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935" windowHeight="7620"/>
  </bookViews>
  <sheets>
    <sheet name="Consumption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J19" i="1"/>
  <c r="BB19"/>
  <c r="AX19"/>
  <c r="AT19"/>
  <c r="AP19"/>
  <c r="AL19"/>
  <c r="AH19"/>
  <c r="AD19"/>
  <c r="Z19"/>
  <c r="V19"/>
  <c r="R19"/>
  <c r="N19"/>
  <c r="J19"/>
  <c r="C19"/>
  <c r="B19"/>
  <c r="A19"/>
  <c r="BB18"/>
  <c r="BA18"/>
  <c r="BC18" s="1"/>
  <c r="AX18"/>
  <c r="AW18"/>
  <c r="AT18"/>
  <c r="AS18"/>
  <c r="AU18" s="1"/>
  <c r="AP18"/>
  <c r="AO18"/>
  <c r="AL18"/>
  <c r="AK18"/>
  <c r="AM18" s="1"/>
  <c r="AH18"/>
  <c r="AG18"/>
  <c r="AD18"/>
  <c r="AC18"/>
  <c r="Z18"/>
  <c r="Y18"/>
  <c r="V18"/>
  <c r="U18"/>
  <c r="R18"/>
  <c r="Q18"/>
  <c r="N18"/>
  <c r="M18"/>
  <c r="J18"/>
  <c r="I18"/>
  <c r="C18"/>
  <c r="B18"/>
  <c r="A18"/>
  <c r="BB17"/>
  <c r="BA17"/>
  <c r="AX17"/>
  <c r="AW17"/>
  <c r="AT17"/>
  <c r="AS17"/>
  <c r="AP17"/>
  <c r="AO17"/>
  <c r="AL17"/>
  <c r="AK17"/>
  <c r="AH17"/>
  <c r="AG17"/>
  <c r="AD17"/>
  <c r="AC17"/>
  <c r="Z17"/>
  <c r="Y17"/>
  <c r="V17"/>
  <c r="U17"/>
  <c r="W17" s="1"/>
  <c r="R17"/>
  <c r="Q17"/>
  <c r="N17"/>
  <c r="M17"/>
  <c r="J17"/>
  <c r="I17"/>
  <c r="C17"/>
  <c r="B17"/>
  <c r="A17"/>
  <c r="BB16"/>
  <c r="BA16"/>
  <c r="AX16"/>
  <c r="AW16"/>
  <c r="AT16"/>
  <c r="AS16"/>
  <c r="AP16"/>
  <c r="AO16"/>
  <c r="AQ16" s="1"/>
  <c r="AL16"/>
  <c r="AK16"/>
  <c r="AH16"/>
  <c r="AG16"/>
  <c r="AI16" s="1"/>
  <c r="AD16"/>
  <c r="AC16"/>
  <c r="Z16"/>
  <c r="Y16"/>
  <c r="AA16" s="1"/>
  <c r="V16"/>
  <c r="U16"/>
  <c r="R16"/>
  <c r="Q16"/>
  <c r="S16" s="1"/>
  <c r="N16"/>
  <c r="M16"/>
  <c r="J16"/>
  <c r="I16"/>
  <c r="K16" s="1"/>
  <c r="C16"/>
  <c r="B16"/>
  <c r="A16"/>
  <c r="BB15"/>
  <c r="BA15"/>
  <c r="AX15"/>
  <c r="AW15"/>
  <c r="AT15"/>
  <c r="AS15"/>
  <c r="AP15"/>
  <c r="AO15"/>
  <c r="AL15"/>
  <c r="AK15"/>
  <c r="AH15"/>
  <c r="AG15"/>
  <c r="AM15" s="1"/>
  <c r="AD15"/>
  <c r="AC15"/>
  <c r="Z15"/>
  <c r="Y15"/>
  <c r="AA15" s="1"/>
  <c r="V15"/>
  <c r="U15"/>
  <c r="R15"/>
  <c r="Q15"/>
  <c r="N15"/>
  <c r="M15"/>
  <c r="J15"/>
  <c r="I15"/>
  <c r="C15"/>
  <c r="B15"/>
  <c r="A15"/>
  <c r="BB14"/>
  <c r="BA14"/>
  <c r="BC14" s="1"/>
  <c r="AX14"/>
  <c r="AW14"/>
  <c r="AT14"/>
  <c r="AS14"/>
  <c r="AU14" s="1"/>
  <c r="AP14"/>
  <c r="AO14"/>
  <c r="AL14"/>
  <c r="AK14"/>
  <c r="AH14"/>
  <c r="AG14"/>
  <c r="AD14"/>
  <c r="AC14"/>
  <c r="AE14" s="1"/>
  <c r="Z14"/>
  <c r="Y14"/>
  <c r="V14"/>
  <c r="U14"/>
  <c r="R14"/>
  <c r="Q14"/>
  <c r="N14"/>
  <c r="M14"/>
  <c r="O14" s="1"/>
  <c r="J14"/>
  <c r="I14"/>
  <c r="K14" s="1"/>
  <c r="C14"/>
  <c r="B14"/>
  <c r="A14"/>
  <c r="BB13"/>
  <c r="BA13"/>
  <c r="AX13"/>
  <c r="AW13"/>
  <c r="AT13"/>
  <c r="AS13"/>
  <c r="AP13"/>
  <c r="AO13"/>
  <c r="AL13"/>
  <c r="AK13"/>
  <c r="AM13" s="1"/>
  <c r="AH13"/>
  <c r="AG13"/>
  <c r="AD13"/>
  <c r="AC13"/>
  <c r="AE13" s="1"/>
  <c r="Z13"/>
  <c r="Y13"/>
  <c r="V13"/>
  <c r="U13"/>
  <c r="W13" s="1"/>
  <c r="R13"/>
  <c r="Q13"/>
  <c r="N13"/>
  <c r="M13"/>
  <c r="J13"/>
  <c r="I13"/>
  <c r="C13"/>
  <c r="B13"/>
  <c r="A13"/>
  <c r="BB12"/>
  <c r="BA12"/>
  <c r="AX12"/>
  <c r="AW12"/>
  <c r="AT12"/>
  <c r="AS12"/>
  <c r="AP12"/>
  <c r="AO12"/>
  <c r="AL12"/>
  <c r="AK12"/>
  <c r="AH12"/>
  <c r="AG12"/>
  <c r="AD12"/>
  <c r="AC12"/>
  <c r="Z12"/>
  <c r="Y12"/>
  <c r="V12"/>
  <c r="U12"/>
  <c r="R12"/>
  <c r="Q12"/>
  <c r="N12"/>
  <c r="M12"/>
  <c r="J12"/>
  <c r="I12"/>
  <c r="K12" s="1"/>
  <c r="C12"/>
  <c r="B12"/>
  <c r="A12"/>
  <c r="BL11"/>
  <c r="BL12" s="1"/>
  <c r="BL13" s="1"/>
  <c r="BL14" s="1"/>
  <c r="BL15" s="1"/>
  <c r="BL16" s="1"/>
  <c r="BL17" s="1"/>
  <c r="BL18" s="1"/>
  <c r="BL19" s="1"/>
  <c r="BB11"/>
  <c r="BA11"/>
  <c r="AX11"/>
  <c r="AW11"/>
  <c r="AT11"/>
  <c r="AS11"/>
  <c r="AP11"/>
  <c r="AO11"/>
  <c r="AL11"/>
  <c r="AK11"/>
  <c r="AH11"/>
  <c r="AG11"/>
  <c r="AD11"/>
  <c r="AC11"/>
  <c r="Z11"/>
  <c r="Y11"/>
  <c r="V11"/>
  <c r="U11"/>
  <c r="R11"/>
  <c r="Q11"/>
  <c r="N11"/>
  <c r="M11"/>
  <c r="J11"/>
  <c r="I11"/>
  <c r="C11"/>
  <c r="B11"/>
  <c r="A11"/>
  <c r="BB10"/>
  <c r="BA10"/>
  <c r="AX10"/>
  <c r="AW10"/>
  <c r="AT10"/>
  <c r="AS10"/>
  <c r="AP10"/>
  <c r="AO10"/>
  <c r="AL10"/>
  <c r="AK10"/>
  <c r="AH10"/>
  <c r="AG10"/>
  <c r="AD10"/>
  <c r="AC10"/>
  <c r="Z10"/>
  <c r="Y10"/>
  <c r="V10"/>
  <c r="U10"/>
  <c r="R10"/>
  <c r="Q10"/>
  <c r="N10"/>
  <c r="M10"/>
  <c r="J10"/>
  <c r="I10"/>
  <c r="C10"/>
  <c r="B10"/>
  <c r="A10"/>
  <c r="B9"/>
  <c r="A9"/>
  <c r="B8"/>
  <c r="A8"/>
  <c r="BJ7"/>
  <c r="BI7"/>
  <c r="BH7"/>
  <c r="BG7"/>
  <c r="BF7"/>
  <c r="BE7"/>
  <c r="BC7"/>
  <c r="BB7"/>
  <c r="BA7"/>
  <c r="AY7"/>
  <c r="AX7"/>
  <c r="AW7"/>
  <c r="AU7"/>
  <c r="AT7"/>
  <c r="AS7"/>
  <c r="AQ7"/>
  <c r="AP7"/>
  <c r="AO7"/>
  <c r="AM7"/>
  <c r="AL7"/>
  <c r="AK7"/>
  <c r="AI7"/>
  <c r="AH7"/>
  <c r="AG7"/>
  <c r="AE7"/>
  <c r="AD7"/>
  <c r="AC7"/>
  <c r="AA7"/>
  <c r="Z7"/>
  <c r="Y7"/>
  <c r="W7"/>
  <c r="V7"/>
  <c r="U7"/>
  <c r="S7"/>
  <c r="R7"/>
  <c r="Q7"/>
  <c r="O7"/>
  <c r="N7"/>
  <c r="M7"/>
  <c r="K7"/>
  <c r="J7"/>
  <c r="I7"/>
  <c r="G7"/>
  <c r="F7"/>
  <c r="E7"/>
  <c r="C7"/>
  <c r="B7"/>
  <c r="BA5"/>
  <c r="AW5"/>
  <c r="AS5"/>
  <c r="AO5"/>
  <c r="AK5"/>
  <c r="AG5"/>
  <c r="AC5"/>
  <c r="Y5"/>
  <c r="U5"/>
  <c r="Q5"/>
  <c r="M5"/>
  <c r="I5"/>
  <c r="E5"/>
  <c r="BB3"/>
  <c r="BA3"/>
  <c r="AX3"/>
  <c r="AW3"/>
  <c r="AT3"/>
  <c r="AS3"/>
  <c r="AP3"/>
  <c r="AO3"/>
  <c r="AL3"/>
  <c r="AK3"/>
  <c r="AH3"/>
  <c r="AG3"/>
  <c r="AD3"/>
  <c r="AC3"/>
  <c r="Z3"/>
  <c r="Y3"/>
  <c r="V3"/>
  <c r="U3"/>
  <c r="R3"/>
  <c r="Q3"/>
  <c r="N3"/>
  <c r="M3"/>
  <c r="J3"/>
  <c r="I3"/>
  <c r="F3"/>
  <c r="E3"/>
  <c r="BB2"/>
  <c r="BA2"/>
  <c r="AX2"/>
  <c r="AW2"/>
  <c r="AT2"/>
  <c r="AS2"/>
  <c r="AP2"/>
  <c r="AO2"/>
  <c r="AL2"/>
  <c r="AK2"/>
  <c r="AH2"/>
  <c r="AG2"/>
  <c r="AD2"/>
  <c r="AC2"/>
  <c r="Z2"/>
  <c r="Y2"/>
  <c r="V2"/>
  <c r="U2"/>
  <c r="R2"/>
  <c r="Q2"/>
  <c r="N2"/>
  <c r="M2"/>
  <c r="J2"/>
  <c r="I2"/>
  <c r="F2"/>
  <c r="E2"/>
  <c r="BK1"/>
  <c r="BD1"/>
  <c r="BB1"/>
  <c r="BA1"/>
  <c r="AZ1"/>
  <c r="AX1"/>
  <c r="AW1"/>
  <c r="AV1"/>
  <c r="AT1"/>
  <c r="AS1"/>
  <c r="AR1"/>
  <c r="AP1"/>
  <c r="AO1"/>
  <c r="AN1"/>
  <c r="AL1"/>
  <c r="AK1"/>
  <c r="AJ1"/>
  <c r="AH1"/>
  <c r="AG1"/>
  <c r="AF1"/>
  <c r="AD1"/>
  <c r="AC1"/>
  <c r="AB1"/>
  <c r="Z1"/>
  <c r="Y1"/>
  <c r="X1"/>
  <c r="V1"/>
  <c r="U1"/>
  <c r="T1"/>
  <c r="R1"/>
  <c r="Q1"/>
  <c r="P1"/>
  <c r="N1"/>
  <c r="M1"/>
  <c r="L1"/>
  <c r="J1"/>
  <c r="I1"/>
  <c r="H1"/>
  <c r="F1"/>
  <c r="E1"/>
  <c r="AE17" l="1"/>
  <c r="AE10"/>
  <c r="AM10"/>
  <c r="AU10"/>
  <c r="BC10"/>
  <c r="AU15"/>
  <c r="BG17"/>
  <c r="O11"/>
  <c r="AM11"/>
  <c r="O12"/>
  <c r="W12"/>
  <c r="O16"/>
  <c r="AA11"/>
  <c r="AI11"/>
  <c r="AQ11"/>
  <c r="AY11"/>
  <c r="AI12"/>
  <c r="AY12"/>
  <c r="BG13"/>
  <c r="S13"/>
  <c r="AA13"/>
  <c r="AQ13"/>
  <c r="BC13"/>
  <c r="AQ14"/>
  <c r="AA14"/>
  <c r="AQ15"/>
  <c r="S17"/>
  <c r="AQ17"/>
  <c r="AY17"/>
  <c r="BE10"/>
  <c r="BF10" s="1"/>
  <c r="AA10"/>
  <c r="AI10"/>
  <c r="W14"/>
  <c r="O15"/>
  <c r="W15"/>
  <c r="BC15"/>
  <c r="AU16"/>
  <c r="BC16"/>
  <c r="S18"/>
  <c r="AA18"/>
  <c r="S11"/>
  <c r="W10"/>
  <c r="AY10"/>
  <c r="BC11"/>
  <c r="AU12"/>
  <c r="S14"/>
  <c r="AM14"/>
  <c r="AY14"/>
  <c r="BE16"/>
  <c r="AE16"/>
  <c r="AM16"/>
  <c r="O17"/>
  <c r="BE18"/>
  <c r="AE18"/>
  <c r="AQ18"/>
  <c r="AQ10"/>
  <c r="BG11"/>
  <c r="AU11"/>
  <c r="S12"/>
  <c r="BC12"/>
  <c r="O13"/>
  <c r="AU13"/>
  <c r="AY13"/>
  <c r="BG15"/>
  <c r="BH15" s="1"/>
  <c r="AE15"/>
  <c r="AI15"/>
  <c r="W16"/>
  <c r="AY16"/>
  <c r="AA17"/>
  <c r="BC17"/>
  <c r="O18"/>
  <c r="W18"/>
  <c r="AY18"/>
  <c r="S10"/>
  <c r="W11"/>
  <c r="AE11"/>
  <c r="BE12"/>
  <c r="AE12"/>
  <c r="AM12"/>
  <c r="AQ12"/>
  <c r="BE14"/>
  <c r="AI14"/>
  <c r="AM17"/>
  <c r="AU17"/>
  <c r="K18"/>
  <c r="AI18"/>
  <c r="O10"/>
  <c r="AA12"/>
  <c r="AI13"/>
  <c r="S15"/>
  <c r="AY15"/>
  <c r="AI17"/>
  <c r="BF16"/>
  <c r="BF18"/>
  <c r="BF12"/>
  <c r="BF14"/>
  <c r="BH17"/>
  <c r="K10"/>
  <c r="BG10"/>
  <c r="BE11"/>
  <c r="BG12"/>
  <c r="BE13"/>
  <c r="BJ13" s="1"/>
  <c r="BG14"/>
  <c r="BE15"/>
  <c r="BG16"/>
  <c r="BE17"/>
  <c r="BG18"/>
  <c r="BI18" s="1"/>
  <c r="K11"/>
  <c r="BH11" s="1"/>
  <c r="K13"/>
  <c r="BH13" s="1"/>
  <c r="K15"/>
  <c r="K17"/>
  <c r="BI15" l="1"/>
  <c r="BF15"/>
  <c r="BI11"/>
  <c r="BF11"/>
  <c r="BH10"/>
  <c r="BJ10"/>
  <c r="BI10"/>
  <c r="BJ16"/>
  <c r="BH16"/>
  <c r="BJ12"/>
  <c r="BH12"/>
  <c r="BI12"/>
  <c r="BJ15"/>
  <c r="BI17"/>
  <c r="BF17"/>
  <c r="BI13"/>
  <c r="BF13"/>
  <c r="BJ17"/>
  <c r="BI16"/>
  <c r="BJ18"/>
  <c r="BH18"/>
  <c r="BJ14"/>
  <c r="BH14"/>
  <c r="BI14"/>
  <c r="BJ11"/>
</calcChain>
</file>

<file path=xl/sharedStrings.xml><?xml version="1.0" encoding="utf-8"?>
<sst xmlns="http://schemas.openxmlformats.org/spreadsheetml/2006/main" count="54" uniqueCount="15">
  <si>
    <t>Rooms Occupied :</t>
  </si>
  <si>
    <t>Unit</t>
  </si>
  <si>
    <t>No. Of Guest :</t>
  </si>
  <si>
    <t>Food Cost Per Guest :</t>
  </si>
  <si>
    <r>
      <t xml:space="preserve">Main Store Food - </t>
    </r>
    <r>
      <rPr>
        <b/>
        <sz val="16"/>
        <color rgb="FF0CDE34"/>
        <rFont val="Arial"/>
        <family val="2"/>
      </rPr>
      <t>Consumption</t>
    </r>
  </si>
  <si>
    <t>Article No.</t>
  </si>
  <si>
    <t>Article</t>
  </si>
  <si>
    <t>MAX</t>
  </si>
  <si>
    <t>MIN</t>
  </si>
  <si>
    <t>MAX VS. MIN</t>
  </si>
  <si>
    <t>BY QTY</t>
  </si>
  <si>
    <t>BY VALUE</t>
  </si>
  <si>
    <t>%</t>
  </si>
  <si>
    <t>DATE</t>
  </si>
  <si>
    <t>QTY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</si>
</sst>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[$-409]dd\-mmm\-yy;@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[$-409]mmm/yy;@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 val="singleAccounting"/>
      <sz val="10"/>
      <color theme="0" tint="-0.249977111117893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u/>
      <sz val="10"/>
      <color indexed="8"/>
      <name val="Arial"/>
      <family val="2"/>
    </font>
    <font>
      <b/>
      <sz val="11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0"/>
      <color rgb="FFC00000"/>
      <name val="Arial"/>
      <family val="2"/>
    </font>
    <font>
      <b/>
      <u/>
      <sz val="10"/>
      <color rgb="FFC00000"/>
      <name val="Arial"/>
      <family val="2"/>
    </font>
    <font>
      <b/>
      <sz val="16"/>
      <name val="Arial"/>
      <family val="2"/>
    </font>
    <font>
      <b/>
      <sz val="16"/>
      <color rgb="FF0CDE34"/>
      <name val="Arial"/>
      <family val="2"/>
    </font>
    <font>
      <b/>
      <u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9"/>
      <name val="Arial"/>
      <family val="2"/>
    </font>
    <font>
      <b/>
      <sz val="14"/>
      <color indexed="8"/>
      <name val="Arial"/>
      <family val="2"/>
    </font>
    <font>
      <b/>
      <u/>
      <sz val="16"/>
      <color rgb="FF0000FF"/>
      <name val="Arial"/>
      <family val="2"/>
    </font>
    <font>
      <b/>
      <sz val="16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00FF00"/>
      <name val="Arial"/>
      <family val="2"/>
    </font>
    <font>
      <sz val="10"/>
      <color rgb="FF00FF00"/>
      <name val="Arial"/>
      <family val="2"/>
    </font>
    <font>
      <b/>
      <sz val="10"/>
      <color rgb="FF00FF00"/>
      <name val="Arial"/>
      <family val="2"/>
    </font>
    <font>
      <b/>
      <sz val="11"/>
      <color rgb="FFC00000"/>
      <name val="Arial"/>
      <family val="2"/>
    </font>
    <font>
      <sz val="10"/>
      <color rgb="FFC00000"/>
      <name val="Arial"/>
      <family val="2"/>
    </font>
    <font>
      <u val="singleAccounting"/>
      <sz val="10"/>
      <color rgb="FFC00000"/>
      <name val="Arial"/>
      <family val="2"/>
    </font>
    <font>
      <b/>
      <sz val="11"/>
      <color rgb="FF0000FF"/>
      <name val="Arial"/>
      <family val="2"/>
    </font>
  </fonts>
  <fills count="11">
    <fill>
      <patternFill patternType="none"/>
    </fill>
    <fill>
      <patternFill patternType="gray125"/>
    </fill>
    <fill>
      <gradientFill>
        <stop position="0">
          <color theme="1"/>
        </stop>
        <stop position="0.5">
          <color theme="5" tint="0.40000610370189521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5" tint="0.40000610370189521"/>
        </stop>
        <stop position="1">
          <color theme="1"/>
        </stop>
      </gradientFill>
    </fill>
    <fill>
      <gradientFill type="path" left="0.5" right="0.5" top="0.5" bottom="0.5">
        <stop position="0">
          <color theme="5" tint="0.59999389629810485"/>
        </stop>
        <stop position="1">
          <color theme="2" tint="-0.74901577806939912"/>
        </stop>
      </gradientFill>
    </fill>
    <fill>
      <gradientFill degree="90">
        <stop position="0">
          <color rgb="FF00FF00"/>
        </stop>
        <stop position="0.5">
          <color auto="1"/>
        </stop>
        <stop position="1">
          <color rgb="FF00FF00"/>
        </stop>
      </gradientFill>
    </fill>
    <fill>
      <gradientFill degree="90">
        <stop position="0">
          <color rgb="FF00FF00"/>
        </stop>
        <stop position="0.5">
          <color rgb="FF0CDE34"/>
        </stop>
        <stop position="1">
          <color rgb="FF00FF00"/>
        </stop>
      </gradientFill>
    </fill>
    <fill>
      <gradientFill degree="90">
        <stop position="0">
          <color rgb="FF0CDE34"/>
        </stop>
        <stop position="0.5">
          <color rgb="FF0CDE34"/>
        </stop>
        <stop position="1">
          <color rgb="FF0CDE34"/>
        </stop>
      </gradientFill>
    </fill>
    <fill>
      <gradientFill degree="90">
        <stop position="0">
          <color theme="2" tint="-0.49803155613879818"/>
        </stop>
        <stop position="0.5">
          <color theme="7" tint="0.40000610370189521"/>
        </stop>
        <stop position="1">
          <color theme="2" tint="-0.49803155613879818"/>
        </stop>
      </gradientFill>
    </fill>
    <fill>
      <gradientFill degree="90">
        <stop position="0">
          <color theme="2" tint="-0.25098422193060094"/>
        </stop>
        <stop position="0.5">
          <color theme="7" tint="0.80001220740379042"/>
        </stop>
        <stop position="1">
          <color theme="2" tint="-0.25098422193060094"/>
        </stop>
      </gradientFill>
    </fill>
    <fill>
      <gradientFill degree="90">
        <stop position="0">
          <color theme="2" tint="-0.49803155613879818"/>
        </stop>
        <stop position="1">
          <color theme="7" tint="0.40000610370189521"/>
        </stop>
      </gradient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hair">
        <color rgb="FFFF0000"/>
      </right>
      <top style="thick">
        <color rgb="FFFF0000"/>
      </top>
      <bottom style="thick">
        <color rgb="FFFF0000"/>
      </bottom>
      <diagonal/>
    </border>
    <border>
      <left style="hair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thick">
        <color auto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ck">
        <color auto="1"/>
      </left>
      <right/>
      <top/>
      <bottom style="hair">
        <color theme="4" tint="-0.499984740745262"/>
      </bottom>
      <diagonal/>
    </border>
    <border>
      <left/>
      <right/>
      <top/>
      <bottom style="hair">
        <color theme="4" tint="-0.499984740745262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theme="4" tint="-0.499984740745262"/>
      </top>
      <bottom/>
      <diagonal/>
    </border>
    <border>
      <left/>
      <right/>
      <top style="hair">
        <color theme="4" tint="-0.499984740745262"/>
      </top>
      <bottom/>
      <diagonal/>
    </border>
    <border>
      <left/>
      <right/>
      <top style="hair">
        <color auto="1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</cellStyleXfs>
  <cellXfs count="103">
    <xf numFmtId="0" fontId="0" fillId="0" borderId="0" xfId="0"/>
    <xf numFmtId="164" fontId="2" fillId="0" borderId="0" xfId="1" applyNumberFormat="1" applyFont="1" applyAlignment="1" applyProtection="1">
      <alignment horizontal="center" vertical="center"/>
    </xf>
    <xf numFmtId="0" fontId="4" fillId="0" borderId="0" xfId="3" applyFont="1" applyAlignment="1" applyProtection="1">
      <alignment horizontal="right" vertical="center"/>
    </xf>
    <xf numFmtId="0" fontId="5" fillId="0" borderId="0" xfId="3" applyFont="1" applyAlignment="1" applyProtection="1">
      <alignment horizontal="left" vertical="center"/>
    </xf>
    <xf numFmtId="165" fontId="7" fillId="0" borderId="0" xfId="1" applyNumberFormat="1" applyFont="1" applyAlignment="1" applyProtection="1">
      <alignment vertical="center"/>
    </xf>
    <xf numFmtId="10" fontId="7" fillId="0" borderId="0" xfId="2" applyNumberFormat="1" applyFont="1" applyAlignment="1" applyProtection="1">
      <alignment vertical="center"/>
    </xf>
    <xf numFmtId="0" fontId="9" fillId="0" borderId="0" xfId="3" applyFont="1" applyAlignment="1" applyProtection="1">
      <alignment vertical="center"/>
    </xf>
    <xf numFmtId="0" fontId="3" fillId="0" borderId="0" xfId="3" applyAlignment="1" applyProtection="1">
      <alignment vertical="center"/>
    </xf>
    <xf numFmtId="43" fontId="10" fillId="0" borderId="0" xfId="1" applyFont="1" applyAlignment="1" applyProtection="1">
      <alignment vertical="center"/>
    </xf>
    <xf numFmtId="166" fontId="10" fillId="0" borderId="0" xfId="2" applyNumberFormat="1" applyFont="1" applyAlignment="1" applyProtection="1">
      <alignment vertical="center"/>
    </xf>
    <xf numFmtId="0" fontId="3" fillId="0" borderId="0" xfId="3" applyAlignment="1" applyProtection="1">
      <alignment horizontal="center" vertical="center"/>
    </xf>
    <xf numFmtId="0" fontId="5" fillId="0" borderId="0" xfId="3" applyFont="1" applyAlignment="1" applyProtection="1">
      <alignment vertical="center"/>
    </xf>
    <xf numFmtId="165" fontId="7" fillId="0" borderId="2" xfId="1" applyNumberFormat="1" applyFont="1" applyBorder="1" applyAlignment="1" applyProtection="1">
      <alignment vertical="center"/>
    </xf>
    <xf numFmtId="167" fontId="7" fillId="0" borderId="2" xfId="1" applyNumberFormat="1" applyFont="1" applyBorder="1" applyAlignment="1" applyProtection="1">
      <alignment vertical="center"/>
    </xf>
    <xf numFmtId="0" fontId="11" fillId="0" borderId="0" xfId="3" applyFont="1" applyAlignment="1" applyProtection="1">
      <alignment horizontal="left" vertical="center"/>
    </xf>
    <xf numFmtId="43" fontId="12" fillId="0" borderId="0" xfId="1" applyFont="1" applyBorder="1" applyAlignment="1" applyProtection="1">
      <alignment vertical="center"/>
    </xf>
    <xf numFmtId="10" fontId="12" fillId="0" borderId="0" xfId="2" applyNumberFormat="1" applyFont="1" applyBorder="1" applyAlignment="1" applyProtection="1">
      <alignment vertical="center"/>
    </xf>
    <xf numFmtId="0" fontId="13" fillId="3" borderId="3" xfId="3" applyFont="1" applyFill="1" applyBorder="1" applyAlignment="1" applyProtection="1">
      <alignment vertical="center"/>
    </xf>
    <xf numFmtId="0" fontId="13" fillId="3" borderId="4" xfId="3" applyFont="1" applyFill="1" applyBorder="1" applyAlignment="1" applyProtection="1">
      <alignment vertical="center"/>
    </xf>
    <xf numFmtId="164" fontId="15" fillId="3" borderId="4" xfId="3" applyNumberFormat="1" applyFont="1" applyFill="1" applyBorder="1" applyAlignment="1" applyProtection="1">
      <alignment vertical="center"/>
    </xf>
    <xf numFmtId="166" fontId="15" fillId="3" borderId="4" xfId="2" applyNumberFormat="1" applyFont="1" applyFill="1" applyBorder="1" applyAlignment="1" applyProtection="1">
      <alignment vertical="center"/>
    </xf>
    <xf numFmtId="0" fontId="3" fillId="0" borderId="0" xfId="3" applyFont="1" applyFill="1" applyAlignment="1" applyProtection="1">
      <alignment vertical="center"/>
    </xf>
    <xf numFmtId="164" fontId="18" fillId="2" borderId="1" xfId="3" applyNumberFormat="1" applyFont="1" applyFill="1" applyBorder="1" applyAlignment="1" applyProtection="1">
      <alignment vertical="center" textRotation="180"/>
    </xf>
    <xf numFmtId="0" fontId="3" fillId="0" borderId="7" xfId="3" applyFont="1" applyFill="1" applyBorder="1" applyAlignment="1" applyProtection="1">
      <alignment horizontal="center" vertical="center"/>
    </xf>
    <xf numFmtId="0" fontId="3" fillId="0" borderId="8" xfId="3" applyFont="1" applyFill="1" applyBorder="1" applyAlignment="1" applyProtection="1">
      <alignment horizontal="center" vertical="center"/>
    </xf>
    <xf numFmtId="167" fontId="5" fillId="4" borderId="0" xfId="3" applyNumberFormat="1" applyFont="1" applyFill="1" applyBorder="1" applyAlignment="1" applyProtection="1">
      <alignment horizontal="center" vertical="center"/>
    </xf>
    <xf numFmtId="166" fontId="21" fillId="4" borderId="0" xfId="2" applyNumberFormat="1" applyFont="1" applyFill="1" applyBorder="1" applyAlignment="1" applyProtection="1">
      <alignment horizontal="center" vertical="center"/>
    </xf>
    <xf numFmtId="0" fontId="22" fillId="0" borderId="12" xfId="3" applyFont="1" applyFill="1" applyBorder="1" applyAlignment="1" applyProtection="1">
      <alignment horizontal="center"/>
    </xf>
    <xf numFmtId="0" fontId="22" fillId="0" borderId="11" xfId="3" applyFont="1" applyFill="1" applyBorder="1" applyAlignment="1" applyProtection="1">
      <alignment horizontal="center"/>
    </xf>
    <xf numFmtId="43" fontId="23" fillId="0" borderId="13" xfId="1" applyFont="1" applyFill="1" applyBorder="1" applyAlignment="1" applyProtection="1">
      <alignment horizontal="center" vertical="center" wrapText="1"/>
    </xf>
    <xf numFmtId="43" fontId="23" fillId="0" borderId="14" xfId="1" applyFont="1" applyFill="1" applyBorder="1" applyAlignment="1" applyProtection="1">
      <alignment horizontal="center" vertical="center" wrapText="1"/>
    </xf>
    <xf numFmtId="1" fontId="23" fillId="5" borderId="15" xfId="3" applyNumberFormat="1" applyFont="1" applyFill="1" applyBorder="1" applyAlignment="1" applyProtection="1">
      <alignment horizontal="center" vertical="center"/>
      <protection locked="0"/>
    </xf>
    <xf numFmtId="0" fontId="10" fillId="5" borderId="16" xfId="3" applyFont="1" applyFill="1" applyBorder="1" applyAlignment="1" applyProtection="1">
      <alignment vertical="center"/>
    </xf>
    <xf numFmtId="0" fontId="10" fillId="5" borderId="17" xfId="3" applyFont="1" applyFill="1" applyBorder="1" applyAlignment="1" applyProtection="1">
      <alignment vertical="center"/>
    </xf>
    <xf numFmtId="0" fontId="24" fillId="2" borderId="0" xfId="3" applyFont="1" applyFill="1" applyBorder="1" applyAlignment="1" applyProtection="1">
      <alignment vertical="center"/>
    </xf>
    <xf numFmtId="167" fontId="10" fillId="6" borderId="18" xfId="1" applyNumberFormat="1" applyFont="1" applyFill="1" applyBorder="1" applyAlignment="1" applyProtection="1">
      <alignment vertical="center"/>
    </xf>
    <xf numFmtId="167" fontId="10" fillId="6" borderId="16" xfId="1" applyNumberFormat="1" applyFont="1" applyFill="1" applyBorder="1" applyAlignment="1" applyProtection="1">
      <alignment vertical="center"/>
    </xf>
    <xf numFmtId="166" fontId="10" fillId="6" borderId="19" xfId="2" applyNumberFormat="1" applyFont="1" applyFill="1" applyBorder="1" applyAlignment="1" applyProtection="1">
      <alignment vertical="center"/>
    </xf>
    <xf numFmtId="0" fontId="3" fillId="2" borderId="0" xfId="3" applyFill="1" applyBorder="1" applyAlignment="1" applyProtection="1">
      <alignment vertical="center"/>
    </xf>
    <xf numFmtId="167" fontId="9" fillId="7" borderId="20" xfId="3" applyNumberFormat="1" applyFont="1" applyFill="1" applyBorder="1" applyAlignment="1" applyProtection="1">
      <alignment vertical="center"/>
    </xf>
    <xf numFmtId="168" fontId="3" fillId="7" borderId="16" xfId="3" applyNumberFormat="1" applyFont="1" applyFill="1" applyBorder="1" applyAlignment="1" applyProtection="1">
      <alignment vertical="center"/>
    </xf>
    <xf numFmtId="167" fontId="9" fillId="7" borderId="16" xfId="3" applyNumberFormat="1" applyFont="1" applyFill="1" applyBorder="1" applyAlignment="1" applyProtection="1">
      <alignment vertical="center"/>
    </xf>
    <xf numFmtId="43" fontId="10" fillId="7" borderId="16" xfId="1" applyFont="1" applyFill="1" applyBorder="1" applyAlignment="1" applyProtection="1">
      <alignment vertical="center"/>
    </xf>
    <xf numFmtId="166" fontId="10" fillId="7" borderId="17" xfId="2" applyNumberFormat="1" applyFont="1" applyFill="1" applyBorder="1" applyAlignment="1" applyProtection="1">
      <alignment vertical="center"/>
    </xf>
    <xf numFmtId="0" fontId="25" fillId="3" borderId="21" xfId="3" applyNumberFormat="1" applyFont="1" applyFill="1" applyBorder="1" applyAlignment="1" applyProtection="1">
      <alignment vertical="center"/>
    </xf>
    <xf numFmtId="0" fontId="25" fillId="3" borderId="22" xfId="3" applyFont="1" applyFill="1" applyBorder="1" applyAlignment="1" applyProtection="1">
      <alignment vertical="center"/>
    </xf>
    <xf numFmtId="0" fontId="26" fillId="2" borderId="1" xfId="3" applyFont="1" applyFill="1" applyBorder="1" applyAlignment="1" applyProtection="1">
      <alignment vertical="center"/>
    </xf>
    <xf numFmtId="167" fontId="27" fillId="3" borderId="22" xfId="1" applyNumberFormat="1" applyFont="1" applyFill="1" applyBorder="1" applyAlignment="1" applyProtection="1">
      <alignment vertical="center"/>
    </xf>
    <xf numFmtId="166" fontId="27" fillId="3" borderId="22" xfId="2" applyNumberFormat="1" applyFont="1" applyFill="1" applyBorder="1" applyAlignment="1" applyProtection="1">
      <alignment vertical="center"/>
    </xf>
    <xf numFmtId="167" fontId="9" fillId="3" borderId="22" xfId="1" applyNumberFormat="1" applyFont="1" applyFill="1" applyBorder="1" applyAlignment="1" applyProtection="1">
      <alignment vertical="center"/>
    </xf>
    <xf numFmtId="43" fontId="27" fillId="3" borderId="22" xfId="1" applyFont="1" applyFill="1" applyBorder="1" applyAlignment="1" applyProtection="1">
      <alignment vertical="center"/>
    </xf>
    <xf numFmtId="0" fontId="26" fillId="0" borderId="0" xfId="3" applyFont="1" applyAlignment="1" applyProtection="1">
      <alignment vertical="center"/>
    </xf>
    <xf numFmtId="0" fontId="16" fillId="8" borderId="5" xfId="3" applyNumberFormat="1" applyFont="1" applyFill="1" applyBorder="1" applyAlignment="1" applyProtection="1">
      <alignment vertical="center"/>
    </xf>
    <xf numFmtId="1" fontId="16" fillId="8" borderId="0" xfId="3" applyNumberFormat="1" applyFont="1" applyFill="1" applyBorder="1" applyAlignment="1" applyProtection="1">
      <alignment vertical="center"/>
    </xf>
    <xf numFmtId="0" fontId="3" fillId="2" borderId="1" xfId="3" applyFill="1" applyBorder="1" applyAlignment="1" applyProtection="1">
      <alignment vertical="center"/>
    </xf>
    <xf numFmtId="167" fontId="5" fillId="8" borderId="0" xfId="1" applyNumberFormat="1" applyFont="1" applyFill="1" applyBorder="1" applyAlignment="1" applyProtection="1">
      <alignment vertical="center"/>
    </xf>
    <xf numFmtId="167" fontId="3" fillId="8" borderId="0" xfId="1" applyNumberFormat="1" applyFont="1" applyFill="1" applyBorder="1" applyAlignment="1" applyProtection="1">
      <alignment vertical="center"/>
    </xf>
    <xf numFmtId="166" fontId="3" fillId="8" borderId="0" xfId="2" applyNumberFormat="1" applyFont="1" applyFill="1" applyBorder="1" applyAlignment="1" applyProtection="1">
      <alignment vertical="center"/>
    </xf>
    <xf numFmtId="167" fontId="9" fillId="8" borderId="0" xfId="1" applyNumberFormat="1" applyFont="1" applyFill="1" applyBorder="1" applyAlignment="1" applyProtection="1">
      <alignment vertical="center"/>
    </xf>
    <xf numFmtId="43" fontId="5" fillId="8" borderId="0" xfId="1" applyFont="1" applyFill="1" applyBorder="1" applyAlignment="1" applyProtection="1">
      <alignment vertical="center"/>
    </xf>
    <xf numFmtId="166" fontId="5" fillId="8" borderId="0" xfId="2" applyNumberFormat="1" applyFont="1" applyFill="1" applyBorder="1" applyAlignment="1" applyProtection="1">
      <alignment vertical="center"/>
    </xf>
    <xf numFmtId="0" fontId="3" fillId="0" borderId="23" xfId="3" applyNumberFormat="1" applyFont="1" applyFill="1" applyBorder="1" applyAlignment="1" applyProtection="1">
      <alignment horizontal="center" vertical="center"/>
    </xf>
    <xf numFmtId="0" fontId="3" fillId="0" borderId="24" xfId="3" applyFont="1" applyFill="1" applyBorder="1" applyAlignment="1" applyProtection="1">
      <alignment vertical="center"/>
    </xf>
    <xf numFmtId="167" fontId="5" fillId="0" borderId="25" xfId="1" applyNumberFormat="1" applyFont="1" applyBorder="1" applyAlignment="1" applyProtection="1">
      <alignment vertical="center"/>
    </xf>
    <xf numFmtId="167" fontId="3" fillId="0" borderId="2" xfId="1" applyNumberFormat="1" applyFont="1" applyBorder="1" applyAlignment="1" applyProtection="1">
      <alignment vertical="center"/>
    </xf>
    <xf numFmtId="166" fontId="5" fillId="0" borderId="26" xfId="2" applyNumberFormat="1" applyFont="1" applyBorder="1" applyAlignment="1" applyProtection="1">
      <alignment vertical="center"/>
    </xf>
    <xf numFmtId="167" fontId="9" fillId="0" borderId="0" xfId="3" applyNumberFormat="1" applyFont="1" applyAlignment="1" applyProtection="1">
      <alignment vertical="center"/>
    </xf>
    <xf numFmtId="168" fontId="3" fillId="0" borderId="0" xfId="3" applyNumberFormat="1" applyAlignment="1" applyProtection="1">
      <alignment vertical="center"/>
    </xf>
    <xf numFmtId="0" fontId="3" fillId="9" borderId="27" xfId="3" applyNumberFormat="1" applyFont="1" applyFill="1" applyBorder="1" applyAlignment="1" applyProtection="1">
      <alignment horizontal="center" vertical="center"/>
    </xf>
    <xf numFmtId="0" fontId="3" fillId="9" borderId="2" xfId="3" applyFont="1" applyFill="1" applyBorder="1" applyAlignment="1" applyProtection="1">
      <alignment vertical="center"/>
    </xf>
    <xf numFmtId="167" fontId="5" fillId="9" borderId="25" xfId="1" applyNumberFormat="1" applyFont="1" applyFill="1" applyBorder="1" applyAlignment="1" applyProtection="1">
      <alignment vertical="center"/>
    </xf>
    <xf numFmtId="167" fontId="3" fillId="9" borderId="2" xfId="1" applyNumberFormat="1" applyFont="1" applyFill="1" applyBorder="1" applyAlignment="1" applyProtection="1">
      <alignment vertical="center"/>
    </xf>
    <xf numFmtId="166" fontId="5" fillId="9" borderId="26" xfId="2" applyNumberFormat="1" applyFont="1" applyFill="1" applyBorder="1" applyAlignment="1" applyProtection="1">
      <alignment vertical="center"/>
    </xf>
    <xf numFmtId="167" fontId="9" fillId="9" borderId="0" xfId="3" applyNumberFormat="1" applyFont="1" applyFill="1" applyAlignment="1" applyProtection="1">
      <alignment vertical="center"/>
    </xf>
    <xf numFmtId="168" fontId="3" fillId="9" borderId="0" xfId="3" applyNumberFormat="1" applyFill="1" applyAlignment="1" applyProtection="1">
      <alignment vertical="center"/>
    </xf>
    <xf numFmtId="43" fontId="10" fillId="9" borderId="0" xfId="1" applyFont="1" applyFill="1" applyAlignment="1" applyProtection="1">
      <alignment vertical="center"/>
    </xf>
    <xf numFmtId="166" fontId="10" fillId="9" borderId="0" xfId="2" applyNumberFormat="1" applyFont="1" applyFill="1" applyAlignment="1" applyProtection="1">
      <alignment vertical="center"/>
    </xf>
    <xf numFmtId="0" fontId="28" fillId="10" borderId="28" xfId="3" applyNumberFormat="1" applyFont="1" applyFill="1" applyBorder="1" applyAlignment="1" applyProtection="1">
      <alignment vertical="center"/>
    </xf>
    <xf numFmtId="1" fontId="28" fillId="10" borderId="29" xfId="3" applyNumberFormat="1" applyFont="1" applyFill="1" applyBorder="1" applyAlignment="1" applyProtection="1">
      <alignment vertical="center"/>
    </xf>
    <xf numFmtId="0" fontId="29" fillId="2" borderId="1" xfId="3" applyFont="1" applyFill="1" applyBorder="1" applyAlignment="1" applyProtection="1">
      <alignment vertical="center"/>
    </xf>
    <xf numFmtId="167" fontId="28" fillId="10" borderId="30" xfId="1" applyNumberFormat="1" applyFont="1" applyFill="1" applyBorder="1" applyAlignment="1" applyProtection="1">
      <alignment vertical="center"/>
    </xf>
    <xf numFmtId="167" fontId="30" fillId="10" borderId="30" xfId="1" applyNumberFormat="1" applyFont="1" applyFill="1" applyBorder="1" applyAlignment="1" applyProtection="1">
      <alignment vertical="center"/>
    </xf>
    <xf numFmtId="166" fontId="28" fillId="10" borderId="30" xfId="2" applyNumberFormat="1" applyFont="1" applyFill="1" applyBorder="1" applyAlignment="1" applyProtection="1">
      <alignment vertical="center"/>
    </xf>
    <xf numFmtId="167" fontId="31" fillId="10" borderId="0" xfId="3" applyNumberFormat="1" applyFont="1" applyFill="1" applyBorder="1" applyAlignment="1" applyProtection="1">
      <alignment vertical="center"/>
    </xf>
    <xf numFmtId="167" fontId="28" fillId="10" borderId="0" xfId="3" applyNumberFormat="1" applyFont="1" applyFill="1" applyBorder="1" applyAlignment="1" applyProtection="1">
      <alignment vertical="center"/>
    </xf>
    <xf numFmtId="43" fontId="28" fillId="10" borderId="0" xfId="1" applyFont="1" applyFill="1" applyBorder="1" applyAlignment="1" applyProtection="1">
      <alignment vertical="center"/>
    </xf>
    <xf numFmtId="166" fontId="28" fillId="10" borderId="0" xfId="2" applyNumberFormat="1" applyFont="1" applyFill="1" applyBorder="1" applyAlignment="1" applyProtection="1">
      <alignment vertical="center"/>
    </xf>
    <xf numFmtId="0" fontId="29" fillId="0" borderId="0" xfId="3" applyFont="1" applyAlignment="1" applyProtection="1">
      <alignment vertical="center"/>
    </xf>
    <xf numFmtId="167" fontId="3" fillId="0" borderId="0" xfId="3" applyNumberFormat="1" applyAlignment="1" applyProtection="1">
      <alignment vertical="center"/>
    </xf>
    <xf numFmtId="166" fontId="3" fillId="0" borderId="0" xfId="2" applyNumberFormat="1" applyFont="1" applyAlignment="1" applyProtection="1">
      <alignment vertical="center"/>
    </xf>
    <xf numFmtId="164" fontId="8" fillId="2" borderId="1" xfId="3" applyNumberFormat="1" applyFont="1" applyFill="1" applyBorder="1" applyAlignment="1" applyProtection="1">
      <alignment horizontal="center" vertical="center" textRotation="180"/>
    </xf>
    <xf numFmtId="164" fontId="6" fillId="2" borderId="1" xfId="3" applyNumberFormat="1" applyFont="1" applyFill="1" applyBorder="1" applyAlignment="1" applyProtection="1">
      <alignment horizontal="center" vertical="center" textRotation="180"/>
    </xf>
    <xf numFmtId="164" fontId="8" fillId="2" borderId="14" xfId="3" applyNumberFormat="1" applyFont="1" applyFill="1" applyBorder="1" applyAlignment="1" applyProtection="1">
      <alignment horizontal="center" vertical="center" textRotation="180"/>
    </xf>
    <xf numFmtId="0" fontId="16" fillId="4" borderId="5" xfId="3" applyFont="1" applyFill="1" applyBorder="1" applyAlignment="1" applyProtection="1">
      <alignment horizontal="center" vertical="center" wrapText="1"/>
    </xf>
    <xf numFmtId="0" fontId="17" fillId="4" borderId="0" xfId="3" applyFont="1" applyFill="1" applyBorder="1" applyAlignment="1" applyProtection="1">
      <alignment horizontal="center" vertical="center"/>
    </xf>
    <xf numFmtId="0" fontId="16" fillId="4" borderId="0" xfId="3" applyFont="1" applyFill="1" applyBorder="1" applyAlignment="1" applyProtection="1">
      <alignment horizontal="center" vertical="center"/>
    </xf>
    <xf numFmtId="168" fontId="19" fillId="4" borderId="0" xfId="3" applyNumberFormat="1" applyFont="1" applyFill="1" applyBorder="1" applyAlignment="1" applyProtection="1">
      <alignment horizontal="center" vertical="center"/>
    </xf>
    <xf numFmtId="43" fontId="10" fillId="0" borderId="9" xfId="1" applyFont="1" applyFill="1" applyBorder="1" applyAlignment="1" applyProtection="1">
      <alignment horizontal="center" vertical="center" wrapText="1"/>
    </xf>
    <xf numFmtId="43" fontId="10" fillId="0" borderId="10" xfId="1" applyFont="1" applyFill="1" applyBorder="1" applyAlignment="1" applyProtection="1">
      <alignment horizontal="center" vertical="center" wrapText="1"/>
    </xf>
    <xf numFmtId="0" fontId="20" fillId="0" borderId="6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0" fillId="0" borderId="8" xfId="3" applyFont="1" applyFill="1" applyBorder="1" applyAlignment="1" applyProtection="1">
      <alignment horizontal="center" vertical="center"/>
    </xf>
    <xf numFmtId="0" fontId="20" fillId="0" borderId="0" xfId="3" applyFont="1" applyFill="1" applyBorder="1" applyAlignment="1" applyProtection="1">
      <alignment horizontal="center" vertical="center"/>
    </xf>
  </cellXfs>
  <cellStyles count="5">
    <cellStyle name="Comma" xfId="1" builtinId="3"/>
    <cellStyle name="Normal" xfId="0" builtinId="0"/>
    <cellStyle name="Normal 2" xfId="3"/>
    <cellStyle name="Normal 3" xfId="4"/>
    <cellStyle name="Percent" xfId="2" builtinId="5"/>
  </cellStyles>
  <dxfs count="55"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123825</xdr:rowOff>
    </xdr:from>
    <xdr:to>
      <xdr:col>0</xdr:col>
      <xdr:colOff>647700</xdr:colOff>
      <xdr:row>2</xdr:row>
      <xdr:rowOff>171450</xdr:rowOff>
    </xdr:to>
    <xdr:sp macro="[1]!fullSecreen" textlink="">
      <xdr:nvSpPr>
        <xdr:cNvPr id="2" name="Smiley Face 1"/>
        <xdr:cNvSpPr/>
      </xdr:nvSpPr>
      <xdr:spPr>
        <a:xfrm>
          <a:off x="66675" y="123825"/>
          <a:ext cx="581025" cy="504825"/>
        </a:xfrm>
        <a:prstGeom prst="smileyFace">
          <a:avLst/>
        </a:prstGeom>
        <a:solidFill>
          <a:srgbClr val="00FF00"/>
        </a:solidFill>
        <a:ln w="19050">
          <a:solidFill>
            <a:schemeClr val="tx1"/>
          </a:solidFill>
        </a:ln>
        <a:effectLst>
          <a:innerShdw blurRad="114300">
            <a:prstClr val="black"/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57</xdr:col>
      <xdr:colOff>469694</xdr:colOff>
      <xdr:row>1</xdr:row>
      <xdr:rowOff>45266</xdr:rowOff>
    </xdr:from>
    <xdr:to>
      <xdr:col>59</xdr:col>
      <xdr:colOff>133350</xdr:colOff>
      <xdr:row>18</xdr:row>
      <xdr:rowOff>161925</xdr:rowOff>
    </xdr:to>
    <xdr:sp macro="" textlink="">
      <xdr:nvSpPr>
        <xdr:cNvPr id="3" name="Freeform 2"/>
        <xdr:cNvSpPr/>
      </xdr:nvSpPr>
      <xdr:spPr>
        <a:xfrm>
          <a:off x="32940419" y="273866"/>
          <a:ext cx="1092406" cy="4345759"/>
        </a:xfrm>
        <a:custGeom>
          <a:avLst/>
          <a:gdLst>
            <a:gd name="connsiteX0" fmla="*/ 197056 w 1092406"/>
            <a:gd name="connsiteY0" fmla="*/ 183334 h 4345759"/>
            <a:gd name="connsiteX1" fmla="*/ 844756 w 1092406"/>
            <a:gd name="connsiteY1" fmla="*/ 11884 h 4345759"/>
            <a:gd name="connsiteX2" fmla="*/ 911431 w 1092406"/>
            <a:gd name="connsiteY2" fmla="*/ 88084 h 4345759"/>
            <a:gd name="connsiteX3" fmla="*/ 949531 w 1092406"/>
            <a:gd name="connsiteY3" fmla="*/ 164284 h 4345759"/>
            <a:gd name="connsiteX4" fmla="*/ 968581 w 1092406"/>
            <a:gd name="connsiteY4" fmla="*/ 392884 h 4345759"/>
            <a:gd name="connsiteX5" fmla="*/ 978106 w 1092406"/>
            <a:gd name="connsiteY5" fmla="*/ 611959 h 4345759"/>
            <a:gd name="connsiteX6" fmla="*/ 997156 w 1092406"/>
            <a:gd name="connsiteY6" fmla="*/ 878659 h 4345759"/>
            <a:gd name="connsiteX7" fmla="*/ 1006681 w 1092406"/>
            <a:gd name="connsiteY7" fmla="*/ 992959 h 4345759"/>
            <a:gd name="connsiteX8" fmla="*/ 1025731 w 1092406"/>
            <a:gd name="connsiteY8" fmla="*/ 1192984 h 4345759"/>
            <a:gd name="connsiteX9" fmla="*/ 1054306 w 1092406"/>
            <a:gd name="connsiteY9" fmla="*/ 2869384 h 4345759"/>
            <a:gd name="connsiteX10" fmla="*/ 1082881 w 1092406"/>
            <a:gd name="connsiteY10" fmla="*/ 3498034 h 4345759"/>
            <a:gd name="connsiteX11" fmla="*/ 1092406 w 1092406"/>
            <a:gd name="connsiteY11" fmla="*/ 3821884 h 4345759"/>
            <a:gd name="connsiteX12" fmla="*/ 1082881 w 1092406"/>
            <a:gd name="connsiteY12" fmla="*/ 3983809 h 4345759"/>
            <a:gd name="connsiteX13" fmla="*/ 1073356 w 1092406"/>
            <a:gd name="connsiteY13" fmla="*/ 4012384 h 4345759"/>
            <a:gd name="connsiteX14" fmla="*/ 1044781 w 1092406"/>
            <a:gd name="connsiteY14" fmla="*/ 4031434 h 4345759"/>
            <a:gd name="connsiteX15" fmla="*/ 997156 w 1092406"/>
            <a:gd name="connsiteY15" fmla="*/ 4117159 h 4345759"/>
            <a:gd name="connsiteX16" fmla="*/ 987631 w 1092406"/>
            <a:gd name="connsiteY16" fmla="*/ 4298134 h 4345759"/>
            <a:gd name="connsiteX17" fmla="*/ 930481 w 1092406"/>
            <a:gd name="connsiteY17" fmla="*/ 4307659 h 4345759"/>
            <a:gd name="connsiteX18" fmla="*/ 816181 w 1092406"/>
            <a:gd name="connsiteY18" fmla="*/ 4336234 h 4345759"/>
            <a:gd name="connsiteX19" fmla="*/ 692356 w 1092406"/>
            <a:gd name="connsiteY19" fmla="*/ 4345759 h 4345759"/>
            <a:gd name="connsiteX20" fmla="*/ 539956 w 1092406"/>
            <a:gd name="connsiteY20" fmla="*/ 4326709 h 4345759"/>
            <a:gd name="connsiteX21" fmla="*/ 511381 w 1092406"/>
            <a:gd name="connsiteY21" fmla="*/ 4307659 h 4345759"/>
            <a:gd name="connsiteX22" fmla="*/ 454231 w 1092406"/>
            <a:gd name="connsiteY22" fmla="*/ 4231459 h 4345759"/>
            <a:gd name="connsiteX23" fmla="*/ 387556 w 1092406"/>
            <a:gd name="connsiteY23" fmla="*/ 4174309 h 4345759"/>
            <a:gd name="connsiteX24" fmla="*/ 349456 w 1092406"/>
            <a:gd name="connsiteY24" fmla="*/ 4107634 h 4345759"/>
            <a:gd name="connsiteX25" fmla="*/ 330406 w 1092406"/>
            <a:gd name="connsiteY25" fmla="*/ 4069534 h 4345759"/>
            <a:gd name="connsiteX26" fmla="*/ 320881 w 1092406"/>
            <a:gd name="connsiteY26" fmla="*/ 4040959 h 4345759"/>
            <a:gd name="connsiteX27" fmla="*/ 292306 w 1092406"/>
            <a:gd name="connsiteY27" fmla="*/ 4002859 h 4345759"/>
            <a:gd name="connsiteX28" fmla="*/ 273256 w 1092406"/>
            <a:gd name="connsiteY28" fmla="*/ 3917134 h 4345759"/>
            <a:gd name="connsiteX29" fmla="*/ 282781 w 1092406"/>
            <a:gd name="connsiteY29" fmla="*/ 3574234 h 4345759"/>
            <a:gd name="connsiteX30" fmla="*/ 301831 w 1092406"/>
            <a:gd name="connsiteY30" fmla="*/ 3393259 h 4345759"/>
            <a:gd name="connsiteX31" fmla="*/ 320881 w 1092406"/>
            <a:gd name="connsiteY31" fmla="*/ 1983559 h 4345759"/>
            <a:gd name="connsiteX32" fmla="*/ 330406 w 1092406"/>
            <a:gd name="connsiteY32" fmla="*/ 1726384 h 4345759"/>
            <a:gd name="connsiteX33" fmla="*/ 320881 w 1092406"/>
            <a:gd name="connsiteY33" fmla="*/ 1412059 h 4345759"/>
            <a:gd name="connsiteX34" fmla="*/ 301831 w 1092406"/>
            <a:gd name="connsiteY34" fmla="*/ 1373959 h 4345759"/>
            <a:gd name="connsiteX35" fmla="*/ 282781 w 1092406"/>
            <a:gd name="connsiteY35" fmla="*/ 1288234 h 4345759"/>
            <a:gd name="connsiteX36" fmla="*/ 263731 w 1092406"/>
            <a:gd name="connsiteY36" fmla="*/ 1202509 h 4345759"/>
            <a:gd name="connsiteX37" fmla="*/ 235156 w 1092406"/>
            <a:gd name="connsiteY37" fmla="*/ 1173934 h 4345759"/>
            <a:gd name="connsiteX38" fmla="*/ 216106 w 1092406"/>
            <a:gd name="connsiteY38" fmla="*/ 1107259 h 4345759"/>
            <a:gd name="connsiteX39" fmla="*/ 168481 w 1092406"/>
            <a:gd name="connsiteY39" fmla="*/ 1021534 h 4345759"/>
            <a:gd name="connsiteX40" fmla="*/ 139906 w 1092406"/>
            <a:gd name="connsiteY40" fmla="*/ 945334 h 4345759"/>
            <a:gd name="connsiteX41" fmla="*/ 120856 w 1092406"/>
            <a:gd name="connsiteY41" fmla="*/ 878659 h 4345759"/>
            <a:gd name="connsiteX42" fmla="*/ 82756 w 1092406"/>
            <a:gd name="connsiteY42" fmla="*/ 811984 h 4345759"/>
            <a:gd name="connsiteX43" fmla="*/ 63706 w 1092406"/>
            <a:gd name="connsiteY43" fmla="*/ 735784 h 4345759"/>
            <a:gd name="connsiteX44" fmla="*/ 35131 w 1092406"/>
            <a:gd name="connsiteY44" fmla="*/ 697684 h 4345759"/>
            <a:gd name="connsiteX45" fmla="*/ 25606 w 1092406"/>
            <a:gd name="connsiteY45" fmla="*/ 650059 h 4345759"/>
            <a:gd name="connsiteX46" fmla="*/ 6556 w 1092406"/>
            <a:gd name="connsiteY46" fmla="*/ 602434 h 4345759"/>
            <a:gd name="connsiteX47" fmla="*/ 35131 w 1092406"/>
            <a:gd name="connsiteY47" fmla="*/ 411934 h 4345759"/>
            <a:gd name="connsiteX48" fmla="*/ 44656 w 1092406"/>
            <a:gd name="connsiteY48" fmla="*/ 383359 h 4345759"/>
            <a:gd name="connsiteX49" fmla="*/ 63706 w 1092406"/>
            <a:gd name="connsiteY49" fmla="*/ 354784 h 4345759"/>
            <a:gd name="connsiteX50" fmla="*/ 92281 w 1092406"/>
            <a:gd name="connsiteY50" fmla="*/ 297634 h 4345759"/>
            <a:gd name="connsiteX51" fmla="*/ 158956 w 1092406"/>
            <a:gd name="connsiteY51" fmla="*/ 230959 h 4345759"/>
            <a:gd name="connsiteX52" fmla="*/ 178006 w 1092406"/>
            <a:gd name="connsiteY52" fmla="*/ 202384 h 4345759"/>
            <a:gd name="connsiteX53" fmla="*/ 235156 w 1092406"/>
            <a:gd name="connsiteY53" fmla="*/ 154759 h 4345759"/>
            <a:gd name="connsiteX54" fmla="*/ 263731 w 1092406"/>
            <a:gd name="connsiteY54" fmla="*/ 145234 h 4345759"/>
            <a:gd name="connsiteX55" fmla="*/ 282781 w 1092406"/>
            <a:gd name="connsiteY55" fmla="*/ 116659 h 4345759"/>
            <a:gd name="connsiteX56" fmla="*/ 530431 w 1092406"/>
            <a:gd name="connsiteY56" fmla="*/ 88084 h 4345759"/>
            <a:gd name="connsiteX57" fmla="*/ 739981 w 1092406"/>
            <a:gd name="connsiteY57" fmla="*/ 49984 h 434575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</a:cxnLst>
          <a:rect l="l" t="t" r="r" b="b"/>
          <a:pathLst>
            <a:path w="1092406" h="4345759">
              <a:moveTo>
                <a:pt x="197056" y="183334"/>
              </a:moveTo>
              <a:cubicBezTo>
                <a:pt x="412956" y="126184"/>
                <a:pt x="627397" y="63205"/>
                <a:pt x="844756" y="11884"/>
              </a:cubicBezTo>
              <a:cubicBezTo>
                <a:pt x="895088" y="0"/>
                <a:pt x="897999" y="58534"/>
                <a:pt x="911431" y="88084"/>
              </a:cubicBezTo>
              <a:cubicBezTo>
                <a:pt x="923182" y="113937"/>
                <a:pt x="949531" y="164284"/>
                <a:pt x="949531" y="164284"/>
              </a:cubicBezTo>
              <a:cubicBezTo>
                <a:pt x="959018" y="259152"/>
                <a:pt x="963029" y="290169"/>
                <a:pt x="968581" y="392884"/>
              </a:cubicBezTo>
              <a:cubicBezTo>
                <a:pt x="972526" y="465871"/>
                <a:pt x="973814" y="538991"/>
                <a:pt x="978106" y="611959"/>
              </a:cubicBezTo>
              <a:cubicBezTo>
                <a:pt x="983340" y="700932"/>
                <a:pt x="990490" y="789782"/>
                <a:pt x="997156" y="878659"/>
              </a:cubicBezTo>
              <a:cubicBezTo>
                <a:pt x="1000015" y="916784"/>
                <a:pt x="1003957" y="954824"/>
                <a:pt x="1006681" y="992959"/>
              </a:cubicBezTo>
              <a:cubicBezTo>
                <a:pt x="1019557" y="1173222"/>
                <a:pt x="1005479" y="1091725"/>
                <a:pt x="1025731" y="1192984"/>
              </a:cubicBezTo>
              <a:cubicBezTo>
                <a:pt x="1068505" y="2262325"/>
                <a:pt x="1024046" y="1023499"/>
                <a:pt x="1054306" y="2869384"/>
              </a:cubicBezTo>
              <a:cubicBezTo>
                <a:pt x="1061828" y="3328215"/>
                <a:pt x="1055349" y="3250244"/>
                <a:pt x="1082881" y="3498034"/>
              </a:cubicBezTo>
              <a:cubicBezTo>
                <a:pt x="1086056" y="3605984"/>
                <a:pt x="1092406" y="3713887"/>
                <a:pt x="1092406" y="3821884"/>
              </a:cubicBezTo>
              <a:cubicBezTo>
                <a:pt x="1092406" y="3875952"/>
                <a:pt x="1088261" y="3930009"/>
                <a:pt x="1082881" y="3983809"/>
              </a:cubicBezTo>
              <a:cubicBezTo>
                <a:pt x="1081882" y="3993799"/>
                <a:pt x="1079628" y="4004544"/>
                <a:pt x="1073356" y="4012384"/>
              </a:cubicBezTo>
              <a:cubicBezTo>
                <a:pt x="1066205" y="4021323"/>
                <a:pt x="1054306" y="4025084"/>
                <a:pt x="1044781" y="4031434"/>
              </a:cubicBezTo>
              <a:cubicBezTo>
                <a:pt x="1021471" y="4101363"/>
                <a:pt x="1039930" y="4074385"/>
                <a:pt x="997156" y="4117159"/>
              </a:cubicBezTo>
              <a:cubicBezTo>
                <a:pt x="993981" y="4177484"/>
                <a:pt x="1007587" y="4241117"/>
                <a:pt x="987631" y="4298134"/>
              </a:cubicBezTo>
              <a:cubicBezTo>
                <a:pt x="981251" y="4316363"/>
                <a:pt x="949334" y="4303469"/>
                <a:pt x="930481" y="4307659"/>
              </a:cubicBezTo>
              <a:cubicBezTo>
                <a:pt x="833984" y="4329103"/>
                <a:pt x="1028769" y="4307245"/>
                <a:pt x="816181" y="4336234"/>
              </a:cubicBezTo>
              <a:cubicBezTo>
                <a:pt x="775164" y="4341827"/>
                <a:pt x="733631" y="4342584"/>
                <a:pt x="692356" y="4345759"/>
              </a:cubicBezTo>
              <a:cubicBezTo>
                <a:pt x="641556" y="4339409"/>
                <a:pt x="590053" y="4337256"/>
                <a:pt x="539956" y="4326709"/>
              </a:cubicBezTo>
              <a:cubicBezTo>
                <a:pt x="528754" y="4324351"/>
                <a:pt x="519476" y="4315754"/>
                <a:pt x="511381" y="4307659"/>
              </a:cubicBezTo>
              <a:cubicBezTo>
                <a:pt x="441907" y="4238185"/>
                <a:pt x="498198" y="4284219"/>
                <a:pt x="454231" y="4231459"/>
              </a:cubicBezTo>
              <a:cubicBezTo>
                <a:pt x="432120" y="4204925"/>
                <a:pt x="415586" y="4195331"/>
                <a:pt x="387556" y="4174309"/>
              </a:cubicBezTo>
              <a:cubicBezTo>
                <a:pt x="368843" y="4118169"/>
                <a:pt x="390645" y="4173537"/>
                <a:pt x="349456" y="4107634"/>
              </a:cubicBezTo>
              <a:cubicBezTo>
                <a:pt x="341931" y="4095593"/>
                <a:pt x="335999" y="4082585"/>
                <a:pt x="330406" y="4069534"/>
              </a:cubicBezTo>
              <a:cubicBezTo>
                <a:pt x="326451" y="4060306"/>
                <a:pt x="325862" y="4049676"/>
                <a:pt x="320881" y="4040959"/>
              </a:cubicBezTo>
              <a:cubicBezTo>
                <a:pt x="313005" y="4027176"/>
                <a:pt x="301831" y="4015559"/>
                <a:pt x="292306" y="4002859"/>
              </a:cubicBezTo>
              <a:cubicBezTo>
                <a:pt x="288632" y="3988165"/>
                <a:pt x="273256" y="3929226"/>
                <a:pt x="273256" y="3917134"/>
              </a:cubicBezTo>
              <a:cubicBezTo>
                <a:pt x="273256" y="3802790"/>
                <a:pt x="278300" y="3688490"/>
                <a:pt x="282781" y="3574234"/>
              </a:cubicBezTo>
              <a:cubicBezTo>
                <a:pt x="288100" y="3438605"/>
                <a:pt x="282122" y="3472095"/>
                <a:pt x="301831" y="3393259"/>
              </a:cubicBezTo>
              <a:cubicBezTo>
                <a:pt x="332022" y="2759258"/>
                <a:pt x="301857" y="3448431"/>
                <a:pt x="320881" y="1983559"/>
              </a:cubicBezTo>
              <a:cubicBezTo>
                <a:pt x="321995" y="1897782"/>
                <a:pt x="327231" y="1812109"/>
                <a:pt x="330406" y="1726384"/>
              </a:cubicBezTo>
              <a:cubicBezTo>
                <a:pt x="327231" y="1621609"/>
                <a:pt x="329352" y="1516539"/>
                <a:pt x="320881" y="1412059"/>
              </a:cubicBezTo>
              <a:cubicBezTo>
                <a:pt x="319733" y="1397906"/>
                <a:pt x="306007" y="1387530"/>
                <a:pt x="301831" y="1373959"/>
              </a:cubicBezTo>
              <a:cubicBezTo>
                <a:pt x="293223" y="1345981"/>
                <a:pt x="288914" y="1316856"/>
                <a:pt x="282781" y="1288234"/>
              </a:cubicBezTo>
              <a:cubicBezTo>
                <a:pt x="282140" y="1285241"/>
                <a:pt x="267923" y="1209845"/>
                <a:pt x="263731" y="1202509"/>
              </a:cubicBezTo>
              <a:cubicBezTo>
                <a:pt x="257048" y="1190813"/>
                <a:pt x="244681" y="1183459"/>
                <a:pt x="235156" y="1173934"/>
              </a:cubicBezTo>
              <a:cubicBezTo>
                <a:pt x="228806" y="1151709"/>
                <a:pt x="224005" y="1128982"/>
                <a:pt x="216106" y="1107259"/>
              </a:cubicBezTo>
              <a:cubicBezTo>
                <a:pt x="207697" y="1084134"/>
                <a:pt x="179692" y="1040219"/>
                <a:pt x="168481" y="1021534"/>
              </a:cubicBezTo>
              <a:cubicBezTo>
                <a:pt x="140855" y="883402"/>
                <a:pt x="179148" y="1043440"/>
                <a:pt x="139906" y="945334"/>
              </a:cubicBezTo>
              <a:cubicBezTo>
                <a:pt x="131322" y="923873"/>
                <a:pt x="128755" y="900382"/>
                <a:pt x="120856" y="878659"/>
              </a:cubicBezTo>
              <a:cubicBezTo>
                <a:pt x="111188" y="852073"/>
                <a:pt x="97991" y="834836"/>
                <a:pt x="82756" y="811984"/>
              </a:cubicBezTo>
              <a:cubicBezTo>
                <a:pt x="80344" y="799925"/>
                <a:pt x="72718" y="751555"/>
                <a:pt x="63706" y="735784"/>
              </a:cubicBezTo>
              <a:cubicBezTo>
                <a:pt x="55830" y="722001"/>
                <a:pt x="44656" y="710384"/>
                <a:pt x="35131" y="697684"/>
              </a:cubicBezTo>
              <a:cubicBezTo>
                <a:pt x="31956" y="681809"/>
                <a:pt x="30258" y="665566"/>
                <a:pt x="25606" y="650059"/>
              </a:cubicBezTo>
              <a:cubicBezTo>
                <a:pt x="20693" y="633682"/>
                <a:pt x="7410" y="619511"/>
                <a:pt x="6556" y="602434"/>
              </a:cubicBezTo>
              <a:cubicBezTo>
                <a:pt x="0" y="471305"/>
                <a:pt x="4522" y="493557"/>
                <a:pt x="35131" y="411934"/>
              </a:cubicBezTo>
              <a:cubicBezTo>
                <a:pt x="38656" y="402533"/>
                <a:pt x="40166" y="392339"/>
                <a:pt x="44656" y="383359"/>
              </a:cubicBezTo>
              <a:cubicBezTo>
                <a:pt x="49776" y="373120"/>
                <a:pt x="58586" y="365023"/>
                <a:pt x="63706" y="354784"/>
              </a:cubicBezTo>
              <a:cubicBezTo>
                <a:pt x="82192" y="317811"/>
                <a:pt x="61572" y="331756"/>
                <a:pt x="92281" y="297634"/>
              </a:cubicBezTo>
              <a:cubicBezTo>
                <a:pt x="113307" y="274272"/>
                <a:pt x="136731" y="253184"/>
                <a:pt x="158956" y="230959"/>
              </a:cubicBezTo>
              <a:cubicBezTo>
                <a:pt x="167051" y="222864"/>
                <a:pt x="170677" y="211178"/>
                <a:pt x="178006" y="202384"/>
              </a:cubicBezTo>
              <a:cubicBezTo>
                <a:pt x="193053" y="184328"/>
                <a:pt x="213749" y="165463"/>
                <a:pt x="235156" y="154759"/>
              </a:cubicBezTo>
              <a:cubicBezTo>
                <a:pt x="244136" y="150269"/>
                <a:pt x="254206" y="148409"/>
                <a:pt x="263731" y="145234"/>
              </a:cubicBezTo>
              <a:cubicBezTo>
                <a:pt x="270081" y="135709"/>
                <a:pt x="272542" y="121779"/>
                <a:pt x="282781" y="116659"/>
              </a:cubicBezTo>
              <a:cubicBezTo>
                <a:pt x="340412" y="87843"/>
                <a:pt x="494831" y="90062"/>
                <a:pt x="530431" y="88084"/>
              </a:cubicBezTo>
              <a:cubicBezTo>
                <a:pt x="653874" y="33221"/>
                <a:pt x="584886" y="49984"/>
                <a:pt x="739981" y="49984"/>
              </a:cubicBezTo>
            </a:path>
          </a:pathLst>
        </a:cu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57</xdr:col>
      <xdr:colOff>619125</xdr:colOff>
      <xdr:row>8</xdr:row>
      <xdr:rowOff>128228</xdr:rowOff>
    </xdr:from>
    <xdr:to>
      <xdr:col>59</xdr:col>
      <xdr:colOff>228600</xdr:colOff>
      <xdr:row>10</xdr:row>
      <xdr:rowOff>66676</xdr:rowOff>
    </xdr:to>
    <xdr:sp macro="" textlink="">
      <xdr:nvSpPr>
        <xdr:cNvPr id="5" name="Freeform 4"/>
        <xdr:cNvSpPr/>
      </xdr:nvSpPr>
      <xdr:spPr>
        <a:xfrm>
          <a:off x="33089850" y="2299928"/>
          <a:ext cx="1038225" cy="395648"/>
        </a:xfrm>
        <a:custGeom>
          <a:avLst/>
          <a:gdLst>
            <a:gd name="connsiteX0" fmla="*/ 155807 w 1222607"/>
            <a:gd name="connsiteY0" fmla="*/ 233723 h 709973"/>
            <a:gd name="connsiteX1" fmla="*/ 365357 w 1222607"/>
            <a:gd name="connsiteY1" fmla="*/ 109898 h 709973"/>
            <a:gd name="connsiteX2" fmla="*/ 460607 w 1222607"/>
            <a:gd name="connsiteY2" fmla="*/ 100373 h 709973"/>
            <a:gd name="connsiteX3" fmla="*/ 546332 w 1222607"/>
            <a:gd name="connsiteY3" fmla="*/ 90848 h 709973"/>
            <a:gd name="connsiteX4" fmla="*/ 603482 w 1222607"/>
            <a:gd name="connsiteY4" fmla="*/ 71798 h 709973"/>
            <a:gd name="connsiteX5" fmla="*/ 660632 w 1222607"/>
            <a:gd name="connsiteY5" fmla="*/ 62273 h 709973"/>
            <a:gd name="connsiteX6" fmla="*/ 851132 w 1222607"/>
            <a:gd name="connsiteY6" fmla="*/ 43223 h 709973"/>
            <a:gd name="connsiteX7" fmla="*/ 889232 w 1222607"/>
            <a:gd name="connsiteY7" fmla="*/ 24173 h 709973"/>
            <a:gd name="connsiteX8" fmla="*/ 1089257 w 1222607"/>
            <a:gd name="connsiteY8" fmla="*/ 24173 h 709973"/>
            <a:gd name="connsiteX9" fmla="*/ 1165457 w 1222607"/>
            <a:gd name="connsiteY9" fmla="*/ 90848 h 709973"/>
            <a:gd name="connsiteX10" fmla="*/ 1203557 w 1222607"/>
            <a:gd name="connsiteY10" fmla="*/ 167048 h 709973"/>
            <a:gd name="connsiteX11" fmla="*/ 1222607 w 1222607"/>
            <a:gd name="connsiteY11" fmla="*/ 224198 h 709973"/>
            <a:gd name="connsiteX12" fmla="*/ 1203557 w 1222607"/>
            <a:gd name="connsiteY12" fmla="*/ 538523 h 709973"/>
            <a:gd name="connsiteX13" fmla="*/ 1174982 w 1222607"/>
            <a:gd name="connsiteY13" fmla="*/ 548048 h 709973"/>
            <a:gd name="connsiteX14" fmla="*/ 1108307 w 1222607"/>
            <a:gd name="connsiteY14" fmla="*/ 586148 h 709973"/>
            <a:gd name="connsiteX15" fmla="*/ 1041632 w 1222607"/>
            <a:gd name="connsiteY15" fmla="*/ 614723 h 709973"/>
            <a:gd name="connsiteX16" fmla="*/ 965432 w 1222607"/>
            <a:gd name="connsiteY16" fmla="*/ 643298 h 709973"/>
            <a:gd name="connsiteX17" fmla="*/ 936857 w 1222607"/>
            <a:gd name="connsiteY17" fmla="*/ 652823 h 709973"/>
            <a:gd name="connsiteX18" fmla="*/ 889232 w 1222607"/>
            <a:gd name="connsiteY18" fmla="*/ 681398 h 709973"/>
            <a:gd name="connsiteX19" fmla="*/ 651107 w 1222607"/>
            <a:gd name="connsiteY19" fmla="*/ 709973 h 709973"/>
            <a:gd name="connsiteX20" fmla="*/ 403457 w 1222607"/>
            <a:gd name="connsiteY20" fmla="*/ 700448 h 709973"/>
            <a:gd name="connsiteX21" fmla="*/ 374882 w 1222607"/>
            <a:gd name="connsiteY21" fmla="*/ 690923 h 709973"/>
            <a:gd name="connsiteX22" fmla="*/ 279632 w 1222607"/>
            <a:gd name="connsiteY22" fmla="*/ 671873 h 709973"/>
            <a:gd name="connsiteX23" fmla="*/ 251057 w 1222607"/>
            <a:gd name="connsiteY23" fmla="*/ 652823 h 709973"/>
            <a:gd name="connsiteX24" fmla="*/ 222482 w 1222607"/>
            <a:gd name="connsiteY24" fmla="*/ 643298 h 709973"/>
            <a:gd name="connsiteX25" fmla="*/ 193907 w 1222607"/>
            <a:gd name="connsiteY25" fmla="*/ 614723 h 709973"/>
            <a:gd name="connsiteX26" fmla="*/ 165332 w 1222607"/>
            <a:gd name="connsiteY26" fmla="*/ 595673 h 709973"/>
            <a:gd name="connsiteX27" fmla="*/ 117707 w 1222607"/>
            <a:gd name="connsiteY27" fmla="*/ 538523 h 709973"/>
            <a:gd name="connsiteX28" fmla="*/ 98657 w 1222607"/>
            <a:gd name="connsiteY28" fmla="*/ 500423 h 709973"/>
            <a:gd name="connsiteX29" fmla="*/ 60557 w 1222607"/>
            <a:gd name="connsiteY29" fmla="*/ 433748 h 709973"/>
            <a:gd name="connsiteX30" fmla="*/ 51032 w 1222607"/>
            <a:gd name="connsiteY30" fmla="*/ 405173 h 709973"/>
            <a:gd name="connsiteX31" fmla="*/ 22457 w 1222607"/>
            <a:gd name="connsiteY31" fmla="*/ 376598 h 709973"/>
            <a:gd name="connsiteX32" fmla="*/ 22457 w 1222607"/>
            <a:gd name="connsiteY32" fmla="*/ 243248 h 709973"/>
            <a:gd name="connsiteX33" fmla="*/ 51032 w 1222607"/>
            <a:gd name="connsiteY33" fmla="*/ 233723 h 709973"/>
            <a:gd name="connsiteX34" fmla="*/ 79607 w 1222607"/>
            <a:gd name="connsiteY34" fmla="*/ 205148 h 709973"/>
            <a:gd name="connsiteX35" fmla="*/ 155807 w 1222607"/>
            <a:gd name="connsiteY35" fmla="*/ 233723 h 70997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</a:cxnLst>
          <a:rect l="l" t="t" r="r" b="b"/>
          <a:pathLst>
            <a:path w="1222607" h="709973">
              <a:moveTo>
                <a:pt x="155807" y="233723"/>
              </a:moveTo>
              <a:cubicBezTo>
                <a:pt x="203432" y="217848"/>
                <a:pt x="220638" y="158138"/>
                <a:pt x="365357" y="109898"/>
              </a:cubicBezTo>
              <a:cubicBezTo>
                <a:pt x="395628" y="99808"/>
                <a:pt x="428874" y="103713"/>
                <a:pt x="460607" y="100373"/>
              </a:cubicBezTo>
              <a:lnTo>
                <a:pt x="546332" y="90848"/>
              </a:lnTo>
              <a:cubicBezTo>
                <a:pt x="565382" y="84498"/>
                <a:pt x="584001" y="76668"/>
                <a:pt x="603482" y="71798"/>
              </a:cubicBezTo>
              <a:cubicBezTo>
                <a:pt x="622218" y="67114"/>
                <a:pt x="641489" y="64825"/>
                <a:pt x="660632" y="62273"/>
              </a:cubicBezTo>
              <a:cubicBezTo>
                <a:pt x="718051" y="54617"/>
                <a:pt x="794765" y="48347"/>
                <a:pt x="851132" y="43223"/>
              </a:cubicBezTo>
              <a:cubicBezTo>
                <a:pt x="863832" y="36873"/>
                <a:pt x="875937" y="29159"/>
                <a:pt x="889232" y="24173"/>
              </a:cubicBezTo>
              <a:cubicBezTo>
                <a:pt x="953694" y="0"/>
                <a:pt x="1022029" y="20218"/>
                <a:pt x="1089257" y="24173"/>
              </a:cubicBezTo>
              <a:cubicBezTo>
                <a:pt x="1155932" y="68623"/>
                <a:pt x="1133707" y="43223"/>
                <a:pt x="1165457" y="90848"/>
              </a:cubicBezTo>
              <a:cubicBezTo>
                <a:pt x="1188846" y="184403"/>
                <a:pt x="1154984" y="69903"/>
                <a:pt x="1203557" y="167048"/>
              </a:cubicBezTo>
              <a:cubicBezTo>
                <a:pt x="1212537" y="185009"/>
                <a:pt x="1222607" y="224198"/>
                <a:pt x="1222607" y="224198"/>
              </a:cubicBezTo>
              <a:cubicBezTo>
                <a:pt x="1216257" y="328973"/>
                <a:pt x="1218829" y="434673"/>
                <a:pt x="1203557" y="538523"/>
              </a:cubicBezTo>
              <a:cubicBezTo>
                <a:pt x="1202096" y="548456"/>
                <a:pt x="1183699" y="543067"/>
                <a:pt x="1174982" y="548048"/>
              </a:cubicBezTo>
              <a:cubicBezTo>
                <a:pt x="1094251" y="594180"/>
                <a:pt x="1173825" y="564309"/>
                <a:pt x="1108307" y="586148"/>
              </a:cubicBezTo>
              <a:cubicBezTo>
                <a:pt x="1036568" y="633974"/>
                <a:pt x="1127742" y="577819"/>
                <a:pt x="1041632" y="614723"/>
              </a:cubicBezTo>
              <a:cubicBezTo>
                <a:pt x="931874" y="661762"/>
                <a:pt x="1120042" y="604646"/>
                <a:pt x="965432" y="643298"/>
              </a:cubicBezTo>
              <a:cubicBezTo>
                <a:pt x="955692" y="645733"/>
                <a:pt x="945837" y="648333"/>
                <a:pt x="936857" y="652823"/>
              </a:cubicBezTo>
              <a:cubicBezTo>
                <a:pt x="920298" y="661102"/>
                <a:pt x="907242" y="677110"/>
                <a:pt x="889232" y="681398"/>
              </a:cubicBezTo>
              <a:cubicBezTo>
                <a:pt x="869443" y="686110"/>
                <a:pt x="697220" y="704849"/>
                <a:pt x="651107" y="709973"/>
              </a:cubicBezTo>
              <a:cubicBezTo>
                <a:pt x="568557" y="706798"/>
                <a:pt x="485872" y="706132"/>
                <a:pt x="403457" y="700448"/>
              </a:cubicBezTo>
              <a:cubicBezTo>
                <a:pt x="393441" y="699757"/>
                <a:pt x="384683" y="693101"/>
                <a:pt x="374882" y="690923"/>
              </a:cubicBezTo>
              <a:cubicBezTo>
                <a:pt x="164694" y="644215"/>
                <a:pt x="431450" y="709828"/>
                <a:pt x="279632" y="671873"/>
              </a:cubicBezTo>
              <a:cubicBezTo>
                <a:pt x="270107" y="665523"/>
                <a:pt x="261296" y="657943"/>
                <a:pt x="251057" y="652823"/>
              </a:cubicBezTo>
              <a:cubicBezTo>
                <a:pt x="242077" y="648333"/>
                <a:pt x="230836" y="648867"/>
                <a:pt x="222482" y="643298"/>
              </a:cubicBezTo>
              <a:cubicBezTo>
                <a:pt x="211274" y="635826"/>
                <a:pt x="204255" y="623347"/>
                <a:pt x="193907" y="614723"/>
              </a:cubicBezTo>
              <a:cubicBezTo>
                <a:pt x="185113" y="607394"/>
                <a:pt x="174857" y="602023"/>
                <a:pt x="165332" y="595673"/>
              </a:cubicBezTo>
              <a:cubicBezTo>
                <a:pt x="107765" y="480538"/>
                <a:pt x="185023" y="619302"/>
                <a:pt x="117707" y="538523"/>
              </a:cubicBezTo>
              <a:cubicBezTo>
                <a:pt x="108617" y="527615"/>
                <a:pt x="105702" y="512751"/>
                <a:pt x="98657" y="500423"/>
              </a:cubicBezTo>
              <a:cubicBezTo>
                <a:pt x="71326" y="452594"/>
                <a:pt x="85229" y="491315"/>
                <a:pt x="60557" y="433748"/>
              </a:cubicBezTo>
              <a:cubicBezTo>
                <a:pt x="56602" y="424520"/>
                <a:pt x="56601" y="413527"/>
                <a:pt x="51032" y="405173"/>
              </a:cubicBezTo>
              <a:cubicBezTo>
                <a:pt x="43560" y="393965"/>
                <a:pt x="31982" y="386123"/>
                <a:pt x="22457" y="376598"/>
              </a:cubicBezTo>
              <a:cubicBezTo>
                <a:pt x="9964" y="326627"/>
                <a:pt x="0" y="305005"/>
                <a:pt x="22457" y="243248"/>
              </a:cubicBezTo>
              <a:cubicBezTo>
                <a:pt x="25888" y="233812"/>
                <a:pt x="41507" y="236898"/>
                <a:pt x="51032" y="233723"/>
              </a:cubicBezTo>
              <a:cubicBezTo>
                <a:pt x="60557" y="224198"/>
                <a:pt x="67911" y="211831"/>
                <a:pt x="79607" y="205148"/>
              </a:cubicBezTo>
              <a:cubicBezTo>
                <a:pt x="105709" y="190233"/>
                <a:pt x="108182" y="249598"/>
                <a:pt x="155807" y="233723"/>
              </a:cubicBezTo>
              <a:close/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55</xdr:col>
      <xdr:colOff>97962</xdr:colOff>
      <xdr:row>6</xdr:row>
      <xdr:rowOff>41044</xdr:rowOff>
    </xdr:from>
    <xdr:to>
      <xdr:col>58</xdr:col>
      <xdr:colOff>432784</xdr:colOff>
      <xdr:row>8</xdr:row>
      <xdr:rowOff>44364</xdr:rowOff>
    </xdr:to>
    <xdr:sp macro="" textlink="">
      <xdr:nvSpPr>
        <xdr:cNvPr id="4" name="Right Arrow 3"/>
        <xdr:cNvSpPr/>
      </xdr:nvSpPr>
      <xdr:spPr>
        <a:xfrm rot="2090486">
          <a:off x="31635237" y="1660294"/>
          <a:ext cx="1982647" cy="555770"/>
        </a:xfrm>
        <a:prstGeom prst="rightArrow">
          <a:avLst>
            <a:gd name="adj1" fmla="val 50000"/>
            <a:gd name="adj2" fmla="val 100888"/>
          </a:avLst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ar-EG" sz="1400" b="1">
              <a:solidFill>
                <a:sysClr val="windowText" lastClr="000000"/>
              </a:solidFill>
            </a:rPr>
            <a:t>انظر المعادالة هنا</a:t>
          </a:r>
          <a:endParaRPr lang="en-US" sz="1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st%20Control\Cost%20Control%202018\Monthly%20Stores%20Analysis\(01)%20Food%20Store%20Analysis\Food%20Store%20Analysis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DATA"/>
      <sheetName val="(01)"/>
      <sheetName val="(02)"/>
      <sheetName val="(03)"/>
      <sheetName val="(04)"/>
      <sheetName val="(05)"/>
      <sheetName val="(06)"/>
      <sheetName val="(07)"/>
      <sheetName val="(08)"/>
      <sheetName val="(09)"/>
      <sheetName val="(10)"/>
      <sheetName val="(11)"/>
      <sheetName val="(12)"/>
      <sheetName val="Purchasing"/>
      <sheetName val="Consumption"/>
    </sheetNames>
    <definedNames>
      <definedName name="fullSecreen"/>
    </definedNames>
    <sheetDataSet>
      <sheetData sheetId="0"/>
      <sheetData sheetId="1">
        <row r="1">
          <cell r="E1">
            <v>9157</v>
          </cell>
          <cell r="F1">
            <v>0.78239999999999998</v>
          </cell>
          <cell r="H1">
            <v>6985</v>
          </cell>
          <cell r="I1">
            <v>0.60650000000000004</v>
          </cell>
          <cell r="K1">
            <v>7047</v>
          </cell>
          <cell r="L1">
            <v>0.66269999999999996</v>
          </cell>
          <cell r="N1">
            <v>3774</v>
          </cell>
          <cell r="O1">
            <v>0</v>
          </cell>
          <cell r="Q1">
            <v>0</v>
          </cell>
          <cell r="R1">
            <v>0</v>
          </cell>
          <cell r="T1">
            <v>0</v>
          </cell>
          <cell r="U1">
            <v>0</v>
          </cell>
          <cell r="W1">
            <v>0</v>
          </cell>
          <cell r="X1">
            <v>0</v>
          </cell>
          <cell r="Z1">
            <v>0</v>
          </cell>
          <cell r="AA1">
            <v>0</v>
          </cell>
          <cell r="AC1">
            <v>0</v>
          </cell>
          <cell r="AD1">
            <v>0</v>
          </cell>
          <cell r="AF1">
            <v>0</v>
          </cell>
          <cell r="AG1">
            <v>0</v>
          </cell>
          <cell r="AI1">
            <v>0</v>
          </cell>
          <cell r="AJ1">
            <v>0</v>
          </cell>
          <cell r="AL1">
            <v>0</v>
          </cell>
          <cell r="AM1">
            <v>0</v>
          </cell>
          <cell r="AO1">
            <v>0</v>
          </cell>
          <cell r="AP1">
            <v>0</v>
          </cell>
        </row>
        <row r="2">
          <cell r="E2">
            <v>14572</v>
          </cell>
          <cell r="H2">
            <v>12144</v>
          </cell>
          <cell r="K2">
            <v>12393</v>
          </cell>
          <cell r="N2">
            <v>6508</v>
          </cell>
          <cell r="Q2">
            <v>0</v>
          </cell>
          <cell r="T2">
            <v>0</v>
          </cell>
          <cell r="W2">
            <v>0</v>
          </cell>
          <cell r="Z2">
            <v>0</v>
          </cell>
          <cell r="AC2">
            <v>0</v>
          </cell>
          <cell r="AF2">
            <v>0</v>
          </cell>
          <cell r="AI2">
            <v>0</v>
          </cell>
          <cell r="AL2">
            <v>0</v>
          </cell>
          <cell r="AO2">
            <v>0</v>
          </cell>
        </row>
        <row r="3">
          <cell r="E3">
            <v>82.924270242367427</v>
          </cell>
          <cell r="F3">
            <v>0.79256552009288461</v>
          </cell>
          <cell r="H3">
            <v>66.343400727798809</v>
          </cell>
          <cell r="I3">
            <v>0.82563569389138547</v>
          </cell>
          <cell r="K3">
            <v>62.013400916769982</v>
          </cell>
          <cell r="L3">
            <v>0.7676138425308181</v>
          </cell>
          <cell r="N3">
            <v>87.051350843626722</v>
          </cell>
          <cell r="O3">
            <v>1.0526246391939453</v>
          </cell>
          <cell r="Q3">
            <v>0</v>
          </cell>
          <cell r="R3">
            <v>0</v>
          </cell>
          <cell r="T3">
            <v>0</v>
          </cell>
          <cell r="U3">
            <v>0</v>
          </cell>
          <cell r="W3">
            <v>0</v>
          </cell>
          <cell r="X3">
            <v>0</v>
          </cell>
          <cell r="Z3">
            <v>0</v>
          </cell>
          <cell r="AA3">
            <v>0</v>
          </cell>
          <cell r="AC3">
            <v>0</v>
          </cell>
          <cell r="AD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</row>
        <row r="5">
          <cell r="E5">
            <v>43100</v>
          </cell>
          <cell r="H5">
            <v>43131</v>
          </cell>
          <cell r="K5">
            <v>43159</v>
          </cell>
          <cell r="N5">
            <v>43190</v>
          </cell>
          <cell r="Q5">
            <v>43220</v>
          </cell>
          <cell r="T5">
            <v>43251</v>
          </cell>
          <cell r="W5">
            <v>43281</v>
          </cell>
          <cell r="Z5">
            <v>43312</v>
          </cell>
          <cell r="AC5">
            <v>43343</v>
          </cell>
          <cell r="AF5">
            <v>43373</v>
          </cell>
          <cell r="AI5">
            <v>43404</v>
          </cell>
          <cell r="AL5">
            <v>43434</v>
          </cell>
          <cell r="AO5">
            <v>43465</v>
          </cell>
        </row>
        <row r="8">
          <cell r="B8" t="str">
            <v>Dairy Product</v>
          </cell>
        </row>
        <row r="9">
          <cell r="B9" t="str">
            <v>Butter</v>
          </cell>
        </row>
        <row r="10">
          <cell r="A10">
            <v>141001</v>
          </cell>
          <cell r="B10" t="str">
            <v>Butter Block 25 kg</v>
          </cell>
          <cell r="C10" t="str">
            <v>Block 25 kg</v>
          </cell>
        </row>
        <row r="11">
          <cell r="A11">
            <v>141002</v>
          </cell>
          <cell r="B11" t="str">
            <v>Butter Fern 10 kg</v>
          </cell>
          <cell r="C11" t="str">
            <v>Box 10 kg</v>
          </cell>
        </row>
        <row r="12">
          <cell r="A12">
            <v>141003</v>
          </cell>
          <cell r="B12" t="str">
            <v>Butter Margarine 10 kg</v>
          </cell>
          <cell r="C12" t="str">
            <v>Box 10 kg</v>
          </cell>
        </row>
        <row r="13">
          <cell r="A13">
            <v>141004</v>
          </cell>
          <cell r="B13" t="str">
            <v>Butter Portion</v>
          </cell>
          <cell r="C13" t="str">
            <v>Kilogram</v>
          </cell>
        </row>
        <row r="14">
          <cell r="A14">
            <v>141005</v>
          </cell>
          <cell r="B14" t="str">
            <v>Butter Vegetable Haiaty 2 kg</v>
          </cell>
          <cell r="C14" t="str">
            <v>Can 2 Kg</v>
          </cell>
        </row>
        <row r="15">
          <cell r="A15">
            <v>141006</v>
          </cell>
          <cell r="B15" t="str">
            <v>Butter Block 10 kg</v>
          </cell>
          <cell r="C15" t="str">
            <v>Block 10 kg</v>
          </cell>
        </row>
        <row r="16">
          <cell r="A16">
            <v>141007</v>
          </cell>
          <cell r="B16" t="str">
            <v>Ghee Butter 1.5 kg</v>
          </cell>
          <cell r="C16" t="str">
            <v>Can 1.5 kg</v>
          </cell>
        </row>
        <row r="17">
          <cell r="A17">
            <v>141008</v>
          </cell>
          <cell r="B17" t="str">
            <v>Butter Pastry 10 kg</v>
          </cell>
          <cell r="C17" t="str">
            <v>Box 10 kg</v>
          </cell>
        </row>
        <row r="18">
          <cell r="A18">
            <v>141009</v>
          </cell>
          <cell r="B18" t="str">
            <v>Butter Bakery 10 kg</v>
          </cell>
          <cell r="C18" t="str">
            <v>Box 10 kg</v>
          </cell>
        </row>
        <row r="19">
          <cell r="B19" t="str">
            <v>Total Butter</v>
          </cell>
        </row>
      </sheetData>
      <sheetData sheetId="2">
        <row r="10">
          <cell r="J10">
            <v>0</v>
          </cell>
          <cell r="K10">
            <v>0</v>
          </cell>
        </row>
        <row r="11">
          <cell r="J11">
            <v>14</v>
          </cell>
          <cell r="K11">
            <v>5587.72</v>
          </cell>
        </row>
        <row r="12">
          <cell r="J12">
            <v>20</v>
          </cell>
          <cell r="K12">
            <v>4755.93</v>
          </cell>
        </row>
        <row r="13">
          <cell r="J13">
            <v>123</v>
          </cell>
          <cell r="K13">
            <v>18380.169999999998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51</v>
          </cell>
          <cell r="K16">
            <v>2163.7800000000002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30887.599999999999</v>
          </cell>
        </row>
      </sheetData>
      <sheetData sheetId="3">
        <row r="10">
          <cell r="J10">
            <v>0</v>
          </cell>
          <cell r="K10">
            <v>0</v>
          </cell>
        </row>
        <row r="11">
          <cell r="J11">
            <v>11</v>
          </cell>
          <cell r="K11">
            <v>4390.3500000000004</v>
          </cell>
        </row>
        <row r="12">
          <cell r="J12">
            <v>17</v>
          </cell>
          <cell r="K12">
            <v>3843.64</v>
          </cell>
        </row>
        <row r="13">
          <cell r="J13">
            <v>133</v>
          </cell>
          <cell r="K13">
            <v>22969.21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56</v>
          </cell>
          <cell r="K16">
            <v>2892.82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34096.019999999997</v>
          </cell>
        </row>
      </sheetData>
      <sheetData sheetId="4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5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6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7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8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9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0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1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2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3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7">
    <tabColor rgb="FFC00000"/>
  </sheetPr>
  <dimension ref="A1:BR19"/>
  <sheetViews>
    <sheetView showGridLines="0" showZeros="0" tabSelected="1" workbookViewId="0">
      <pane xSplit="2" ySplit="7" topLeftCell="BB8" activePane="bottomRight" state="frozen"/>
      <selection activeCell="B5" sqref="B5:B6"/>
      <selection pane="topRight" activeCell="B5" sqref="B5:B6"/>
      <selection pane="bottomLeft" activeCell="B5" sqref="B5:B6"/>
      <selection pane="bottomRight" activeCell="B5" sqref="B5:B6"/>
    </sheetView>
  </sheetViews>
  <sheetFormatPr defaultColWidth="6.85546875" defaultRowHeight="15" outlineLevelRow="2" outlineLevelCol="1"/>
  <cols>
    <col min="1" max="1" width="10.7109375" style="10" customWidth="1"/>
    <col min="2" max="2" width="40.7109375" style="7" customWidth="1"/>
    <col min="3" max="3" width="20.7109375" style="7" hidden="1" customWidth="1" outlineLevel="1"/>
    <col min="4" max="4" width="3.28515625" style="54" customWidth="1" collapsed="1"/>
    <col min="5" max="5" width="9.7109375" style="88" customWidth="1" outlineLevel="1"/>
    <col min="6" max="6" width="10.7109375" style="88" customWidth="1" outlineLevel="1"/>
    <col min="7" max="7" width="8.7109375" style="89" customWidth="1" outlineLevel="1"/>
    <col min="8" max="8" width="3.28515625" style="54" customWidth="1"/>
    <col min="9" max="9" width="9.7109375" style="88" customWidth="1" outlineLevel="1"/>
    <col min="10" max="10" width="10.7109375" style="88" customWidth="1" outlineLevel="1"/>
    <col min="11" max="11" width="8.7109375" style="89" customWidth="1" outlineLevel="1"/>
    <col min="12" max="12" width="3.28515625" style="54" customWidth="1"/>
    <col min="13" max="13" width="9.7109375" style="88" customWidth="1" outlineLevel="1"/>
    <col min="14" max="14" width="10.7109375" style="88" customWidth="1" outlineLevel="1"/>
    <col min="15" max="15" width="8.7109375" style="89" customWidth="1" outlineLevel="1"/>
    <col min="16" max="16" width="3.28515625" style="54" customWidth="1"/>
    <col min="17" max="17" width="9.7109375" style="88" customWidth="1" outlineLevel="1"/>
    <col min="18" max="18" width="10.7109375" style="88" customWidth="1" outlineLevel="1"/>
    <col min="19" max="19" width="8.7109375" style="89" customWidth="1" outlineLevel="1"/>
    <col min="20" max="20" width="3.28515625" style="54" customWidth="1"/>
    <col min="21" max="21" width="9.7109375" style="88" customWidth="1" outlineLevel="1"/>
    <col min="22" max="22" width="10.7109375" style="88" customWidth="1" outlineLevel="1"/>
    <col min="23" max="23" width="8.7109375" style="89" customWidth="1" outlineLevel="1"/>
    <col min="24" max="24" width="3.28515625" style="54" customWidth="1"/>
    <col min="25" max="25" width="9.7109375" style="88" customWidth="1" outlineLevel="1"/>
    <col min="26" max="26" width="10.7109375" style="88" customWidth="1" outlineLevel="1"/>
    <col min="27" max="27" width="8.7109375" style="89" customWidth="1" outlineLevel="1"/>
    <col min="28" max="28" width="3.28515625" style="54" customWidth="1"/>
    <col min="29" max="29" width="9.7109375" style="88" customWidth="1" outlineLevel="1"/>
    <col min="30" max="30" width="10.7109375" style="88" customWidth="1" outlineLevel="1"/>
    <col min="31" max="31" width="8.7109375" style="89" customWidth="1" outlineLevel="1"/>
    <col min="32" max="32" width="3.28515625" style="54" customWidth="1"/>
    <col min="33" max="33" width="9.7109375" style="88" customWidth="1" outlineLevel="1"/>
    <col min="34" max="34" width="10.7109375" style="88" customWidth="1" outlineLevel="1"/>
    <col min="35" max="35" width="8.7109375" style="89" customWidth="1" outlineLevel="1"/>
    <col min="36" max="36" width="3.28515625" style="54" customWidth="1"/>
    <col min="37" max="37" width="9.7109375" style="88" customWidth="1" outlineLevel="1"/>
    <col min="38" max="38" width="10.7109375" style="88" customWidth="1" outlineLevel="1"/>
    <col min="39" max="39" width="8.7109375" style="89" customWidth="1" outlineLevel="1"/>
    <col min="40" max="40" width="3.28515625" style="54" customWidth="1"/>
    <col min="41" max="41" width="9.7109375" style="88" customWidth="1" outlineLevel="1"/>
    <col min="42" max="42" width="10.7109375" style="88" customWidth="1" outlineLevel="1"/>
    <col min="43" max="43" width="8.7109375" style="89" customWidth="1" outlineLevel="1"/>
    <col min="44" max="44" width="3.28515625" style="54" customWidth="1"/>
    <col min="45" max="45" width="9.7109375" style="88" customWidth="1" outlineLevel="1"/>
    <col min="46" max="46" width="10.7109375" style="88" customWidth="1" outlineLevel="1"/>
    <col min="47" max="47" width="8.7109375" style="89" customWidth="1" outlineLevel="1"/>
    <col min="48" max="48" width="3.28515625" style="54" customWidth="1"/>
    <col min="49" max="49" width="9.7109375" style="88" customWidth="1" outlineLevel="1"/>
    <col min="50" max="50" width="10.7109375" style="88" customWidth="1" outlineLevel="1"/>
    <col min="51" max="51" width="8.7109375" style="89" customWidth="1" outlineLevel="1"/>
    <col min="52" max="52" width="3.28515625" style="54" customWidth="1"/>
    <col min="53" max="53" width="9.7109375" style="88" customWidth="1" outlineLevel="1"/>
    <col min="54" max="54" width="10.7109375" style="88" customWidth="1" outlineLevel="1"/>
    <col min="55" max="55" width="8.7109375" style="89" customWidth="1" outlineLevel="1"/>
    <col min="56" max="56" width="3.28515625" style="54" customWidth="1"/>
    <col min="57" max="57" width="10.7109375" style="6" customWidth="1" outlineLevel="1"/>
    <col min="58" max="58" width="10.7109375" style="7" customWidth="1" outlineLevel="1"/>
    <col min="59" max="59" width="10.7109375" style="6" customWidth="1" outlineLevel="1"/>
    <col min="60" max="60" width="10.7109375" style="7" customWidth="1" outlineLevel="1"/>
    <col min="61" max="61" width="9.7109375" style="8" customWidth="1" outlineLevel="1"/>
    <col min="62" max="62" width="9.7109375" style="9" customWidth="1" outlineLevel="1"/>
    <col min="63" max="63" width="3.28515625" style="54" customWidth="1"/>
    <col min="64" max="64" width="8.7109375" style="7" customWidth="1"/>
    <col min="65" max="65" width="2.7109375" style="7" customWidth="1"/>
    <col min="66" max="66" width="8.5703125" style="7" bestFit="1" customWidth="1"/>
    <col min="71" max="284" width="6.85546875" style="7"/>
    <col min="285" max="285" width="10.42578125" style="7" bestFit="1" customWidth="1"/>
    <col min="286" max="286" width="44.140625" style="7" bestFit="1" customWidth="1"/>
    <col min="287" max="287" width="13.85546875" style="7" bestFit="1" customWidth="1"/>
    <col min="288" max="540" width="6.85546875" style="7"/>
    <col min="541" max="541" width="10.42578125" style="7" bestFit="1" customWidth="1"/>
    <col min="542" max="542" width="44.140625" style="7" bestFit="1" customWidth="1"/>
    <col min="543" max="543" width="13.85546875" style="7" bestFit="1" customWidth="1"/>
    <col min="544" max="796" width="6.85546875" style="7"/>
    <col min="797" max="797" width="10.42578125" style="7" bestFit="1" customWidth="1"/>
    <col min="798" max="798" width="44.140625" style="7" bestFit="1" customWidth="1"/>
    <col min="799" max="799" width="13.85546875" style="7" bestFit="1" customWidth="1"/>
    <col min="800" max="1052" width="6.85546875" style="7"/>
    <col min="1053" max="1053" width="10.42578125" style="7" bestFit="1" customWidth="1"/>
    <col min="1054" max="1054" width="44.140625" style="7" bestFit="1" customWidth="1"/>
    <col min="1055" max="1055" width="13.85546875" style="7" bestFit="1" customWidth="1"/>
    <col min="1056" max="1308" width="6.85546875" style="7"/>
    <col min="1309" max="1309" width="10.42578125" style="7" bestFit="1" customWidth="1"/>
    <col min="1310" max="1310" width="44.140625" style="7" bestFit="1" customWidth="1"/>
    <col min="1311" max="1311" width="13.85546875" style="7" bestFit="1" customWidth="1"/>
    <col min="1312" max="1564" width="6.85546875" style="7"/>
    <col min="1565" max="1565" width="10.42578125" style="7" bestFit="1" customWidth="1"/>
    <col min="1566" max="1566" width="44.140625" style="7" bestFit="1" customWidth="1"/>
    <col min="1567" max="1567" width="13.85546875" style="7" bestFit="1" customWidth="1"/>
    <col min="1568" max="1820" width="6.85546875" style="7"/>
    <col min="1821" max="1821" width="10.42578125" style="7" bestFit="1" customWidth="1"/>
    <col min="1822" max="1822" width="44.140625" style="7" bestFit="1" customWidth="1"/>
    <col min="1823" max="1823" width="13.85546875" style="7" bestFit="1" customWidth="1"/>
    <col min="1824" max="2076" width="6.85546875" style="7"/>
    <col min="2077" max="2077" width="10.42578125" style="7" bestFit="1" customWidth="1"/>
    <col min="2078" max="2078" width="44.140625" style="7" bestFit="1" customWidth="1"/>
    <col min="2079" max="2079" width="13.85546875" style="7" bestFit="1" customWidth="1"/>
    <col min="2080" max="2332" width="6.85546875" style="7"/>
    <col min="2333" max="2333" width="10.42578125" style="7" bestFit="1" customWidth="1"/>
    <col min="2334" max="2334" width="44.140625" style="7" bestFit="1" customWidth="1"/>
    <col min="2335" max="2335" width="13.85546875" style="7" bestFit="1" customWidth="1"/>
    <col min="2336" max="2588" width="6.85546875" style="7"/>
    <col min="2589" max="2589" width="10.42578125" style="7" bestFit="1" customWidth="1"/>
    <col min="2590" max="2590" width="44.140625" style="7" bestFit="1" customWidth="1"/>
    <col min="2591" max="2591" width="13.85546875" style="7" bestFit="1" customWidth="1"/>
    <col min="2592" max="2844" width="6.85546875" style="7"/>
    <col min="2845" max="2845" width="10.42578125" style="7" bestFit="1" customWidth="1"/>
    <col min="2846" max="2846" width="44.140625" style="7" bestFit="1" customWidth="1"/>
    <col min="2847" max="2847" width="13.85546875" style="7" bestFit="1" customWidth="1"/>
    <col min="2848" max="3100" width="6.85546875" style="7"/>
    <col min="3101" max="3101" width="10.42578125" style="7" bestFit="1" customWidth="1"/>
    <col min="3102" max="3102" width="44.140625" style="7" bestFit="1" customWidth="1"/>
    <col min="3103" max="3103" width="13.85546875" style="7" bestFit="1" customWidth="1"/>
    <col min="3104" max="3356" width="6.85546875" style="7"/>
    <col min="3357" max="3357" width="10.42578125" style="7" bestFit="1" customWidth="1"/>
    <col min="3358" max="3358" width="44.140625" style="7" bestFit="1" customWidth="1"/>
    <col min="3359" max="3359" width="13.85546875" style="7" bestFit="1" customWidth="1"/>
    <col min="3360" max="3612" width="6.85546875" style="7"/>
    <col min="3613" max="3613" width="10.42578125" style="7" bestFit="1" customWidth="1"/>
    <col min="3614" max="3614" width="44.140625" style="7" bestFit="1" customWidth="1"/>
    <col min="3615" max="3615" width="13.85546875" style="7" bestFit="1" customWidth="1"/>
    <col min="3616" max="3868" width="6.85546875" style="7"/>
    <col min="3869" max="3869" width="10.42578125" style="7" bestFit="1" customWidth="1"/>
    <col min="3870" max="3870" width="44.140625" style="7" bestFit="1" customWidth="1"/>
    <col min="3871" max="3871" width="13.85546875" style="7" bestFit="1" customWidth="1"/>
    <col min="3872" max="4124" width="6.85546875" style="7"/>
    <col min="4125" max="4125" width="10.42578125" style="7" bestFit="1" customWidth="1"/>
    <col min="4126" max="4126" width="44.140625" style="7" bestFit="1" customWidth="1"/>
    <col min="4127" max="4127" width="13.85546875" style="7" bestFit="1" customWidth="1"/>
    <col min="4128" max="4380" width="6.85546875" style="7"/>
    <col min="4381" max="4381" width="10.42578125" style="7" bestFit="1" customWidth="1"/>
    <col min="4382" max="4382" width="44.140625" style="7" bestFit="1" customWidth="1"/>
    <col min="4383" max="4383" width="13.85546875" style="7" bestFit="1" customWidth="1"/>
    <col min="4384" max="4636" width="6.85546875" style="7"/>
    <col min="4637" max="4637" width="10.42578125" style="7" bestFit="1" customWidth="1"/>
    <col min="4638" max="4638" width="44.140625" style="7" bestFit="1" customWidth="1"/>
    <col min="4639" max="4639" width="13.85546875" style="7" bestFit="1" customWidth="1"/>
    <col min="4640" max="4892" width="6.85546875" style="7"/>
    <col min="4893" max="4893" width="10.42578125" style="7" bestFit="1" customWidth="1"/>
    <col min="4894" max="4894" width="44.140625" style="7" bestFit="1" customWidth="1"/>
    <col min="4895" max="4895" width="13.85546875" style="7" bestFit="1" customWidth="1"/>
    <col min="4896" max="5148" width="6.85546875" style="7"/>
    <col min="5149" max="5149" width="10.42578125" style="7" bestFit="1" customWidth="1"/>
    <col min="5150" max="5150" width="44.140625" style="7" bestFit="1" customWidth="1"/>
    <col min="5151" max="5151" width="13.85546875" style="7" bestFit="1" customWidth="1"/>
    <col min="5152" max="5404" width="6.85546875" style="7"/>
    <col min="5405" max="5405" width="10.42578125" style="7" bestFit="1" customWidth="1"/>
    <col min="5406" max="5406" width="44.140625" style="7" bestFit="1" customWidth="1"/>
    <col min="5407" max="5407" width="13.85546875" style="7" bestFit="1" customWidth="1"/>
    <col min="5408" max="5660" width="6.85546875" style="7"/>
    <col min="5661" max="5661" width="10.42578125" style="7" bestFit="1" customWidth="1"/>
    <col min="5662" max="5662" width="44.140625" style="7" bestFit="1" customWidth="1"/>
    <col min="5663" max="5663" width="13.85546875" style="7" bestFit="1" customWidth="1"/>
    <col min="5664" max="5916" width="6.85546875" style="7"/>
    <col min="5917" max="5917" width="10.42578125" style="7" bestFit="1" customWidth="1"/>
    <col min="5918" max="5918" width="44.140625" style="7" bestFit="1" customWidth="1"/>
    <col min="5919" max="5919" width="13.85546875" style="7" bestFit="1" customWidth="1"/>
    <col min="5920" max="6172" width="6.85546875" style="7"/>
    <col min="6173" max="6173" width="10.42578125" style="7" bestFit="1" customWidth="1"/>
    <col min="6174" max="6174" width="44.140625" style="7" bestFit="1" customWidth="1"/>
    <col min="6175" max="6175" width="13.85546875" style="7" bestFit="1" customWidth="1"/>
    <col min="6176" max="6428" width="6.85546875" style="7"/>
    <col min="6429" max="6429" width="10.42578125" style="7" bestFit="1" customWidth="1"/>
    <col min="6430" max="6430" width="44.140625" style="7" bestFit="1" customWidth="1"/>
    <col min="6431" max="6431" width="13.85546875" style="7" bestFit="1" customWidth="1"/>
    <col min="6432" max="6684" width="6.85546875" style="7"/>
    <col min="6685" max="6685" width="10.42578125" style="7" bestFit="1" customWidth="1"/>
    <col min="6686" max="6686" width="44.140625" style="7" bestFit="1" customWidth="1"/>
    <col min="6687" max="6687" width="13.85546875" style="7" bestFit="1" customWidth="1"/>
    <col min="6688" max="6940" width="6.85546875" style="7"/>
    <col min="6941" max="6941" width="10.42578125" style="7" bestFit="1" customWidth="1"/>
    <col min="6942" max="6942" width="44.140625" style="7" bestFit="1" customWidth="1"/>
    <col min="6943" max="6943" width="13.85546875" style="7" bestFit="1" customWidth="1"/>
    <col min="6944" max="7196" width="6.85546875" style="7"/>
    <col min="7197" max="7197" width="10.42578125" style="7" bestFit="1" customWidth="1"/>
    <col min="7198" max="7198" width="44.140625" style="7" bestFit="1" customWidth="1"/>
    <col min="7199" max="7199" width="13.85546875" style="7" bestFit="1" customWidth="1"/>
    <col min="7200" max="7452" width="6.85546875" style="7"/>
    <col min="7453" max="7453" width="10.42578125" style="7" bestFit="1" customWidth="1"/>
    <col min="7454" max="7454" width="44.140625" style="7" bestFit="1" customWidth="1"/>
    <col min="7455" max="7455" width="13.85546875" style="7" bestFit="1" customWidth="1"/>
    <col min="7456" max="7708" width="6.85546875" style="7"/>
    <col min="7709" max="7709" width="10.42578125" style="7" bestFit="1" customWidth="1"/>
    <col min="7710" max="7710" width="44.140625" style="7" bestFit="1" customWidth="1"/>
    <col min="7711" max="7711" width="13.85546875" style="7" bestFit="1" customWidth="1"/>
    <col min="7712" max="7964" width="6.85546875" style="7"/>
    <col min="7965" max="7965" width="10.42578125" style="7" bestFit="1" customWidth="1"/>
    <col min="7966" max="7966" width="44.140625" style="7" bestFit="1" customWidth="1"/>
    <col min="7967" max="7967" width="13.85546875" style="7" bestFit="1" customWidth="1"/>
    <col min="7968" max="8220" width="6.85546875" style="7"/>
    <col min="8221" max="8221" width="10.42578125" style="7" bestFit="1" customWidth="1"/>
    <col min="8222" max="8222" width="44.140625" style="7" bestFit="1" customWidth="1"/>
    <col min="8223" max="8223" width="13.85546875" style="7" bestFit="1" customWidth="1"/>
    <col min="8224" max="8476" width="6.85546875" style="7"/>
    <col min="8477" max="8477" width="10.42578125" style="7" bestFit="1" customWidth="1"/>
    <col min="8478" max="8478" width="44.140625" style="7" bestFit="1" customWidth="1"/>
    <col min="8479" max="8479" width="13.85546875" style="7" bestFit="1" customWidth="1"/>
    <col min="8480" max="8732" width="6.85546875" style="7"/>
    <col min="8733" max="8733" width="10.42578125" style="7" bestFit="1" customWidth="1"/>
    <col min="8734" max="8734" width="44.140625" style="7" bestFit="1" customWidth="1"/>
    <col min="8735" max="8735" width="13.85546875" style="7" bestFit="1" customWidth="1"/>
    <col min="8736" max="8988" width="6.85546875" style="7"/>
    <col min="8989" max="8989" width="10.42578125" style="7" bestFit="1" customWidth="1"/>
    <col min="8990" max="8990" width="44.140625" style="7" bestFit="1" customWidth="1"/>
    <col min="8991" max="8991" width="13.85546875" style="7" bestFit="1" customWidth="1"/>
    <col min="8992" max="9244" width="6.85546875" style="7"/>
    <col min="9245" max="9245" width="10.42578125" style="7" bestFit="1" customWidth="1"/>
    <col min="9246" max="9246" width="44.140625" style="7" bestFit="1" customWidth="1"/>
    <col min="9247" max="9247" width="13.85546875" style="7" bestFit="1" customWidth="1"/>
    <col min="9248" max="9500" width="6.85546875" style="7"/>
    <col min="9501" max="9501" width="10.42578125" style="7" bestFit="1" customWidth="1"/>
    <col min="9502" max="9502" width="44.140625" style="7" bestFit="1" customWidth="1"/>
    <col min="9503" max="9503" width="13.85546875" style="7" bestFit="1" customWidth="1"/>
    <col min="9504" max="9756" width="6.85546875" style="7"/>
    <col min="9757" max="9757" width="10.42578125" style="7" bestFit="1" customWidth="1"/>
    <col min="9758" max="9758" width="44.140625" style="7" bestFit="1" customWidth="1"/>
    <col min="9759" max="9759" width="13.85546875" style="7" bestFit="1" customWidth="1"/>
    <col min="9760" max="10012" width="6.85546875" style="7"/>
    <col min="10013" max="10013" width="10.42578125" style="7" bestFit="1" customWidth="1"/>
    <col min="10014" max="10014" width="44.140625" style="7" bestFit="1" customWidth="1"/>
    <col min="10015" max="10015" width="13.85546875" style="7" bestFit="1" customWidth="1"/>
    <col min="10016" max="10268" width="6.85546875" style="7"/>
    <col min="10269" max="10269" width="10.42578125" style="7" bestFit="1" customWidth="1"/>
    <col min="10270" max="10270" width="44.140625" style="7" bestFit="1" customWidth="1"/>
    <col min="10271" max="10271" width="13.85546875" style="7" bestFit="1" customWidth="1"/>
    <col min="10272" max="10524" width="6.85546875" style="7"/>
    <col min="10525" max="10525" width="10.42578125" style="7" bestFit="1" customWidth="1"/>
    <col min="10526" max="10526" width="44.140625" style="7" bestFit="1" customWidth="1"/>
    <col min="10527" max="10527" width="13.85546875" style="7" bestFit="1" customWidth="1"/>
    <col min="10528" max="10780" width="6.85546875" style="7"/>
    <col min="10781" max="10781" width="10.42578125" style="7" bestFit="1" customWidth="1"/>
    <col min="10782" max="10782" width="44.140625" style="7" bestFit="1" customWidth="1"/>
    <col min="10783" max="10783" width="13.85546875" style="7" bestFit="1" customWidth="1"/>
    <col min="10784" max="11036" width="6.85546875" style="7"/>
    <col min="11037" max="11037" width="10.42578125" style="7" bestFit="1" customWidth="1"/>
    <col min="11038" max="11038" width="44.140625" style="7" bestFit="1" customWidth="1"/>
    <col min="11039" max="11039" width="13.85546875" style="7" bestFit="1" customWidth="1"/>
    <col min="11040" max="11292" width="6.85546875" style="7"/>
    <col min="11293" max="11293" width="10.42578125" style="7" bestFit="1" customWidth="1"/>
    <col min="11294" max="11294" width="44.140625" style="7" bestFit="1" customWidth="1"/>
    <col min="11295" max="11295" width="13.85546875" style="7" bestFit="1" customWidth="1"/>
    <col min="11296" max="11548" width="6.85546875" style="7"/>
    <col min="11549" max="11549" width="10.42578125" style="7" bestFit="1" customWidth="1"/>
    <col min="11550" max="11550" width="44.140625" style="7" bestFit="1" customWidth="1"/>
    <col min="11551" max="11551" width="13.85546875" style="7" bestFit="1" customWidth="1"/>
    <col min="11552" max="11804" width="6.85546875" style="7"/>
    <col min="11805" max="11805" width="10.42578125" style="7" bestFit="1" customWidth="1"/>
    <col min="11806" max="11806" width="44.140625" style="7" bestFit="1" customWidth="1"/>
    <col min="11807" max="11807" width="13.85546875" style="7" bestFit="1" customWidth="1"/>
    <col min="11808" max="12060" width="6.85546875" style="7"/>
    <col min="12061" max="12061" width="10.42578125" style="7" bestFit="1" customWidth="1"/>
    <col min="12062" max="12062" width="44.140625" style="7" bestFit="1" customWidth="1"/>
    <col min="12063" max="12063" width="13.85546875" style="7" bestFit="1" customWidth="1"/>
    <col min="12064" max="12316" width="6.85546875" style="7"/>
    <col min="12317" max="12317" width="10.42578125" style="7" bestFit="1" customWidth="1"/>
    <col min="12318" max="12318" width="44.140625" style="7" bestFit="1" customWidth="1"/>
    <col min="12319" max="12319" width="13.85546875" style="7" bestFit="1" customWidth="1"/>
    <col min="12320" max="12572" width="6.85546875" style="7"/>
    <col min="12573" max="12573" width="10.42578125" style="7" bestFit="1" customWidth="1"/>
    <col min="12574" max="12574" width="44.140625" style="7" bestFit="1" customWidth="1"/>
    <col min="12575" max="12575" width="13.85546875" style="7" bestFit="1" customWidth="1"/>
    <col min="12576" max="12828" width="6.85546875" style="7"/>
    <col min="12829" max="12829" width="10.42578125" style="7" bestFit="1" customWidth="1"/>
    <col min="12830" max="12830" width="44.140625" style="7" bestFit="1" customWidth="1"/>
    <col min="12831" max="12831" width="13.85546875" style="7" bestFit="1" customWidth="1"/>
    <col min="12832" max="13084" width="6.85546875" style="7"/>
    <col min="13085" max="13085" width="10.42578125" style="7" bestFit="1" customWidth="1"/>
    <col min="13086" max="13086" width="44.140625" style="7" bestFit="1" customWidth="1"/>
    <col min="13087" max="13087" width="13.85546875" style="7" bestFit="1" customWidth="1"/>
    <col min="13088" max="13340" width="6.85546875" style="7"/>
    <col min="13341" max="13341" width="10.42578125" style="7" bestFit="1" customWidth="1"/>
    <col min="13342" max="13342" width="44.140625" style="7" bestFit="1" customWidth="1"/>
    <col min="13343" max="13343" width="13.85546875" style="7" bestFit="1" customWidth="1"/>
    <col min="13344" max="13596" width="6.85546875" style="7"/>
    <col min="13597" max="13597" width="10.42578125" style="7" bestFit="1" customWidth="1"/>
    <col min="13598" max="13598" width="44.140625" style="7" bestFit="1" customWidth="1"/>
    <col min="13599" max="13599" width="13.85546875" style="7" bestFit="1" customWidth="1"/>
    <col min="13600" max="13852" width="6.85546875" style="7"/>
    <col min="13853" max="13853" width="10.42578125" style="7" bestFit="1" customWidth="1"/>
    <col min="13854" max="13854" width="44.140625" style="7" bestFit="1" customWidth="1"/>
    <col min="13855" max="13855" width="13.85546875" style="7" bestFit="1" customWidth="1"/>
    <col min="13856" max="14108" width="6.85546875" style="7"/>
    <col min="14109" max="14109" width="10.42578125" style="7" bestFit="1" customWidth="1"/>
    <col min="14110" max="14110" width="44.140625" style="7" bestFit="1" customWidth="1"/>
    <col min="14111" max="14111" width="13.85546875" style="7" bestFit="1" customWidth="1"/>
    <col min="14112" max="14364" width="6.85546875" style="7"/>
    <col min="14365" max="14365" width="10.42578125" style="7" bestFit="1" customWidth="1"/>
    <col min="14366" max="14366" width="44.140625" style="7" bestFit="1" customWidth="1"/>
    <col min="14367" max="14367" width="13.85546875" style="7" bestFit="1" customWidth="1"/>
    <col min="14368" max="14620" width="6.85546875" style="7"/>
    <col min="14621" max="14621" width="10.42578125" style="7" bestFit="1" customWidth="1"/>
    <col min="14622" max="14622" width="44.140625" style="7" bestFit="1" customWidth="1"/>
    <col min="14623" max="14623" width="13.85546875" style="7" bestFit="1" customWidth="1"/>
    <col min="14624" max="14876" width="6.85546875" style="7"/>
    <col min="14877" max="14877" width="10.42578125" style="7" bestFit="1" customWidth="1"/>
    <col min="14878" max="14878" width="44.140625" style="7" bestFit="1" customWidth="1"/>
    <col min="14879" max="14879" width="13.85546875" style="7" bestFit="1" customWidth="1"/>
    <col min="14880" max="15132" width="6.85546875" style="7"/>
    <col min="15133" max="15133" width="10.42578125" style="7" bestFit="1" customWidth="1"/>
    <col min="15134" max="15134" width="44.140625" style="7" bestFit="1" customWidth="1"/>
    <col min="15135" max="15135" width="13.85546875" style="7" bestFit="1" customWidth="1"/>
    <col min="15136" max="15388" width="6.85546875" style="7"/>
    <col min="15389" max="15389" width="10.42578125" style="7" bestFit="1" customWidth="1"/>
    <col min="15390" max="15390" width="44.140625" style="7" bestFit="1" customWidth="1"/>
    <col min="15391" max="15391" width="13.85546875" style="7" bestFit="1" customWidth="1"/>
    <col min="15392" max="15644" width="6.85546875" style="7"/>
    <col min="15645" max="15645" width="10.42578125" style="7" bestFit="1" customWidth="1"/>
    <col min="15646" max="15646" width="44.140625" style="7" bestFit="1" customWidth="1"/>
    <col min="15647" max="15647" width="13.85546875" style="7" bestFit="1" customWidth="1"/>
    <col min="15648" max="15900" width="6.85546875" style="7"/>
    <col min="15901" max="15901" width="10.42578125" style="7" bestFit="1" customWidth="1"/>
    <col min="15902" max="15902" width="44.140625" style="7" bestFit="1" customWidth="1"/>
    <col min="15903" max="15903" width="13.85546875" style="7" bestFit="1" customWidth="1"/>
    <col min="15904" max="16156" width="6.85546875" style="7"/>
    <col min="16157" max="16157" width="10.42578125" style="7" bestFit="1" customWidth="1"/>
    <col min="16158" max="16158" width="44.140625" style="7" bestFit="1" customWidth="1"/>
    <col min="16159" max="16159" width="13.85546875" style="7" bestFit="1" customWidth="1"/>
    <col min="16160" max="16384" width="6.85546875" style="7"/>
  </cols>
  <sheetData>
    <row r="1" spans="1:64" ht="18" customHeight="1">
      <c r="A1" s="1"/>
      <c r="B1" s="2" t="s">
        <v>0</v>
      </c>
      <c r="C1" s="3"/>
      <c r="D1" s="91" t="s">
        <v>1</v>
      </c>
      <c r="E1" s="4">
        <f>[1]DATA!$E$1</f>
        <v>9157</v>
      </c>
      <c r="F1" s="5">
        <f>[1]DATA!$F$1</f>
        <v>0.78239999999999998</v>
      </c>
      <c r="G1" s="5"/>
      <c r="H1" s="90">
        <f>E5</f>
        <v>43100</v>
      </c>
      <c r="I1" s="4">
        <f>[1]DATA!$H$1</f>
        <v>6985</v>
      </c>
      <c r="J1" s="5">
        <f>[1]DATA!$I$1</f>
        <v>0.60650000000000004</v>
      </c>
      <c r="K1" s="5"/>
      <c r="L1" s="90">
        <f>I5</f>
        <v>43131</v>
      </c>
      <c r="M1" s="4">
        <f>[1]DATA!$K$1</f>
        <v>7047</v>
      </c>
      <c r="N1" s="5">
        <f>[1]DATA!$L$1</f>
        <v>0.66269999999999996</v>
      </c>
      <c r="O1" s="5"/>
      <c r="P1" s="90">
        <f>M5</f>
        <v>43159</v>
      </c>
      <c r="Q1" s="4">
        <f>[1]DATA!$N$1</f>
        <v>3774</v>
      </c>
      <c r="R1" s="5">
        <f>[1]DATA!$O$1</f>
        <v>0</v>
      </c>
      <c r="S1" s="5"/>
      <c r="T1" s="90">
        <f>Q5</f>
        <v>43190</v>
      </c>
      <c r="U1" s="4">
        <f>[1]DATA!$Q$1</f>
        <v>0</v>
      </c>
      <c r="V1" s="5">
        <f>[1]DATA!$R$1</f>
        <v>0</v>
      </c>
      <c r="W1" s="5"/>
      <c r="X1" s="90">
        <f>U5</f>
        <v>43220</v>
      </c>
      <c r="Y1" s="4">
        <f>[1]DATA!$T$1</f>
        <v>0</v>
      </c>
      <c r="Z1" s="5">
        <f>[1]DATA!$U$1</f>
        <v>0</v>
      </c>
      <c r="AA1" s="5"/>
      <c r="AB1" s="90">
        <f>Y5</f>
        <v>43251</v>
      </c>
      <c r="AC1" s="4">
        <f>[1]DATA!$W$1</f>
        <v>0</v>
      </c>
      <c r="AD1" s="5">
        <f>[1]DATA!$X$1</f>
        <v>0</v>
      </c>
      <c r="AE1" s="5"/>
      <c r="AF1" s="90">
        <f>AC5</f>
        <v>43281</v>
      </c>
      <c r="AG1" s="4">
        <f>[1]DATA!$Z$1</f>
        <v>0</v>
      </c>
      <c r="AH1" s="5">
        <f>[1]DATA!$AA$1</f>
        <v>0</v>
      </c>
      <c r="AI1" s="5"/>
      <c r="AJ1" s="90">
        <f>AG5</f>
        <v>43312</v>
      </c>
      <c r="AK1" s="4">
        <f>[1]DATA!$AC$1</f>
        <v>0</v>
      </c>
      <c r="AL1" s="5">
        <f>[1]DATA!$AD$1</f>
        <v>0</v>
      </c>
      <c r="AM1" s="5"/>
      <c r="AN1" s="90">
        <f>AK5</f>
        <v>43343</v>
      </c>
      <c r="AO1" s="4">
        <f>[1]DATA!$AF$1</f>
        <v>0</v>
      </c>
      <c r="AP1" s="5">
        <f>[1]DATA!$AG$1</f>
        <v>0</v>
      </c>
      <c r="AQ1" s="5"/>
      <c r="AR1" s="90">
        <f>AO5</f>
        <v>43373</v>
      </c>
      <c r="AS1" s="4">
        <f>[1]DATA!$AI$1</f>
        <v>0</v>
      </c>
      <c r="AT1" s="5">
        <f>[1]DATA!$AJ$1</f>
        <v>0</v>
      </c>
      <c r="AU1" s="5"/>
      <c r="AV1" s="90">
        <f>AS5</f>
        <v>43404</v>
      </c>
      <c r="AW1" s="4">
        <f>[1]DATA!$AL$1</f>
        <v>0</v>
      </c>
      <c r="AX1" s="5">
        <f>[1]DATA!$AM$1</f>
        <v>0</v>
      </c>
      <c r="AY1" s="5"/>
      <c r="AZ1" s="90">
        <f>AW5</f>
        <v>43434</v>
      </c>
      <c r="BA1" s="4">
        <f>[1]DATA!$AO$1</f>
        <v>0</v>
      </c>
      <c r="BB1" s="5">
        <f>[1]DATA!$AP$1</f>
        <v>0</v>
      </c>
      <c r="BC1" s="5"/>
      <c r="BD1" s="90">
        <f>BA5</f>
        <v>43465</v>
      </c>
      <c r="BK1" s="90" t="str">
        <f>BI5</f>
        <v>MAX VS. MIN</v>
      </c>
    </row>
    <row r="2" spans="1:64" ht="18" customHeight="1">
      <c r="B2" s="2" t="s">
        <v>2</v>
      </c>
      <c r="C2" s="11"/>
      <c r="D2" s="91"/>
      <c r="E2" s="12">
        <f>[1]DATA!$E$2</f>
        <v>14572</v>
      </c>
      <c r="F2" s="13">
        <f>[1]DATA!$F$2</f>
        <v>0</v>
      </c>
      <c r="G2" s="13"/>
      <c r="H2" s="90"/>
      <c r="I2" s="12">
        <f>[1]DATA!$H$2</f>
        <v>12144</v>
      </c>
      <c r="J2" s="13">
        <f>[1]DATA!$I$2</f>
        <v>0</v>
      </c>
      <c r="K2" s="13"/>
      <c r="L2" s="90"/>
      <c r="M2" s="12">
        <f>[1]DATA!$K$2</f>
        <v>12393</v>
      </c>
      <c r="N2" s="13">
        <f>[1]DATA!$L$2</f>
        <v>0</v>
      </c>
      <c r="O2" s="13"/>
      <c r="P2" s="90"/>
      <c r="Q2" s="12">
        <f>[1]DATA!$N$2</f>
        <v>6508</v>
      </c>
      <c r="R2" s="13">
        <f>[1]DATA!$O$2</f>
        <v>0</v>
      </c>
      <c r="S2" s="13"/>
      <c r="T2" s="90"/>
      <c r="U2" s="12">
        <f>[1]DATA!$Q$2</f>
        <v>0</v>
      </c>
      <c r="V2" s="13">
        <f>[1]DATA!$R$2</f>
        <v>0</v>
      </c>
      <c r="W2" s="13"/>
      <c r="X2" s="90"/>
      <c r="Y2" s="12">
        <f>[1]DATA!$T$2</f>
        <v>0</v>
      </c>
      <c r="Z2" s="13">
        <f>[1]DATA!$U$2</f>
        <v>0</v>
      </c>
      <c r="AA2" s="13"/>
      <c r="AB2" s="90"/>
      <c r="AC2" s="12">
        <f>[1]DATA!$W$2</f>
        <v>0</v>
      </c>
      <c r="AD2" s="13">
        <f>[1]DATA!$X$2</f>
        <v>0</v>
      </c>
      <c r="AE2" s="13"/>
      <c r="AF2" s="90"/>
      <c r="AG2" s="12">
        <f>[1]DATA!$Z$2</f>
        <v>0</v>
      </c>
      <c r="AH2" s="13">
        <f>[1]DATA!$AA$2</f>
        <v>0</v>
      </c>
      <c r="AI2" s="13"/>
      <c r="AJ2" s="90"/>
      <c r="AK2" s="12">
        <f>[1]DATA!$AC$2</f>
        <v>0</v>
      </c>
      <c r="AL2" s="13">
        <f>[1]DATA!$AD$2</f>
        <v>0</v>
      </c>
      <c r="AM2" s="13"/>
      <c r="AN2" s="90"/>
      <c r="AO2" s="12">
        <f>[1]DATA!$AF$2</f>
        <v>0</v>
      </c>
      <c r="AP2" s="13">
        <f>[1]DATA!$AG$2</f>
        <v>0</v>
      </c>
      <c r="AQ2" s="13"/>
      <c r="AR2" s="90"/>
      <c r="AS2" s="12">
        <f>[1]DATA!$AI$2</f>
        <v>0</v>
      </c>
      <c r="AT2" s="13">
        <f>[1]DATA!$AJ$2</f>
        <v>0</v>
      </c>
      <c r="AU2" s="13"/>
      <c r="AV2" s="90"/>
      <c r="AW2" s="12">
        <f>[1]DATA!$AL$2</f>
        <v>0</v>
      </c>
      <c r="AX2" s="13">
        <f>[1]DATA!$AM$2</f>
        <v>0</v>
      </c>
      <c r="AY2" s="13"/>
      <c r="AZ2" s="90"/>
      <c r="BA2" s="12">
        <f>[1]DATA!$AO$2</f>
        <v>0</v>
      </c>
      <c r="BB2" s="13">
        <f>[1]DATA!$AP$2</f>
        <v>0</v>
      </c>
      <c r="BC2" s="13"/>
      <c r="BD2" s="90"/>
      <c r="BK2" s="90"/>
    </row>
    <row r="3" spans="1:64" ht="18" customHeight="1" thickBot="1">
      <c r="B3" s="2" t="s">
        <v>3</v>
      </c>
      <c r="C3" s="14"/>
      <c r="D3" s="91"/>
      <c r="E3" s="15">
        <f>[1]DATA!$E$3</f>
        <v>82.924270242367427</v>
      </c>
      <c r="F3" s="16">
        <f>[1]DATA!$F$3</f>
        <v>0.79256552009288461</v>
      </c>
      <c r="G3" s="16"/>
      <c r="H3" s="90"/>
      <c r="I3" s="15">
        <f>[1]DATA!$H$3</f>
        <v>66.343400727798809</v>
      </c>
      <c r="J3" s="16">
        <f>[1]DATA!$I$3</f>
        <v>0.82563569389138547</v>
      </c>
      <c r="K3" s="16"/>
      <c r="L3" s="90"/>
      <c r="M3" s="15">
        <f>[1]DATA!$K$3</f>
        <v>62.013400916769982</v>
      </c>
      <c r="N3" s="16">
        <f>[1]DATA!$L$3</f>
        <v>0.7676138425308181</v>
      </c>
      <c r="O3" s="16"/>
      <c r="P3" s="90"/>
      <c r="Q3" s="15">
        <f>[1]DATA!$N$3</f>
        <v>87.051350843626722</v>
      </c>
      <c r="R3" s="16">
        <f>[1]DATA!$O$3</f>
        <v>1.0526246391939453</v>
      </c>
      <c r="S3" s="16"/>
      <c r="T3" s="90"/>
      <c r="U3" s="15">
        <f>[1]DATA!$Q$3</f>
        <v>0</v>
      </c>
      <c r="V3" s="16">
        <f>[1]DATA!$R$3</f>
        <v>0</v>
      </c>
      <c r="W3" s="16"/>
      <c r="X3" s="90"/>
      <c r="Y3" s="15">
        <f>[1]DATA!$T$3</f>
        <v>0</v>
      </c>
      <c r="Z3" s="16">
        <f>[1]DATA!$U$3</f>
        <v>0</v>
      </c>
      <c r="AA3" s="16"/>
      <c r="AB3" s="90"/>
      <c r="AC3" s="15">
        <f>[1]DATA!$W$3</f>
        <v>0</v>
      </c>
      <c r="AD3" s="16">
        <f>[1]DATA!$X$3</f>
        <v>0</v>
      </c>
      <c r="AE3" s="16"/>
      <c r="AF3" s="90"/>
      <c r="AG3" s="15">
        <f>[1]DATA!$Z$3</f>
        <v>0</v>
      </c>
      <c r="AH3" s="16">
        <f>[1]DATA!$AA$3</f>
        <v>0</v>
      </c>
      <c r="AI3" s="16"/>
      <c r="AJ3" s="90"/>
      <c r="AK3" s="15">
        <f>[1]DATA!$AC$3</f>
        <v>0</v>
      </c>
      <c r="AL3" s="16">
        <f>[1]DATA!$AD$3</f>
        <v>0</v>
      </c>
      <c r="AM3" s="16"/>
      <c r="AN3" s="90"/>
      <c r="AO3" s="15">
        <f>[1]DATA!$AF$3</f>
        <v>0</v>
      </c>
      <c r="AP3" s="16">
        <f>[1]DATA!$AG$3</f>
        <v>0</v>
      </c>
      <c r="AQ3" s="16"/>
      <c r="AR3" s="90"/>
      <c r="AS3" s="15">
        <f>[1]DATA!$AI$3</f>
        <v>0</v>
      </c>
      <c r="AT3" s="16">
        <f>[1]DATA!$AJ$3</f>
        <v>0</v>
      </c>
      <c r="AU3" s="16"/>
      <c r="AV3" s="90"/>
      <c r="AW3" s="15">
        <f>[1]DATA!$AL$3</f>
        <v>0</v>
      </c>
      <c r="AX3" s="16">
        <f>[1]DATA!$AM$3</f>
        <v>0</v>
      </c>
      <c r="AY3" s="16"/>
      <c r="AZ3" s="90"/>
      <c r="BA3" s="15">
        <f>[1]DATA!$AO$3</f>
        <v>0</v>
      </c>
      <c r="BB3" s="16">
        <f>[1]DATA!$AP$3</f>
        <v>0</v>
      </c>
      <c r="BC3" s="16"/>
      <c r="BD3" s="90"/>
      <c r="BK3" s="90"/>
    </row>
    <row r="4" spans="1:64" s="21" customFormat="1" ht="24" customHeight="1" thickTop="1">
      <c r="A4" s="17" t="s">
        <v>4</v>
      </c>
      <c r="B4" s="18"/>
      <c r="C4" s="18"/>
      <c r="D4" s="91"/>
      <c r="E4" s="19"/>
      <c r="F4" s="19"/>
      <c r="G4" s="20"/>
      <c r="H4" s="90"/>
      <c r="I4" s="19"/>
      <c r="J4" s="19"/>
      <c r="K4" s="20"/>
      <c r="L4" s="90"/>
      <c r="M4" s="19"/>
      <c r="N4" s="19"/>
      <c r="O4" s="20"/>
      <c r="P4" s="90"/>
      <c r="Q4" s="19"/>
      <c r="R4" s="19"/>
      <c r="S4" s="20"/>
      <c r="T4" s="90"/>
      <c r="U4" s="19"/>
      <c r="V4" s="19"/>
      <c r="W4" s="20"/>
      <c r="X4" s="90"/>
      <c r="Y4" s="19"/>
      <c r="Z4" s="19"/>
      <c r="AA4" s="20"/>
      <c r="AB4" s="90"/>
      <c r="AC4" s="19"/>
      <c r="AD4" s="19"/>
      <c r="AE4" s="20"/>
      <c r="AF4" s="90"/>
      <c r="AG4" s="19"/>
      <c r="AH4" s="19"/>
      <c r="AI4" s="20"/>
      <c r="AJ4" s="90"/>
      <c r="AK4" s="19"/>
      <c r="AL4" s="19"/>
      <c r="AM4" s="20"/>
      <c r="AN4" s="90"/>
      <c r="AO4" s="19"/>
      <c r="AP4" s="19"/>
      <c r="AQ4" s="20"/>
      <c r="AR4" s="90"/>
      <c r="AS4" s="19"/>
      <c r="AT4" s="19"/>
      <c r="AU4" s="20"/>
      <c r="AV4" s="90"/>
      <c r="AW4" s="19"/>
      <c r="AX4" s="19"/>
      <c r="AY4" s="20"/>
      <c r="AZ4" s="90"/>
      <c r="BA4" s="19"/>
      <c r="BB4" s="19"/>
      <c r="BC4" s="20"/>
      <c r="BD4" s="90"/>
      <c r="BE4" s="18"/>
      <c r="BF4" s="18"/>
      <c r="BG4" s="18"/>
      <c r="BH4" s="18"/>
      <c r="BI4" s="18"/>
      <c r="BJ4" s="18"/>
      <c r="BK4" s="90"/>
    </row>
    <row r="5" spans="1:64" s="21" customFormat="1" ht="24.95" customHeight="1">
      <c r="A5" s="93" t="s">
        <v>5</v>
      </c>
      <c r="B5" s="94" t="s">
        <v>6</v>
      </c>
      <c r="C5" s="95" t="s">
        <v>1</v>
      </c>
      <c r="D5" s="22"/>
      <c r="E5" s="96">
        <f>[1]DATA!E5</f>
        <v>43100</v>
      </c>
      <c r="F5" s="96"/>
      <c r="G5" s="96"/>
      <c r="H5" s="22"/>
      <c r="I5" s="96">
        <f>[1]DATA!H5</f>
        <v>43131</v>
      </c>
      <c r="J5" s="96"/>
      <c r="K5" s="96"/>
      <c r="L5" s="22"/>
      <c r="M5" s="96">
        <f>[1]DATA!K5</f>
        <v>43159</v>
      </c>
      <c r="N5" s="96"/>
      <c r="O5" s="96"/>
      <c r="P5" s="22"/>
      <c r="Q5" s="96">
        <f>[1]DATA!N5</f>
        <v>43190</v>
      </c>
      <c r="R5" s="96"/>
      <c r="S5" s="96"/>
      <c r="T5" s="22"/>
      <c r="U5" s="96">
        <f>[1]DATA!Q5</f>
        <v>43220</v>
      </c>
      <c r="V5" s="96"/>
      <c r="W5" s="96"/>
      <c r="X5" s="22"/>
      <c r="Y5" s="96">
        <f>[1]DATA!T5</f>
        <v>43251</v>
      </c>
      <c r="Z5" s="96"/>
      <c r="AA5" s="96"/>
      <c r="AB5" s="22"/>
      <c r="AC5" s="96">
        <f>[1]DATA!W5</f>
        <v>43281</v>
      </c>
      <c r="AD5" s="96"/>
      <c r="AE5" s="96"/>
      <c r="AF5" s="22"/>
      <c r="AG5" s="96">
        <f>[1]DATA!Z5</f>
        <v>43312</v>
      </c>
      <c r="AH5" s="96"/>
      <c r="AI5" s="96"/>
      <c r="AJ5" s="22"/>
      <c r="AK5" s="96">
        <f>[1]DATA!AC5</f>
        <v>43343</v>
      </c>
      <c r="AL5" s="96"/>
      <c r="AM5" s="96"/>
      <c r="AN5" s="22"/>
      <c r="AO5" s="96">
        <f>[1]DATA!AF5</f>
        <v>43373</v>
      </c>
      <c r="AP5" s="96"/>
      <c r="AQ5" s="96"/>
      <c r="AR5" s="22"/>
      <c r="AS5" s="96">
        <f>[1]DATA!AI5</f>
        <v>43404</v>
      </c>
      <c r="AT5" s="96"/>
      <c r="AU5" s="96"/>
      <c r="AV5" s="22"/>
      <c r="AW5" s="96">
        <f>[1]DATA!AL5</f>
        <v>43434</v>
      </c>
      <c r="AX5" s="96"/>
      <c r="AY5" s="96"/>
      <c r="AZ5" s="22"/>
      <c r="BA5" s="96">
        <f>[1]DATA!AO5</f>
        <v>43465</v>
      </c>
      <c r="BB5" s="96"/>
      <c r="BC5" s="96"/>
      <c r="BD5" s="22"/>
      <c r="BE5" s="99" t="s">
        <v>7</v>
      </c>
      <c r="BF5" s="23"/>
      <c r="BG5" s="101" t="s">
        <v>8</v>
      </c>
      <c r="BH5" s="24"/>
      <c r="BI5" s="97" t="s">
        <v>9</v>
      </c>
      <c r="BJ5" s="98"/>
      <c r="BK5" s="90"/>
    </row>
    <row r="6" spans="1:64" s="21" customFormat="1" ht="24.95" customHeight="1" thickBot="1">
      <c r="A6" s="93"/>
      <c r="B6" s="94"/>
      <c r="C6" s="95"/>
      <c r="D6" s="22"/>
      <c r="E6" s="25" t="s">
        <v>10</v>
      </c>
      <c r="F6" s="25" t="s">
        <v>11</v>
      </c>
      <c r="G6" s="26" t="s">
        <v>12</v>
      </c>
      <c r="H6" s="22"/>
      <c r="I6" s="25" t="s">
        <v>10</v>
      </c>
      <c r="J6" s="25" t="s">
        <v>11</v>
      </c>
      <c r="K6" s="26" t="s">
        <v>12</v>
      </c>
      <c r="L6" s="22"/>
      <c r="M6" s="25" t="s">
        <v>10</v>
      </c>
      <c r="N6" s="25" t="s">
        <v>11</v>
      </c>
      <c r="O6" s="26" t="s">
        <v>12</v>
      </c>
      <c r="P6" s="22"/>
      <c r="Q6" s="25" t="s">
        <v>10</v>
      </c>
      <c r="R6" s="25" t="s">
        <v>11</v>
      </c>
      <c r="S6" s="26" t="s">
        <v>12</v>
      </c>
      <c r="T6" s="22"/>
      <c r="U6" s="25" t="s">
        <v>10</v>
      </c>
      <c r="V6" s="25" t="s">
        <v>11</v>
      </c>
      <c r="W6" s="26" t="s">
        <v>12</v>
      </c>
      <c r="X6" s="22"/>
      <c r="Y6" s="25" t="s">
        <v>10</v>
      </c>
      <c r="Z6" s="25" t="s">
        <v>11</v>
      </c>
      <c r="AA6" s="26" t="s">
        <v>12</v>
      </c>
      <c r="AB6" s="22"/>
      <c r="AC6" s="25" t="s">
        <v>10</v>
      </c>
      <c r="AD6" s="25" t="s">
        <v>11</v>
      </c>
      <c r="AE6" s="26" t="s">
        <v>12</v>
      </c>
      <c r="AF6" s="22"/>
      <c r="AG6" s="25" t="s">
        <v>10</v>
      </c>
      <c r="AH6" s="25" t="s">
        <v>11</v>
      </c>
      <c r="AI6" s="26" t="s">
        <v>12</v>
      </c>
      <c r="AJ6" s="22"/>
      <c r="AK6" s="25" t="s">
        <v>10</v>
      </c>
      <c r="AL6" s="25" t="s">
        <v>11</v>
      </c>
      <c r="AM6" s="26" t="s">
        <v>12</v>
      </c>
      <c r="AN6" s="22"/>
      <c r="AO6" s="25" t="s">
        <v>10</v>
      </c>
      <c r="AP6" s="25" t="s">
        <v>11</v>
      </c>
      <c r="AQ6" s="26" t="s">
        <v>12</v>
      </c>
      <c r="AR6" s="22"/>
      <c r="AS6" s="25" t="s">
        <v>10</v>
      </c>
      <c r="AT6" s="25" t="s">
        <v>11</v>
      </c>
      <c r="AU6" s="26" t="s">
        <v>12</v>
      </c>
      <c r="AV6" s="22"/>
      <c r="AW6" s="25" t="s">
        <v>10</v>
      </c>
      <c r="AX6" s="25" t="s">
        <v>11</v>
      </c>
      <c r="AY6" s="26" t="s">
        <v>12</v>
      </c>
      <c r="AZ6" s="22"/>
      <c r="BA6" s="25" t="s">
        <v>10</v>
      </c>
      <c r="BB6" s="25" t="s">
        <v>11</v>
      </c>
      <c r="BC6" s="26" t="s">
        <v>12</v>
      </c>
      <c r="BD6" s="22"/>
      <c r="BE6" s="100"/>
      <c r="BF6" s="27" t="s">
        <v>13</v>
      </c>
      <c r="BG6" s="102"/>
      <c r="BH6" s="28" t="s">
        <v>13</v>
      </c>
      <c r="BI6" s="29" t="s">
        <v>14</v>
      </c>
      <c r="BJ6" s="30" t="s">
        <v>12</v>
      </c>
      <c r="BK6" s="90"/>
    </row>
    <row r="7" spans="1:64" ht="20.100000000000001" customHeight="1" thickTop="1" thickBot="1">
      <c r="A7" s="31"/>
      <c r="B7" s="32" t="str">
        <f>IF($A$7=0,"",VLOOKUP($A$7,$A$10:$BJ$4007,2,FALSE))</f>
        <v/>
      </c>
      <c r="C7" s="33" t="str">
        <f>IF($A$7=0,"",VLOOKUP($A$7,$A$10:$BJ$4007,3,FALSE))</f>
        <v/>
      </c>
      <c r="D7" s="34"/>
      <c r="E7" s="35" t="str">
        <f>IF($A$7=0,"",VLOOKUP($A$7,$A$10:$BJ$4007,5,FALSE))</f>
        <v/>
      </c>
      <c r="F7" s="36" t="str">
        <f>IF($A$7=0,"",VLOOKUP($A$7,$A$10:$BJ$4007,6,FALSE))</f>
        <v/>
      </c>
      <c r="G7" s="37" t="str">
        <f>IF($A$7=0,"",VLOOKUP($A$7,$A$10:$BJ$4007,7,FALSE))</f>
        <v/>
      </c>
      <c r="H7" s="34"/>
      <c r="I7" s="35" t="str">
        <f>IF($A$7=0,"",VLOOKUP($A$7,$A$10:$BJ$4007,9,FALSE))</f>
        <v/>
      </c>
      <c r="J7" s="36" t="str">
        <f>IF($A$7=0,"",VLOOKUP($A$7,$A$10:$BJ$4007,10,FALSE))</f>
        <v/>
      </c>
      <c r="K7" s="37" t="str">
        <f>IF($A$7=0,"",VLOOKUP($A$7,$A$10:$BJ$4007,11,FALSE))</f>
        <v/>
      </c>
      <c r="L7" s="34"/>
      <c r="M7" s="35" t="str">
        <f>IF($A$7=0,"",VLOOKUP($A$7,$A$10:$BJ$4007,13,FALSE))</f>
        <v/>
      </c>
      <c r="N7" s="36" t="str">
        <f>IF($A$7=0,"",VLOOKUP($A$7,$A$10:$BJ$4007,14,FALSE))</f>
        <v/>
      </c>
      <c r="O7" s="37" t="str">
        <f>IF($A$7=0,"",VLOOKUP($A$7,$A$10:$BJ$4007,15,FALSE))</f>
        <v/>
      </c>
      <c r="P7" s="34"/>
      <c r="Q7" s="35" t="str">
        <f>IF($A$7=0,"",VLOOKUP($A$7,$A$10:$BJ$4007,17,FALSE))</f>
        <v/>
      </c>
      <c r="R7" s="36" t="str">
        <f>IF($A$7=0,"",VLOOKUP($A$7,$A$10:$BJ$4007,18,FALSE))</f>
        <v/>
      </c>
      <c r="S7" s="37" t="str">
        <f>IF($A$7=0,"",VLOOKUP($A$7,$A$10:$BJ$4007,19,FALSE))</f>
        <v/>
      </c>
      <c r="T7" s="34"/>
      <c r="U7" s="35" t="str">
        <f>IF($A$7=0,"",VLOOKUP($A$7,$A$10:$BJ$4007,21,FALSE))</f>
        <v/>
      </c>
      <c r="V7" s="36" t="str">
        <f>IF($A$7=0,"",VLOOKUP($A$7,$A$10:$BJ$4007,22,FALSE))</f>
        <v/>
      </c>
      <c r="W7" s="37" t="str">
        <f>IF($A$7=0,"",VLOOKUP($A$7,$A$10:$BJ$4007,23,FALSE))</f>
        <v/>
      </c>
      <c r="X7" s="34"/>
      <c r="Y7" s="35" t="str">
        <f>IF($A$7=0,"",VLOOKUP($A$7,$A$10:$BJ$4007,25,FALSE))</f>
        <v/>
      </c>
      <c r="Z7" s="36" t="str">
        <f>IF($A$7=0,"",VLOOKUP($A$7,$A$10:$BJ$4007,26,FALSE))</f>
        <v/>
      </c>
      <c r="AA7" s="37" t="str">
        <f>IF($A$7=0,"",VLOOKUP($A$7,$A$10:$BJ$4007,27,FALSE))</f>
        <v/>
      </c>
      <c r="AB7" s="34"/>
      <c r="AC7" s="35" t="str">
        <f>IF($A$7=0,"",VLOOKUP($A$7,$A$10:$BJ$4007,29,FALSE))</f>
        <v/>
      </c>
      <c r="AD7" s="36" t="str">
        <f>IF($A$7=0,"",VLOOKUP($A$7,$A$10:$BJ$4007,30,FALSE))</f>
        <v/>
      </c>
      <c r="AE7" s="37" t="str">
        <f>IF($A$7=0,"",VLOOKUP($A$7,$A$10:$BJ$4007,31,FALSE))</f>
        <v/>
      </c>
      <c r="AF7" s="34"/>
      <c r="AG7" s="35" t="str">
        <f>IF($A$7=0,"",VLOOKUP($A$7,$A$10:$BJ$4007,33,FALSE))</f>
        <v/>
      </c>
      <c r="AH7" s="36" t="str">
        <f>IF($A$7=0,"",VLOOKUP($A$7,$A$10:$BJ$4007,34,FALSE))</f>
        <v/>
      </c>
      <c r="AI7" s="37" t="str">
        <f>IF($A$7=0,"",VLOOKUP($A$7,$A$10:$BJ$4007,35,FALSE))</f>
        <v/>
      </c>
      <c r="AJ7" s="34"/>
      <c r="AK7" s="35" t="str">
        <f>IF($A$7=0,"",VLOOKUP($A$7,$A$10:$BJ$4007,37,FALSE))</f>
        <v/>
      </c>
      <c r="AL7" s="36" t="str">
        <f>IF($A$7=0,"",VLOOKUP($A$7,$A$10:$BJ$4007,38,FALSE))</f>
        <v/>
      </c>
      <c r="AM7" s="37" t="str">
        <f>IF($A$7=0,"",VLOOKUP($A$7,$A$10:$BJ$4007,39,FALSE))</f>
        <v/>
      </c>
      <c r="AN7" s="34"/>
      <c r="AO7" s="35" t="str">
        <f>IF($A$7=0,"",VLOOKUP($A$7,$A$10:$BJ$4007,41,FALSE))</f>
        <v/>
      </c>
      <c r="AP7" s="36" t="str">
        <f>IF($A$7=0,"",VLOOKUP($A$7,$A$10:$BJ$4007,42,FALSE))</f>
        <v/>
      </c>
      <c r="AQ7" s="37" t="str">
        <f>IF($A$7=0,"",VLOOKUP($A$7,$A$10:$BJ$4007,43,FALSE))</f>
        <v/>
      </c>
      <c r="AR7" s="34"/>
      <c r="AS7" s="35" t="str">
        <f>IF($A$7=0,"",VLOOKUP($A$7,$A$10:$BJ$4007,45,FALSE))</f>
        <v/>
      </c>
      <c r="AT7" s="36" t="str">
        <f>IF($A$7=0,"",VLOOKUP($A$7,$A$10:$BJ$4007,46,FALSE))</f>
        <v/>
      </c>
      <c r="AU7" s="37" t="str">
        <f>IF($A$7=0,"",VLOOKUP($A$7,$A$10:$BJ$4007,47,FALSE))</f>
        <v/>
      </c>
      <c r="AV7" s="34"/>
      <c r="AW7" s="35" t="str">
        <f>IF($A$7=0,"",VLOOKUP($A$7,$A$10:$BJ$4007,49,FALSE))</f>
        <v/>
      </c>
      <c r="AX7" s="36" t="str">
        <f>IF($A$7=0,"",VLOOKUP($A$7,$A$10:$BJ$4007,50,FALSE))</f>
        <v/>
      </c>
      <c r="AY7" s="37" t="str">
        <f>IF($A$7=0,"",VLOOKUP($A$7,$A$10:$BJ$4007,51,FALSE))</f>
        <v/>
      </c>
      <c r="AZ7" s="34"/>
      <c r="BA7" s="35" t="str">
        <f>IF($A$7=0,"",VLOOKUP($A$7,$A$10:$BJ$4007,53,FALSE))</f>
        <v/>
      </c>
      <c r="BB7" s="36" t="str">
        <f>IF($A$7=0,"",VLOOKUP($A$7,$A$10:$BJ$4007,54,FALSE))</f>
        <v/>
      </c>
      <c r="BC7" s="37" t="str">
        <f>IF($A$7=0,"",VLOOKUP($A$7,$A$10:$BJ$4007,55,FALSE))</f>
        <v/>
      </c>
      <c r="BD7" s="38"/>
      <c r="BE7" s="39" t="str">
        <f>IF($A$7=0,"",VLOOKUP($A$7,$A$10:$BJ$4007,57,FALSE))</f>
        <v/>
      </c>
      <c r="BF7" s="40" t="str">
        <f>IF($A$7=0,"",VLOOKUP($A$7,$A$10:$BJ$4007,58,FALSE))</f>
        <v/>
      </c>
      <c r="BG7" s="41" t="str">
        <f>IF($A$7=0,"",VLOOKUP($A$7,$A$10:$BJ$4007,59,FALSE))</f>
        <v/>
      </c>
      <c r="BH7" s="40" t="str">
        <f>IF($A$7=0,"",VLOOKUP($A$7,$A$10:$BJ$4007,60,FALSE))</f>
        <v/>
      </c>
      <c r="BI7" s="42" t="str">
        <f>IF($A$7=0,"",VLOOKUP($A$7,$A$10:$BJ$4007,61,FALSE))</f>
        <v/>
      </c>
      <c r="BJ7" s="43" t="str">
        <f>IF($A$7=0,"",VLOOKUP($A$7,$A$10:$BJ$4007,62,FALSE))</f>
        <v/>
      </c>
      <c r="BK7" s="92"/>
    </row>
    <row r="8" spans="1:64" s="51" customFormat="1" ht="24" customHeight="1" outlineLevel="1" thickTop="1">
      <c r="A8" s="44">
        <f>[1]DATA!A8</f>
        <v>0</v>
      </c>
      <c r="B8" s="45" t="str">
        <f>[1]DATA!B8</f>
        <v>Dairy Product</v>
      </c>
      <c r="C8" s="45"/>
      <c r="D8" s="46"/>
      <c r="E8" s="47"/>
      <c r="F8" s="47"/>
      <c r="G8" s="48"/>
      <c r="H8" s="22"/>
      <c r="I8" s="47"/>
      <c r="J8" s="47"/>
      <c r="K8" s="48"/>
      <c r="L8" s="46"/>
      <c r="M8" s="47"/>
      <c r="N8" s="47"/>
      <c r="O8" s="48"/>
      <c r="P8" s="46"/>
      <c r="Q8" s="47"/>
      <c r="R8" s="47"/>
      <c r="S8" s="48"/>
      <c r="T8" s="46"/>
      <c r="U8" s="47"/>
      <c r="V8" s="47"/>
      <c r="W8" s="48"/>
      <c r="X8" s="46"/>
      <c r="Y8" s="47"/>
      <c r="Z8" s="47"/>
      <c r="AA8" s="48"/>
      <c r="AB8" s="46"/>
      <c r="AC8" s="47"/>
      <c r="AD8" s="47"/>
      <c r="AE8" s="48"/>
      <c r="AF8" s="46"/>
      <c r="AG8" s="47"/>
      <c r="AH8" s="47"/>
      <c r="AI8" s="48"/>
      <c r="AJ8" s="46"/>
      <c r="AK8" s="47"/>
      <c r="AL8" s="47"/>
      <c r="AM8" s="48"/>
      <c r="AN8" s="46"/>
      <c r="AO8" s="47"/>
      <c r="AP8" s="47"/>
      <c r="AQ8" s="48"/>
      <c r="AR8" s="46"/>
      <c r="AS8" s="47"/>
      <c r="AT8" s="47"/>
      <c r="AU8" s="48"/>
      <c r="AV8" s="46"/>
      <c r="AW8" s="47"/>
      <c r="AX8" s="47"/>
      <c r="AY8" s="48"/>
      <c r="AZ8" s="46"/>
      <c r="BA8" s="47"/>
      <c r="BB8" s="47"/>
      <c r="BC8" s="48"/>
      <c r="BD8" s="46"/>
      <c r="BE8" s="49"/>
      <c r="BF8" s="47"/>
      <c r="BG8" s="49"/>
      <c r="BH8" s="47"/>
      <c r="BI8" s="50"/>
      <c r="BJ8" s="48"/>
      <c r="BK8" s="90"/>
    </row>
    <row r="9" spans="1:64" ht="18" customHeight="1" outlineLevel="2">
      <c r="A9" s="52">
        <f>[1]DATA!A9</f>
        <v>0</v>
      </c>
      <c r="B9" s="53" t="str">
        <f>[1]DATA!B9</f>
        <v>Butter</v>
      </c>
      <c r="C9" s="53"/>
      <c r="E9" s="55"/>
      <c r="F9" s="56"/>
      <c r="G9" s="57"/>
      <c r="I9" s="55"/>
      <c r="J9" s="56"/>
      <c r="K9" s="57"/>
      <c r="M9" s="55"/>
      <c r="N9" s="56"/>
      <c r="O9" s="57"/>
      <c r="Q9" s="55"/>
      <c r="R9" s="56"/>
      <c r="S9" s="57"/>
      <c r="U9" s="55"/>
      <c r="V9" s="56"/>
      <c r="W9" s="57"/>
      <c r="Y9" s="55"/>
      <c r="Z9" s="56"/>
      <c r="AA9" s="57"/>
      <c r="AC9" s="55"/>
      <c r="AD9" s="56"/>
      <c r="AE9" s="57"/>
      <c r="AG9" s="55"/>
      <c r="AH9" s="56"/>
      <c r="AI9" s="57"/>
      <c r="AK9" s="55"/>
      <c r="AL9" s="56"/>
      <c r="AM9" s="57"/>
      <c r="AO9" s="55"/>
      <c r="AP9" s="56"/>
      <c r="AQ9" s="57"/>
      <c r="AS9" s="55"/>
      <c r="AT9" s="56"/>
      <c r="AU9" s="57"/>
      <c r="AW9" s="55"/>
      <c r="AX9" s="56"/>
      <c r="AY9" s="57"/>
      <c r="BA9" s="55"/>
      <c r="BB9" s="56"/>
      <c r="BC9" s="57"/>
      <c r="BE9" s="58"/>
      <c r="BF9" s="56"/>
      <c r="BG9" s="58"/>
      <c r="BH9" s="56"/>
      <c r="BI9" s="59"/>
      <c r="BJ9" s="60"/>
    </row>
    <row r="10" spans="1:64" ht="18" customHeight="1" outlineLevel="2">
      <c r="A10" s="61">
        <f>[1]DATA!A10</f>
        <v>141001</v>
      </c>
      <c r="B10" s="62" t="str">
        <f>[1]DATA!B10</f>
        <v>Butter Block 25 kg</v>
      </c>
      <c r="C10" s="62" t="str">
        <f>[1]DATA!C10</f>
        <v>Block 25 kg</v>
      </c>
      <c r="E10" s="63"/>
      <c r="F10" s="64"/>
      <c r="G10" s="65"/>
      <c r="I10" s="63">
        <f>'[1](01)'!$J10</f>
        <v>0</v>
      </c>
      <c r="J10" s="64">
        <f>'[1](01)'!$K10</f>
        <v>0</v>
      </c>
      <c r="K10" s="65">
        <f>IF(I10&gt;=E10,IFERROR(SUM(I10-E10)/I10,0),IF(I10&lt;=E10,IFERROR(-SUM(E10-I10)/I10,0)))</f>
        <v>0</v>
      </c>
      <c r="M10" s="63">
        <f>'[1](02)'!$J10</f>
        <v>0</v>
      </c>
      <c r="N10" s="64">
        <f>'[1](02)'!$K10</f>
        <v>0</v>
      </c>
      <c r="O10" s="65">
        <f>IF(M10&gt;=I10,IFERROR(SUM(M10-I10)/M10,0),IF(M10&lt;=I10,IFERROR(-SUM(I10-M10)/M10,0)))</f>
        <v>0</v>
      </c>
      <c r="Q10" s="63">
        <f>'[1](03)'!$J10</f>
        <v>0</v>
      </c>
      <c r="R10" s="64">
        <f>'[1](03)'!$K10</f>
        <v>0</v>
      </c>
      <c r="S10" s="65">
        <f>IF(Q10&gt;=M10,IFERROR(SUM(Q10-M10)/Q10,0),IF(Q10&lt;=M10,IFERROR(-SUM(M10-Q10)/Q10,0)))</f>
        <v>0</v>
      </c>
      <c r="U10" s="63">
        <f>'[1](04)'!$J10</f>
        <v>0</v>
      </c>
      <c r="V10" s="64">
        <f>'[1](04)'!$K10</f>
        <v>0</v>
      </c>
      <c r="W10" s="65">
        <f>IF(U10&gt;=Q10,IFERROR(SUM(U10-Q10)/U10,0),IF(U10&lt;=Q10,IFERROR(-SUM(Q10-U10)/U10,0)))</f>
        <v>0</v>
      </c>
      <c r="Y10" s="63">
        <f>'[1](05)'!$J10</f>
        <v>0</v>
      </c>
      <c r="Z10" s="64">
        <f>'[1](05)'!$K10</f>
        <v>0</v>
      </c>
      <c r="AA10" s="65">
        <f>IF(Y10&gt;=U10,IFERROR(SUM(Y10-U10)/Y10,0),IF(Y10&lt;=U10,IFERROR(-SUM(U10-Y10)/Y10,0)))</f>
        <v>0</v>
      </c>
      <c r="AC10" s="63">
        <f>'[1](06)'!$J10</f>
        <v>0</v>
      </c>
      <c r="AD10" s="64">
        <f>'[1](06)'!$K10</f>
        <v>0</v>
      </c>
      <c r="AE10" s="65">
        <f>IF(AC10&gt;=Y10,IFERROR(SUM(AC10-Y10)/AC10,0),IF(AC10&lt;=Y10,IFERROR(-SUM(Y10-AC10)/AC10,0)))</f>
        <v>0</v>
      </c>
      <c r="AG10" s="63">
        <f>'[1](07)'!$J10</f>
        <v>0</v>
      </c>
      <c r="AH10" s="64">
        <f>'[1](07)'!$K10</f>
        <v>0</v>
      </c>
      <c r="AI10" s="65">
        <f>IF(AG10&gt;=AC10,IFERROR(SUM(AG10-AC10)/AG10,0),IF(AG10&lt;=AC10,IFERROR(-SUM(AC10-AG10)/AG10,0)))</f>
        <v>0</v>
      </c>
      <c r="AK10" s="63">
        <f>'[1](08)'!$J10</f>
        <v>0</v>
      </c>
      <c r="AL10" s="64">
        <f>'[1](08)'!$K10</f>
        <v>0</v>
      </c>
      <c r="AM10" s="65">
        <f>IF(AK10&gt;=AG10,IFERROR(SUM(AK10-AG10)/AK10,0),IF(AK10&lt;=AG10,IFERROR(-SUM(AG10-AK10)/AK10,0)))</f>
        <v>0</v>
      </c>
      <c r="AO10" s="63">
        <f>'[1](09)'!$J10</f>
        <v>0</v>
      </c>
      <c r="AP10" s="64">
        <f>'[1](09)'!$K10</f>
        <v>0</v>
      </c>
      <c r="AQ10" s="65">
        <f>IF(AO10&gt;=AK10,IFERROR(SUM(AO10-AK10)/AO10,0),IF(AO10&lt;=AK10,IFERROR(-SUM(AK10-AO10)/AO10,0)))</f>
        <v>0</v>
      </c>
      <c r="AS10" s="63">
        <f>'[1](10)'!$J10</f>
        <v>0</v>
      </c>
      <c r="AT10" s="64">
        <f>'[1](10)'!$K10</f>
        <v>0</v>
      </c>
      <c r="AU10" s="65">
        <f>IF(AS10&gt;=AO10,IFERROR(SUM(AS10-AO10)/AS10,0),IF(AS10&lt;=AO10,IFERROR(-SUM(AO10-AS10)/AS10,0)))</f>
        <v>0</v>
      </c>
      <c r="AW10" s="63">
        <f>'[1](11)'!$J10</f>
        <v>0</v>
      </c>
      <c r="AX10" s="64">
        <f>'[1](11)'!$K10</f>
        <v>0</v>
      </c>
      <c r="AY10" s="65">
        <f>IF(AW10&gt;=AS10,IFERROR(SUM(AW10-AS10)/AW10,0),IF(AW10&lt;=AS10,IFERROR(-SUM(AS10-AW10)/AW10,0)))</f>
        <v>0</v>
      </c>
      <c r="BA10" s="63">
        <f>'[1](12)'!$J10</f>
        <v>0</v>
      </c>
      <c r="BB10" s="64">
        <f>'[1](12)'!$K10</f>
        <v>0</v>
      </c>
      <c r="BC10" s="65">
        <f>IF(BA10&gt;=AW10,IFERROR(SUM(BA10-AW10)/BA10,0),IF(BA10&lt;=AW10,IFERROR(-SUM(AW10-BA10)/BA10,0)))</f>
        <v>0</v>
      </c>
      <c r="BE10" s="66">
        <f>MAX($E10,$I10,$M10,$Q10,$U10,$Y10,$AC10,$AG10,$AK10,$AO10,$AS10,$AW10,$BA10)</f>
        <v>0</v>
      </c>
      <c r="BF10" s="67">
        <f>IFERROR(HLOOKUP(BE10,A10:$BD$4008,$BL10,0),0)</f>
        <v>0</v>
      </c>
      <c r="BG10" s="66">
        <f>MIN($E10,$I10,$M10,$Q10,$U10,$Y10,$AC10,$AG10,$AK10,$AO10,$AS10,$AW10,$BA10)</f>
        <v>0</v>
      </c>
      <c r="BH10" s="67">
        <f>IFERROR(HLOOKUP(BG10,A10:$BD$4008,$BL10,0),0)</f>
        <v>0</v>
      </c>
      <c r="BI10" s="8">
        <f t="shared" ref="BI10:BI18" si="0">BE10-BG10</f>
        <v>0</v>
      </c>
      <c r="BJ10" s="9">
        <f>IFERROR((BG10-BE10)/BE10,0)</f>
        <v>0</v>
      </c>
      <c r="BL10" s="7">
        <v>1001</v>
      </c>
    </row>
    <row r="11" spans="1:64" ht="18" customHeight="1" outlineLevel="2">
      <c r="A11" s="68">
        <f>[1]DATA!A11</f>
        <v>141002</v>
      </c>
      <c r="B11" s="69" t="str">
        <f>[1]DATA!B11</f>
        <v>Butter Fern 10 kg</v>
      </c>
      <c r="C11" s="69" t="str">
        <f>[1]DATA!C11</f>
        <v>Box 10 kg</v>
      </c>
      <c r="E11" s="70"/>
      <c r="F11" s="71"/>
      <c r="G11" s="72"/>
      <c r="I11" s="70">
        <f>'[1](01)'!$J11</f>
        <v>14</v>
      </c>
      <c r="J11" s="71">
        <f>'[1](01)'!$K11</f>
        <v>5587.72</v>
      </c>
      <c r="K11" s="72">
        <f t="shared" ref="K11:K18" si="1">IF(I11&gt;=E11,IFERROR(SUM(I11-E11)/I11,0),IF(I11&lt;=E11,IFERROR(-SUM(E11-I11)/I11,0)))</f>
        <v>1</v>
      </c>
      <c r="M11" s="70">
        <f>'[1](02)'!$J11</f>
        <v>11</v>
      </c>
      <c r="N11" s="71">
        <f>'[1](02)'!$K11</f>
        <v>4390.3500000000004</v>
      </c>
      <c r="O11" s="72">
        <f t="shared" ref="O11:O18" si="2">IF(M11&gt;=I11,IFERROR(SUM(M11-I11)/M11,0),IF(M11&lt;=I11,IFERROR(-SUM(I11-M11)/M11,0)))</f>
        <v>-0.27272727272727271</v>
      </c>
      <c r="Q11" s="70">
        <f>'[1](03)'!$J11</f>
        <v>0</v>
      </c>
      <c r="R11" s="71">
        <f>'[1](03)'!$K11</f>
        <v>0</v>
      </c>
      <c r="S11" s="72">
        <f t="shared" ref="S11:S18" si="3">IF(Q11&gt;=M11,IFERROR(SUM(Q11-M11)/Q11,0),IF(Q11&lt;=M11,IFERROR(-SUM(M11-Q11)/Q11,0)))</f>
        <v>0</v>
      </c>
      <c r="U11" s="70">
        <f>'[1](04)'!$J11</f>
        <v>0</v>
      </c>
      <c r="V11" s="71">
        <f>'[1](04)'!$K11</f>
        <v>0</v>
      </c>
      <c r="W11" s="72">
        <f t="shared" ref="W11:W18" si="4">IF(U11&gt;=Q11,IFERROR(SUM(U11-Q11)/U11,0),IF(U11&lt;=Q11,IFERROR(-SUM(Q11-U11)/U11,0)))</f>
        <v>0</v>
      </c>
      <c r="Y11" s="70">
        <f>'[1](05)'!$J11</f>
        <v>0</v>
      </c>
      <c r="Z11" s="71">
        <f>'[1](05)'!$K11</f>
        <v>0</v>
      </c>
      <c r="AA11" s="72">
        <f t="shared" ref="AA11:AA18" si="5">IF(Y11&gt;=U11,IFERROR(SUM(Y11-U11)/Y11,0),IF(Y11&lt;=U11,IFERROR(-SUM(U11-Y11)/Y11,0)))</f>
        <v>0</v>
      </c>
      <c r="AC11" s="70">
        <f>'[1](06)'!$J11</f>
        <v>0</v>
      </c>
      <c r="AD11" s="71">
        <f>'[1](06)'!$K11</f>
        <v>0</v>
      </c>
      <c r="AE11" s="72">
        <f t="shared" ref="AE11:AE18" si="6">IF(AC11&gt;=Y11,IFERROR(SUM(AC11-Y11)/AC11,0),IF(AC11&lt;=Y11,IFERROR(-SUM(Y11-AC11)/AC11,0)))</f>
        <v>0</v>
      </c>
      <c r="AG11" s="70">
        <f>'[1](07)'!$J11</f>
        <v>0</v>
      </c>
      <c r="AH11" s="71">
        <f>'[1](07)'!$K11</f>
        <v>0</v>
      </c>
      <c r="AI11" s="72">
        <f t="shared" ref="AI11:AI18" si="7">IF(AG11&gt;=AC11,IFERROR(SUM(AG11-AC11)/AG11,0),IF(AG11&lt;=AC11,IFERROR(-SUM(AC11-AG11)/AG11,0)))</f>
        <v>0</v>
      </c>
      <c r="AK11" s="70">
        <f>'[1](08)'!$J11</f>
        <v>0</v>
      </c>
      <c r="AL11" s="71">
        <f>'[1](08)'!$K11</f>
        <v>0</v>
      </c>
      <c r="AM11" s="72">
        <f t="shared" ref="AM11:AM18" si="8">IF(AK11&gt;=AG11,IFERROR(SUM(AK11-AG11)/AK11,0),IF(AK11&lt;=AG11,IFERROR(-SUM(AG11-AK11)/AK11,0)))</f>
        <v>0</v>
      </c>
      <c r="AO11" s="70">
        <f>'[1](09)'!$J11</f>
        <v>0</v>
      </c>
      <c r="AP11" s="71">
        <f>'[1](09)'!$K11</f>
        <v>0</v>
      </c>
      <c r="AQ11" s="72">
        <f t="shared" ref="AQ11:AQ18" si="9">IF(AO11&gt;=AK11,IFERROR(SUM(AO11-AK11)/AO11,0),IF(AO11&lt;=AK11,IFERROR(-SUM(AK11-AO11)/AO11,0)))</f>
        <v>0</v>
      </c>
      <c r="AS11" s="70">
        <f>'[1](10)'!$J11</f>
        <v>0</v>
      </c>
      <c r="AT11" s="71">
        <f>'[1](10)'!$K11</f>
        <v>0</v>
      </c>
      <c r="AU11" s="72">
        <f t="shared" ref="AU11:AU18" si="10">IF(AS11&gt;=AO11,IFERROR(SUM(AS11-AO11)/AS11,0),IF(AS11&lt;=AO11,IFERROR(-SUM(AO11-AS11)/AS11,0)))</f>
        <v>0</v>
      </c>
      <c r="AW11" s="70">
        <f>'[1](11)'!$J11</f>
        <v>0</v>
      </c>
      <c r="AX11" s="71">
        <f>'[1](11)'!$K11</f>
        <v>0</v>
      </c>
      <c r="AY11" s="72">
        <f t="shared" ref="AY11:AY18" si="11">IF(AW11&gt;=AS11,IFERROR(SUM(AW11-AS11)/AW11,0),IF(AW11&lt;=AS11,IFERROR(-SUM(AS11-AW11)/AW11,0)))</f>
        <v>0</v>
      </c>
      <c r="BA11" s="70">
        <f>'[1](12)'!$J11</f>
        <v>0</v>
      </c>
      <c r="BB11" s="71">
        <f>'[1](12)'!$K11</f>
        <v>0</v>
      </c>
      <c r="BC11" s="72">
        <f t="shared" ref="BC11:BC18" si="12">IF(BA11&gt;=AW11,IFERROR(SUM(BA11-AW11)/BA11,0),IF(BA11&lt;=AW11,IFERROR(-SUM(AW11-BA11)/BA11,0)))</f>
        <v>0</v>
      </c>
      <c r="BE11" s="73">
        <f t="shared" ref="BE11:BE18" si="13">MAX($E11,$I11,$M11,$Q11,$U11,$Y11,$AC11,$AG11,$AK11,$AO11,$AS11,$AW11,$BA11)</f>
        <v>14</v>
      </c>
      <c r="BF11" s="74">
        <f>IFERROR(HLOOKUP(BE11,A11:$BD$4008,$BL11,0),0)</f>
        <v>0</v>
      </c>
      <c r="BG11" s="73">
        <f t="shared" ref="BG11:BG18" si="14">MIN($E11,$I11,$M11,$Q11,$U11,$Y11,$AC11,$AG11,$AK11,$AO11,$AS11,$AW11,$BA11)</f>
        <v>0</v>
      </c>
      <c r="BH11" s="74">
        <f>IFERROR(HLOOKUP(BG11,A11:$BD$4008,$BL11,0),0)</f>
        <v>0</v>
      </c>
      <c r="BI11" s="75">
        <f t="shared" si="0"/>
        <v>14</v>
      </c>
      <c r="BJ11" s="76">
        <f t="shared" ref="BJ11:BJ19" si="15">IFERROR((BG11-BE11)/BE11,0)</f>
        <v>-1</v>
      </c>
      <c r="BL11" s="7">
        <f>BL10-1</f>
        <v>1000</v>
      </c>
    </row>
    <row r="12" spans="1:64" ht="18" customHeight="1" outlineLevel="2">
      <c r="A12" s="61">
        <f>[1]DATA!A12</f>
        <v>141003</v>
      </c>
      <c r="B12" s="62" t="str">
        <f>[1]DATA!B12</f>
        <v>Butter Margarine 10 kg</v>
      </c>
      <c r="C12" s="62" t="str">
        <f>[1]DATA!C12</f>
        <v>Box 10 kg</v>
      </c>
      <c r="E12" s="63"/>
      <c r="F12" s="64"/>
      <c r="G12" s="65"/>
      <c r="I12" s="63">
        <f>'[1](01)'!$J12</f>
        <v>20</v>
      </c>
      <c r="J12" s="64">
        <f>'[1](01)'!$K12</f>
        <v>4755.93</v>
      </c>
      <c r="K12" s="65">
        <f t="shared" si="1"/>
        <v>1</v>
      </c>
      <c r="M12" s="63">
        <f>'[1](02)'!$J12</f>
        <v>17</v>
      </c>
      <c r="N12" s="64">
        <f>'[1](02)'!$K12</f>
        <v>3843.64</v>
      </c>
      <c r="O12" s="65">
        <f t="shared" si="2"/>
        <v>-0.17647058823529413</v>
      </c>
      <c r="Q12" s="63">
        <f>'[1](03)'!$J12</f>
        <v>0</v>
      </c>
      <c r="R12" s="64">
        <f>'[1](03)'!$K12</f>
        <v>0</v>
      </c>
      <c r="S12" s="65">
        <f t="shared" si="3"/>
        <v>0</v>
      </c>
      <c r="U12" s="63">
        <f>'[1](04)'!$J12</f>
        <v>0</v>
      </c>
      <c r="V12" s="64">
        <f>'[1](04)'!$K12</f>
        <v>0</v>
      </c>
      <c r="W12" s="65">
        <f t="shared" si="4"/>
        <v>0</v>
      </c>
      <c r="Y12" s="63">
        <f>'[1](05)'!$J12</f>
        <v>0</v>
      </c>
      <c r="Z12" s="64">
        <f>'[1](05)'!$K12</f>
        <v>0</v>
      </c>
      <c r="AA12" s="65">
        <f t="shared" si="5"/>
        <v>0</v>
      </c>
      <c r="AC12" s="63">
        <f>'[1](06)'!$J12</f>
        <v>0</v>
      </c>
      <c r="AD12" s="64">
        <f>'[1](06)'!$K12</f>
        <v>0</v>
      </c>
      <c r="AE12" s="65">
        <f t="shared" si="6"/>
        <v>0</v>
      </c>
      <c r="AG12" s="63">
        <f>'[1](07)'!$J12</f>
        <v>0</v>
      </c>
      <c r="AH12" s="64">
        <f>'[1](07)'!$K12</f>
        <v>0</v>
      </c>
      <c r="AI12" s="65">
        <f t="shared" si="7"/>
        <v>0</v>
      </c>
      <c r="AK12" s="63">
        <f>'[1](08)'!$J12</f>
        <v>0</v>
      </c>
      <c r="AL12" s="64">
        <f>'[1](08)'!$K12</f>
        <v>0</v>
      </c>
      <c r="AM12" s="65">
        <f t="shared" si="8"/>
        <v>0</v>
      </c>
      <c r="AO12" s="63">
        <f>'[1](09)'!$J12</f>
        <v>0</v>
      </c>
      <c r="AP12" s="64">
        <f>'[1](09)'!$K12</f>
        <v>0</v>
      </c>
      <c r="AQ12" s="65">
        <f t="shared" si="9"/>
        <v>0</v>
      </c>
      <c r="AS12" s="63">
        <f>'[1](10)'!$J12</f>
        <v>0</v>
      </c>
      <c r="AT12" s="64">
        <f>'[1](10)'!$K12</f>
        <v>0</v>
      </c>
      <c r="AU12" s="65">
        <f t="shared" si="10"/>
        <v>0</v>
      </c>
      <c r="AW12" s="63">
        <f>'[1](11)'!$J12</f>
        <v>0</v>
      </c>
      <c r="AX12" s="64">
        <f>'[1](11)'!$K12</f>
        <v>0</v>
      </c>
      <c r="AY12" s="65">
        <f t="shared" si="11"/>
        <v>0</v>
      </c>
      <c r="BA12" s="63">
        <f>'[1](12)'!$J12</f>
        <v>0</v>
      </c>
      <c r="BB12" s="64">
        <f>'[1](12)'!$K12</f>
        <v>0</v>
      </c>
      <c r="BC12" s="65">
        <f t="shared" si="12"/>
        <v>0</v>
      </c>
      <c r="BE12" s="66">
        <f t="shared" si="13"/>
        <v>20</v>
      </c>
      <c r="BF12" s="67">
        <f>IFERROR(HLOOKUP(BE12,A12:$BD$4008,$BL12,0),0)</f>
        <v>0</v>
      </c>
      <c r="BG12" s="66">
        <f t="shared" si="14"/>
        <v>0</v>
      </c>
      <c r="BH12" s="67">
        <f>IFERROR(HLOOKUP(BG12,A12:$BD$4008,$BL12,0),0)</f>
        <v>0</v>
      </c>
      <c r="BI12" s="8">
        <f t="shared" si="0"/>
        <v>20</v>
      </c>
      <c r="BJ12" s="9">
        <f t="shared" si="15"/>
        <v>-1</v>
      </c>
      <c r="BL12" s="7">
        <f t="shared" ref="BL12:BL19" si="16">BL11-1</f>
        <v>999</v>
      </c>
    </row>
    <row r="13" spans="1:64" ht="18" customHeight="1" outlineLevel="2">
      <c r="A13" s="68">
        <f>[1]DATA!A13</f>
        <v>141004</v>
      </c>
      <c r="B13" s="69" t="str">
        <f>[1]DATA!B13</f>
        <v>Butter Portion</v>
      </c>
      <c r="C13" s="69" t="str">
        <f>[1]DATA!C13</f>
        <v>Kilogram</v>
      </c>
      <c r="E13" s="70"/>
      <c r="F13" s="71"/>
      <c r="G13" s="72"/>
      <c r="I13" s="70">
        <f>'[1](01)'!$J13</f>
        <v>123</v>
      </c>
      <c r="J13" s="71">
        <f>'[1](01)'!$K13</f>
        <v>18380.169999999998</v>
      </c>
      <c r="K13" s="72">
        <f t="shared" si="1"/>
        <v>1</v>
      </c>
      <c r="M13" s="70">
        <f>'[1](02)'!$J13</f>
        <v>133</v>
      </c>
      <c r="N13" s="71">
        <f>'[1](02)'!$K13</f>
        <v>22969.21</v>
      </c>
      <c r="O13" s="72">
        <f t="shared" si="2"/>
        <v>7.5187969924812026E-2</v>
      </c>
      <c r="Q13" s="70">
        <f>'[1](03)'!$J13</f>
        <v>0</v>
      </c>
      <c r="R13" s="71">
        <f>'[1](03)'!$K13</f>
        <v>0</v>
      </c>
      <c r="S13" s="72">
        <f t="shared" si="3"/>
        <v>0</v>
      </c>
      <c r="U13" s="70">
        <f>'[1](04)'!$J13</f>
        <v>0</v>
      </c>
      <c r="V13" s="71">
        <f>'[1](04)'!$K13</f>
        <v>0</v>
      </c>
      <c r="W13" s="72">
        <f t="shared" si="4"/>
        <v>0</v>
      </c>
      <c r="Y13" s="70">
        <f>'[1](05)'!$J13</f>
        <v>0</v>
      </c>
      <c r="Z13" s="71">
        <f>'[1](05)'!$K13</f>
        <v>0</v>
      </c>
      <c r="AA13" s="72">
        <f t="shared" si="5"/>
        <v>0</v>
      </c>
      <c r="AC13" s="70">
        <f>'[1](06)'!$J13</f>
        <v>0</v>
      </c>
      <c r="AD13" s="71">
        <f>'[1](06)'!$K13</f>
        <v>0</v>
      </c>
      <c r="AE13" s="72">
        <f t="shared" si="6"/>
        <v>0</v>
      </c>
      <c r="AG13" s="70">
        <f>'[1](07)'!$J13</f>
        <v>0</v>
      </c>
      <c r="AH13" s="71">
        <f>'[1](07)'!$K13</f>
        <v>0</v>
      </c>
      <c r="AI13" s="72">
        <f t="shared" si="7"/>
        <v>0</v>
      </c>
      <c r="AK13" s="70">
        <f>'[1](08)'!$J13</f>
        <v>0</v>
      </c>
      <c r="AL13" s="71">
        <f>'[1](08)'!$K13</f>
        <v>0</v>
      </c>
      <c r="AM13" s="72">
        <f t="shared" si="8"/>
        <v>0</v>
      </c>
      <c r="AO13" s="70">
        <f>'[1](09)'!$J13</f>
        <v>0</v>
      </c>
      <c r="AP13" s="71">
        <f>'[1](09)'!$K13</f>
        <v>0</v>
      </c>
      <c r="AQ13" s="72">
        <f t="shared" si="9"/>
        <v>0</v>
      </c>
      <c r="AS13" s="70">
        <f>'[1](10)'!$J13</f>
        <v>0</v>
      </c>
      <c r="AT13" s="71">
        <f>'[1](10)'!$K13</f>
        <v>0</v>
      </c>
      <c r="AU13" s="72">
        <f t="shared" si="10"/>
        <v>0</v>
      </c>
      <c r="AW13" s="70">
        <f>'[1](11)'!$J13</f>
        <v>0</v>
      </c>
      <c r="AX13" s="71">
        <f>'[1](11)'!$K13</f>
        <v>0</v>
      </c>
      <c r="AY13" s="72">
        <f t="shared" si="11"/>
        <v>0</v>
      </c>
      <c r="BA13" s="70">
        <f>'[1](12)'!$J13</f>
        <v>0</v>
      </c>
      <c r="BB13" s="71">
        <f>'[1](12)'!$K13</f>
        <v>0</v>
      </c>
      <c r="BC13" s="72">
        <f t="shared" si="12"/>
        <v>0</v>
      </c>
      <c r="BE13" s="73">
        <f t="shared" si="13"/>
        <v>133</v>
      </c>
      <c r="BF13" s="74">
        <f>IFERROR(HLOOKUP(BE13,A13:$BD$4008,$BL13,0),0)</f>
        <v>0</v>
      </c>
      <c r="BG13" s="73">
        <f>MIN($E13,$I13,$M13,$Q13,$U13,$Y13,$AC13,$AG13,$AK13,$AO13,$AS13,$AW13,$BA13)</f>
        <v>0</v>
      </c>
      <c r="BH13" s="74">
        <f>IFERROR(HLOOKUP(BG13,A13:$BD$4008,$BL13,0),0)</f>
        <v>0</v>
      </c>
      <c r="BI13" s="75">
        <f t="shared" si="0"/>
        <v>133</v>
      </c>
      <c r="BJ13" s="76">
        <f t="shared" si="15"/>
        <v>-1</v>
      </c>
      <c r="BL13" s="7">
        <f t="shared" si="16"/>
        <v>998</v>
      </c>
    </row>
    <row r="14" spans="1:64" ht="18" customHeight="1" outlineLevel="2">
      <c r="A14" s="61">
        <f>[1]DATA!A14</f>
        <v>141005</v>
      </c>
      <c r="B14" s="62" t="str">
        <f>[1]DATA!B14</f>
        <v>Butter Vegetable Haiaty 2 kg</v>
      </c>
      <c r="C14" s="62" t="str">
        <f>[1]DATA!C14</f>
        <v>Can 2 Kg</v>
      </c>
      <c r="E14" s="63"/>
      <c r="F14" s="64"/>
      <c r="G14" s="65"/>
      <c r="I14" s="63">
        <f>'[1](01)'!$J14</f>
        <v>0</v>
      </c>
      <c r="J14" s="64">
        <f>'[1](01)'!$K14</f>
        <v>0</v>
      </c>
      <c r="K14" s="65">
        <f t="shared" si="1"/>
        <v>0</v>
      </c>
      <c r="M14" s="63">
        <f>'[1](02)'!$J14</f>
        <v>0</v>
      </c>
      <c r="N14" s="64">
        <f>'[1](02)'!$K14</f>
        <v>0</v>
      </c>
      <c r="O14" s="65">
        <f t="shared" si="2"/>
        <v>0</v>
      </c>
      <c r="Q14" s="63">
        <f>'[1](03)'!$J14</f>
        <v>0</v>
      </c>
      <c r="R14" s="64">
        <f>'[1](03)'!$K14</f>
        <v>0</v>
      </c>
      <c r="S14" s="65">
        <f t="shared" si="3"/>
        <v>0</v>
      </c>
      <c r="U14" s="63">
        <f>'[1](04)'!$J14</f>
        <v>0</v>
      </c>
      <c r="V14" s="64">
        <f>'[1](04)'!$K14</f>
        <v>0</v>
      </c>
      <c r="W14" s="65">
        <f t="shared" si="4"/>
        <v>0</v>
      </c>
      <c r="Y14" s="63">
        <f>'[1](05)'!$J14</f>
        <v>0</v>
      </c>
      <c r="Z14" s="64">
        <f>'[1](05)'!$K14</f>
        <v>0</v>
      </c>
      <c r="AA14" s="65">
        <f t="shared" si="5"/>
        <v>0</v>
      </c>
      <c r="AC14" s="63">
        <f>'[1](06)'!$J14</f>
        <v>0</v>
      </c>
      <c r="AD14" s="64">
        <f>'[1](06)'!$K14</f>
        <v>0</v>
      </c>
      <c r="AE14" s="65">
        <f t="shared" si="6"/>
        <v>0</v>
      </c>
      <c r="AG14" s="63">
        <f>'[1](07)'!$J14</f>
        <v>0</v>
      </c>
      <c r="AH14" s="64">
        <f>'[1](07)'!$K14</f>
        <v>0</v>
      </c>
      <c r="AI14" s="65">
        <f t="shared" si="7"/>
        <v>0</v>
      </c>
      <c r="AK14" s="63">
        <f>'[1](08)'!$J14</f>
        <v>0</v>
      </c>
      <c r="AL14" s="64">
        <f>'[1](08)'!$K14</f>
        <v>0</v>
      </c>
      <c r="AM14" s="65">
        <f t="shared" si="8"/>
        <v>0</v>
      </c>
      <c r="AO14" s="63">
        <f>'[1](09)'!$J14</f>
        <v>0</v>
      </c>
      <c r="AP14" s="64">
        <f>'[1](09)'!$K14</f>
        <v>0</v>
      </c>
      <c r="AQ14" s="65">
        <f t="shared" si="9"/>
        <v>0</v>
      </c>
      <c r="AS14" s="63">
        <f>'[1](10)'!$J14</f>
        <v>0</v>
      </c>
      <c r="AT14" s="64">
        <f>'[1](10)'!$K14</f>
        <v>0</v>
      </c>
      <c r="AU14" s="65">
        <f t="shared" si="10"/>
        <v>0</v>
      </c>
      <c r="AW14" s="63">
        <f>'[1](11)'!$J14</f>
        <v>0</v>
      </c>
      <c r="AX14" s="64">
        <f>'[1](11)'!$K14</f>
        <v>0</v>
      </c>
      <c r="AY14" s="65">
        <f t="shared" si="11"/>
        <v>0</v>
      </c>
      <c r="BA14" s="63">
        <f>'[1](12)'!$J14</f>
        <v>0</v>
      </c>
      <c r="BB14" s="64">
        <f>'[1](12)'!$K14</f>
        <v>0</v>
      </c>
      <c r="BC14" s="65">
        <f t="shared" si="12"/>
        <v>0</v>
      </c>
      <c r="BE14" s="66">
        <f t="shared" si="13"/>
        <v>0</v>
      </c>
      <c r="BF14" s="67">
        <f>IFERROR(HLOOKUP(BE14,A14:$BD$4008,$BL14,0),0)</f>
        <v>0</v>
      </c>
      <c r="BG14" s="66">
        <f t="shared" si="14"/>
        <v>0</v>
      </c>
      <c r="BH14" s="67">
        <f>IFERROR(HLOOKUP(BG14,A14:$BD$4008,$BL14,0),0)</f>
        <v>0</v>
      </c>
      <c r="BI14" s="8">
        <f t="shared" si="0"/>
        <v>0</v>
      </c>
      <c r="BJ14" s="9">
        <f t="shared" si="15"/>
        <v>0</v>
      </c>
      <c r="BL14" s="7">
        <f t="shared" si="16"/>
        <v>997</v>
      </c>
    </row>
    <row r="15" spans="1:64" ht="18" customHeight="1" outlineLevel="2">
      <c r="A15" s="68">
        <f>[1]DATA!A15</f>
        <v>141006</v>
      </c>
      <c r="B15" s="69" t="str">
        <f>[1]DATA!B15</f>
        <v>Butter Block 10 kg</v>
      </c>
      <c r="C15" s="69" t="str">
        <f>[1]DATA!C15</f>
        <v>Block 10 kg</v>
      </c>
      <c r="E15" s="70"/>
      <c r="F15" s="71"/>
      <c r="G15" s="72"/>
      <c r="I15" s="70">
        <f>'[1](01)'!$J15</f>
        <v>0</v>
      </c>
      <c r="J15" s="71">
        <f>'[1](01)'!$K15</f>
        <v>0</v>
      </c>
      <c r="K15" s="72">
        <f t="shared" si="1"/>
        <v>0</v>
      </c>
      <c r="M15" s="70">
        <f>'[1](02)'!$J15</f>
        <v>0</v>
      </c>
      <c r="N15" s="71">
        <f>'[1](02)'!$K15</f>
        <v>0</v>
      </c>
      <c r="O15" s="72">
        <f t="shared" si="2"/>
        <v>0</v>
      </c>
      <c r="Q15" s="70">
        <f>'[1](03)'!$J15</f>
        <v>0</v>
      </c>
      <c r="R15" s="71">
        <f>'[1](03)'!$K15</f>
        <v>0</v>
      </c>
      <c r="S15" s="72">
        <f t="shared" si="3"/>
        <v>0</v>
      </c>
      <c r="U15" s="70">
        <f>'[1](04)'!$J15</f>
        <v>0</v>
      </c>
      <c r="V15" s="71">
        <f>'[1](04)'!$K15</f>
        <v>0</v>
      </c>
      <c r="W15" s="72">
        <f t="shared" si="4"/>
        <v>0</v>
      </c>
      <c r="Y15" s="70">
        <f>'[1](05)'!$J15</f>
        <v>0</v>
      </c>
      <c r="Z15" s="71">
        <f>'[1](05)'!$K15</f>
        <v>0</v>
      </c>
      <c r="AA15" s="72">
        <f t="shared" si="5"/>
        <v>0</v>
      </c>
      <c r="AC15" s="70">
        <f>'[1](06)'!$J15</f>
        <v>0</v>
      </c>
      <c r="AD15" s="71">
        <f>'[1](06)'!$K15</f>
        <v>0</v>
      </c>
      <c r="AE15" s="72">
        <f t="shared" si="6"/>
        <v>0</v>
      </c>
      <c r="AG15" s="70">
        <f>'[1](07)'!$J15</f>
        <v>0</v>
      </c>
      <c r="AH15" s="71">
        <f>'[1](07)'!$K15</f>
        <v>0</v>
      </c>
      <c r="AI15" s="72">
        <f t="shared" si="7"/>
        <v>0</v>
      </c>
      <c r="AK15" s="70">
        <f>'[1](08)'!$J15</f>
        <v>0</v>
      </c>
      <c r="AL15" s="71">
        <f>'[1](08)'!$K15</f>
        <v>0</v>
      </c>
      <c r="AM15" s="72">
        <f t="shared" si="8"/>
        <v>0</v>
      </c>
      <c r="AO15" s="70">
        <f>'[1](09)'!$J15</f>
        <v>0</v>
      </c>
      <c r="AP15" s="71">
        <f>'[1](09)'!$K15</f>
        <v>0</v>
      </c>
      <c r="AQ15" s="72">
        <f t="shared" si="9"/>
        <v>0</v>
      </c>
      <c r="AS15" s="70">
        <f>'[1](10)'!$J15</f>
        <v>0</v>
      </c>
      <c r="AT15" s="71">
        <f>'[1](10)'!$K15</f>
        <v>0</v>
      </c>
      <c r="AU15" s="72">
        <f t="shared" si="10"/>
        <v>0</v>
      </c>
      <c r="AW15" s="70">
        <f>'[1](11)'!$J15</f>
        <v>0</v>
      </c>
      <c r="AX15" s="71">
        <f>'[1](11)'!$K15</f>
        <v>0</v>
      </c>
      <c r="AY15" s="72">
        <f t="shared" si="11"/>
        <v>0</v>
      </c>
      <c r="BA15" s="70">
        <f>'[1](12)'!$J15</f>
        <v>0</v>
      </c>
      <c r="BB15" s="71">
        <f>'[1](12)'!$K15</f>
        <v>0</v>
      </c>
      <c r="BC15" s="72">
        <f t="shared" si="12"/>
        <v>0</v>
      </c>
      <c r="BE15" s="73">
        <f t="shared" si="13"/>
        <v>0</v>
      </c>
      <c r="BF15" s="74">
        <f>IFERROR(HLOOKUP(BE15,A15:$BD$4008,$BL15,0),0)</f>
        <v>0</v>
      </c>
      <c r="BG15" s="73">
        <f t="shared" si="14"/>
        <v>0</v>
      </c>
      <c r="BH15" s="74">
        <f>IFERROR(HLOOKUP(BG15,A15:$BD$4008,$BL15,0),0)</f>
        <v>0</v>
      </c>
      <c r="BI15" s="75">
        <f t="shared" si="0"/>
        <v>0</v>
      </c>
      <c r="BJ15" s="76">
        <f t="shared" si="15"/>
        <v>0</v>
      </c>
      <c r="BL15" s="7">
        <f t="shared" si="16"/>
        <v>996</v>
      </c>
    </row>
    <row r="16" spans="1:64" ht="18" customHeight="1" outlineLevel="2">
      <c r="A16" s="61">
        <f>[1]DATA!A16</f>
        <v>141007</v>
      </c>
      <c r="B16" s="62" t="str">
        <f>[1]DATA!B16</f>
        <v>Ghee Butter 1.5 kg</v>
      </c>
      <c r="C16" s="62" t="str">
        <f>[1]DATA!C16</f>
        <v>Can 1.5 kg</v>
      </c>
      <c r="E16" s="63"/>
      <c r="F16" s="64"/>
      <c r="G16" s="65"/>
      <c r="I16" s="63">
        <f>'[1](01)'!$J16</f>
        <v>51</v>
      </c>
      <c r="J16" s="64">
        <f>'[1](01)'!$K16</f>
        <v>2163.7800000000002</v>
      </c>
      <c r="K16" s="65">
        <f t="shared" si="1"/>
        <v>1</v>
      </c>
      <c r="M16" s="63">
        <f>'[1](02)'!$J16</f>
        <v>56</v>
      </c>
      <c r="N16" s="64">
        <f>'[1](02)'!$K16</f>
        <v>2892.82</v>
      </c>
      <c r="O16" s="65">
        <f t="shared" si="2"/>
        <v>8.9285714285714288E-2</v>
      </c>
      <c r="Q16" s="63">
        <f>'[1](03)'!$J16</f>
        <v>0</v>
      </c>
      <c r="R16" s="64">
        <f>'[1](03)'!$K16</f>
        <v>0</v>
      </c>
      <c r="S16" s="65">
        <f t="shared" si="3"/>
        <v>0</v>
      </c>
      <c r="U16" s="63">
        <f>'[1](04)'!$J16</f>
        <v>0</v>
      </c>
      <c r="V16" s="64">
        <f>'[1](04)'!$K16</f>
        <v>0</v>
      </c>
      <c r="W16" s="65">
        <f t="shared" si="4"/>
        <v>0</v>
      </c>
      <c r="Y16" s="63">
        <f>'[1](05)'!$J16</f>
        <v>0</v>
      </c>
      <c r="Z16" s="64">
        <f>'[1](05)'!$K16</f>
        <v>0</v>
      </c>
      <c r="AA16" s="65">
        <f t="shared" si="5"/>
        <v>0</v>
      </c>
      <c r="AC16" s="63">
        <f>'[1](06)'!$J16</f>
        <v>0</v>
      </c>
      <c r="AD16" s="64">
        <f>'[1](06)'!$K16</f>
        <v>0</v>
      </c>
      <c r="AE16" s="65">
        <f t="shared" si="6"/>
        <v>0</v>
      </c>
      <c r="AG16" s="63">
        <f>'[1](07)'!$J16</f>
        <v>0</v>
      </c>
      <c r="AH16" s="64">
        <f>'[1](07)'!$K16</f>
        <v>0</v>
      </c>
      <c r="AI16" s="65">
        <f t="shared" si="7"/>
        <v>0</v>
      </c>
      <c r="AK16" s="63">
        <f>'[1](08)'!$J16</f>
        <v>0</v>
      </c>
      <c r="AL16" s="64">
        <f>'[1](08)'!$K16</f>
        <v>0</v>
      </c>
      <c r="AM16" s="65">
        <f t="shared" si="8"/>
        <v>0</v>
      </c>
      <c r="AO16" s="63">
        <f>'[1](09)'!$J16</f>
        <v>0</v>
      </c>
      <c r="AP16" s="64">
        <f>'[1](09)'!$K16</f>
        <v>0</v>
      </c>
      <c r="AQ16" s="65">
        <f t="shared" si="9"/>
        <v>0</v>
      </c>
      <c r="AS16" s="63">
        <f>'[1](10)'!$J16</f>
        <v>0</v>
      </c>
      <c r="AT16" s="64">
        <f>'[1](10)'!$K16</f>
        <v>0</v>
      </c>
      <c r="AU16" s="65">
        <f t="shared" si="10"/>
        <v>0</v>
      </c>
      <c r="AW16" s="63">
        <f>'[1](11)'!$J16</f>
        <v>0</v>
      </c>
      <c r="AX16" s="64">
        <f>'[1](11)'!$K16</f>
        <v>0</v>
      </c>
      <c r="AY16" s="65">
        <f t="shared" si="11"/>
        <v>0</v>
      </c>
      <c r="BA16" s="63">
        <f>'[1](12)'!$J16</f>
        <v>0</v>
      </c>
      <c r="BB16" s="64">
        <f>'[1](12)'!$K16</f>
        <v>0</v>
      </c>
      <c r="BC16" s="65">
        <f t="shared" si="12"/>
        <v>0</v>
      </c>
      <c r="BE16" s="66">
        <f t="shared" si="13"/>
        <v>56</v>
      </c>
      <c r="BF16" s="67">
        <f>IFERROR(HLOOKUP(BE16,A16:$BD$4008,$BL16,0),0)</f>
        <v>0</v>
      </c>
      <c r="BG16" s="66">
        <f t="shared" si="14"/>
        <v>0</v>
      </c>
      <c r="BH16" s="67">
        <f>IFERROR(HLOOKUP(BG16,A16:$BD$4008,$BL16,0),0)</f>
        <v>0</v>
      </c>
      <c r="BI16" s="8">
        <f t="shared" si="0"/>
        <v>56</v>
      </c>
      <c r="BJ16" s="9">
        <f t="shared" si="15"/>
        <v>-1</v>
      </c>
      <c r="BL16" s="7">
        <f t="shared" si="16"/>
        <v>995</v>
      </c>
    </row>
    <row r="17" spans="1:64" ht="18" customHeight="1" outlineLevel="2">
      <c r="A17" s="68">
        <f>[1]DATA!A17</f>
        <v>141008</v>
      </c>
      <c r="B17" s="69" t="str">
        <f>[1]DATA!B17</f>
        <v>Butter Pastry 10 kg</v>
      </c>
      <c r="C17" s="69" t="str">
        <f>[1]DATA!C17</f>
        <v>Box 10 kg</v>
      </c>
      <c r="E17" s="70"/>
      <c r="F17" s="71"/>
      <c r="G17" s="72"/>
      <c r="I17" s="70">
        <f>'[1](01)'!$J17</f>
        <v>0</v>
      </c>
      <c r="J17" s="71">
        <f>'[1](01)'!$K17</f>
        <v>0</v>
      </c>
      <c r="K17" s="72">
        <f t="shared" si="1"/>
        <v>0</v>
      </c>
      <c r="M17" s="70">
        <f>'[1](02)'!$J17</f>
        <v>0</v>
      </c>
      <c r="N17" s="71">
        <f>'[1](02)'!$K17</f>
        <v>0</v>
      </c>
      <c r="O17" s="72">
        <f t="shared" si="2"/>
        <v>0</v>
      </c>
      <c r="Q17" s="70">
        <f>'[1](03)'!$J17</f>
        <v>0</v>
      </c>
      <c r="R17" s="71">
        <f>'[1](03)'!$K17</f>
        <v>0</v>
      </c>
      <c r="S17" s="72">
        <f t="shared" si="3"/>
        <v>0</v>
      </c>
      <c r="U17" s="70">
        <f>'[1](04)'!$J17</f>
        <v>0</v>
      </c>
      <c r="V17" s="71">
        <f>'[1](04)'!$K17</f>
        <v>0</v>
      </c>
      <c r="W17" s="72">
        <f t="shared" si="4"/>
        <v>0</v>
      </c>
      <c r="Y17" s="70">
        <f>'[1](05)'!$J17</f>
        <v>0</v>
      </c>
      <c r="Z17" s="71">
        <f>'[1](05)'!$K17</f>
        <v>0</v>
      </c>
      <c r="AA17" s="72">
        <f t="shared" si="5"/>
        <v>0</v>
      </c>
      <c r="AC17" s="70">
        <f>'[1](06)'!$J17</f>
        <v>0</v>
      </c>
      <c r="AD17" s="71">
        <f>'[1](06)'!$K17</f>
        <v>0</v>
      </c>
      <c r="AE17" s="72">
        <f t="shared" si="6"/>
        <v>0</v>
      </c>
      <c r="AG17" s="70">
        <f>'[1](07)'!$J17</f>
        <v>0</v>
      </c>
      <c r="AH17" s="71">
        <f>'[1](07)'!$K17</f>
        <v>0</v>
      </c>
      <c r="AI17" s="72">
        <f t="shared" si="7"/>
        <v>0</v>
      </c>
      <c r="AK17" s="70">
        <f>'[1](08)'!$J17</f>
        <v>0</v>
      </c>
      <c r="AL17" s="71">
        <f>'[1](08)'!$K17</f>
        <v>0</v>
      </c>
      <c r="AM17" s="72">
        <f t="shared" si="8"/>
        <v>0</v>
      </c>
      <c r="AO17" s="70">
        <f>'[1](09)'!$J17</f>
        <v>0</v>
      </c>
      <c r="AP17" s="71">
        <f>'[1](09)'!$K17</f>
        <v>0</v>
      </c>
      <c r="AQ17" s="72">
        <f t="shared" si="9"/>
        <v>0</v>
      </c>
      <c r="AS17" s="70">
        <f>'[1](10)'!$J17</f>
        <v>0</v>
      </c>
      <c r="AT17" s="71">
        <f>'[1](10)'!$K17</f>
        <v>0</v>
      </c>
      <c r="AU17" s="72">
        <f t="shared" si="10"/>
        <v>0</v>
      </c>
      <c r="AW17" s="70">
        <f>'[1](11)'!$J17</f>
        <v>0</v>
      </c>
      <c r="AX17" s="71">
        <f>'[1](11)'!$K17</f>
        <v>0</v>
      </c>
      <c r="AY17" s="72">
        <f t="shared" si="11"/>
        <v>0</v>
      </c>
      <c r="BA17" s="70">
        <f>'[1](12)'!$J17</f>
        <v>0</v>
      </c>
      <c r="BB17" s="71">
        <f>'[1](12)'!$K17</f>
        <v>0</v>
      </c>
      <c r="BC17" s="72">
        <f t="shared" si="12"/>
        <v>0</v>
      </c>
      <c r="BE17" s="73">
        <f t="shared" si="13"/>
        <v>0</v>
      </c>
      <c r="BF17" s="74">
        <f>IFERROR(HLOOKUP(BE17,A17:$BD$4008,$BL17,0),0)</f>
        <v>0</v>
      </c>
      <c r="BG17" s="73">
        <f t="shared" si="14"/>
        <v>0</v>
      </c>
      <c r="BH17" s="74">
        <f>IFERROR(HLOOKUP(BG17,A17:$BD$4008,$BL17,0),0)</f>
        <v>0</v>
      </c>
      <c r="BI17" s="75">
        <f t="shared" si="0"/>
        <v>0</v>
      </c>
      <c r="BJ17" s="76">
        <f t="shared" si="15"/>
        <v>0</v>
      </c>
      <c r="BL17" s="7">
        <f t="shared" si="16"/>
        <v>994</v>
      </c>
    </row>
    <row r="18" spans="1:64" ht="18" customHeight="1" outlineLevel="2">
      <c r="A18" s="61">
        <f>[1]DATA!A18</f>
        <v>141009</v>
      </c>
      <c r="B18" s="62" t="str">
        <f>[1]DATA!B18</f>
        <v>Butter Bakery 10 kg</v>
      </c>
      <c r="C18" s="62" t="str">
        <f>[1]DATA!C18</f>
        <v>Box 10 kg</v>
      </c>
      <c r="E18" s="63"/>
      <c r="F18" s="64"/>
      <c r="G18" s="65"/>
      <c r="I18" s="63">
        <f>'[1](01)'!$J18</f>
        <v>0</v>
      </c>
      <c r="J18" s="64">
        <f>'[1](01)'!$K18</f>
        <v>0</v>
      </c>
      <c r="K18" s="65">
        <f t="shared" si="1"/>
        <v>0</v>
      </c>
      <c r="M18" s="63">
        <f>'[1](02)'!$J18</f>
        <v>0</v>
      </c>
      <c r="N18" s="64">
        <f>'[1](02)'!$K18</f>
        <v>0</v>
      </c>
      <c r="O18" s="65">
        <f t="shared" si="2"/>
        <v>0</v>
      </c>
      <c r="Q18" s="63">
        <f>'[1](03)'!$J18</f>
        <v>0</v>
      </c>
      <c r="R18" s="64">
        <f>'[1](03)'!$K18</f>
        <v>0</v>
      </c>
      <c r="S18" s="65">
        <f t="shared" si="3"/>
        <v>0</v>
      </c>
      <c r="U18" s="63">
        <f>'[1](04)'!$J18</f>
        <v>0</v>
      </c>
      <c r="V18" s="64">
        <f>'[1](04)'!$K18</f>
        <v>0</v>
      </c>
      <c r="W18" s="65">
        <f t="shared" si="4"/>
        <v>0</v>
      </c>
      <c r="Y18" s="63">
        <f>'[1](05)'!$J18</f>
        <v>0</v>
      </c>
      <c r="Z18" s="64">
        <f>'[1](05)'!$K18</f>
        <v>0</v>
      </c>
      <c r="AA18" s="65">
        <f t="shared" si="5"/>
        <v>0</v>
      </c>
      <c r="AC18" s="63">
        <f>'[1](06)'!$J18</f>
        <v>0</v>
      </c>
      <c r="AD18" s="64">
        <f>'[1](06)'!$K18</f>
        <v>0</v>
      </c>
      <c r="AE18" s="65">
        <f t="shared" si="6"/>
        <v>0</v>
      </c>
      <c r="AG18" s="63">
        <f>'[1](07)'!$J18</f>
        <v>0</v>
      </c>
      <c r="AH18" s="64">
        <f>'[1](07)'!$K18</f>
        <v>0</v>
      </c>
      <c r="AI18" s="65">
        <f t="shared" si="7"/>
        <v>0</v>
      </c>
      <c r="AK18" s="63">
        <f>'[1](08)'!$J18</f>
        <v>0</v>
      </c>
      <c r="AL18" s="64">
        <f>'[1](08)'!$K18</f>
        <v>0</v>
      </c>
      <c r="AM18" s="65">
        <f t="shared" si="8"/>
        <v>0</v>
      </c>
      <c r="AO18" s="63">
        <f>'[1](09)'!$J18</f>
        <v>0</v>
      </c>
      <c r="AP18" s="64">
        <f>'[1](09)'!$K18</f>
        <v>0</v>
      </c>
      <c r="AQ18" s="65">
        <f t="shared" si="9"/>
        <v>0</v>
      </c>
      <c r="AS18" s="63">
        <f>'[1](10)'!$J18</f>
        <v>0</v>
      </c>
      <c r="AT18" s="64">
        <f>'[1](10)'!$K18</f>
        <v>0</v>
      </c>
      <c r="AU18" s="65">
        <f t="shared" si="10"/>
        <v>0</v>
      </c>
      <c r="AW18" s="63">
        <f>'[1](11)'!$J18</f>
        <v>0</v>
      </c>
      <c r="AX18" s="64">
        <f>'[1](11)'!$K18</f>
        <v>0</v>
      </c>
      <c r="AY18" s="65">
        <f t="shared" si="11"/>
        <v>0</v>
      </c>
      <c r="BA18" s="63">
        <f>'[1](12)'!$J18</f>
        <v>0</v>
      </c>
      <c r="BB18" s="64">
        <f>'[1](12)'!$K18</f>
        <v>0</v>
      </c>
      <c r="BC18" s="65">
        <f t="shared" si="12"/>
        <v>0</v>
      </c>
      <c r="BE18" s="66">
        <f t="shared" si="13"/>
        <v>0</v>
      </c>
      <c r="BF18" s="67">
        <f>IFERROR(HLOOKUP(BE18,A18:$BD$4008,$BL18,0),0)</f>
        <v>0</v>
      </c>
      <c r="BG18" s="66">
        <f t="shared" si="14"/>
        <v>0</v>
      </c>
      <c r="BH18" s="67">
        <f>IFERROR(HLOOKUP(BG18,A18:$BD$4008,$BL18,0),0)</f>
        <v>0</v>
      </c>
      <c r="BI18" s="8">
        <f t="shared" si="0"/>
        <v>0</v>
      </c>
      <c r="BJ18" s="9">
        <f t="shared" si="15"/>
        <v>0</v>
      </c>
      <c r="BL18" s="7">
        <f t="shared" si="16"/>
        <v>993</v>
      </c>
    </row>
    <row r="19" spans="1:64" s="87" customFormat="1" ht="18" customHeight="1" outlineLevel="1">
      <c r="A19" s="77">
        <f>[1]DATA!A19</f>
        <v>0</v>
      </c>
      <c r="B19" s="78" t="str">
        <f>[1]DATA!B19</f>
        <v>Total Butter</v>
      </c>
      <c r="C19" s="78">
        <f>[1]DATA!C19</f>
        <v>0</v>
      </c>
      <c r="D19" s="79"/>
      <c r="E19" s="80"/>
      <c r="F19" s="81"/>
      <c r="G19" s="82"/>
      <c r="H19" s="79"/>
      <c r="I19" s="80"/>
      <c r="J19" s="81">
        <f>'[1](01)'!$K19</f>
        <v>30887.599999999999</v>
      </c>
      <c r="K19" s="82"/>
      <c r="L19" s="79"/>
      <c r="M19" s="80"/>
      <c r="N19" s="81">
        <f>'[1](02)'!$K19</f>
        <v>34096.019999999997</v>
      </c>
      <c r="O19" s="82"/>
      <c r="P19" s="79"/>
      <c r="Q19" s="80"/>
      <c r="R19" s="81">
        <f>'[1](03)'!$K19</f>
        <v>0</v>
      </c>
      <c r="S19" s="82"/>
      <c r="T19" s="79"/>
      <c r="U19" s="80"/>
      <c r="V19" s="81">
        <f>'[1](04)'!$K19</f>
        <v>0</v>
      </c>
      <c r="W19" s="82"/>
      <c r="X19" s="79"/>
      <c r="Y19" s="80"/>
      <c r="Z19" s="81">
        <f>'[1](05)'!$K19</f>
        <v>0</v>
      </c>
      <c r="AA19" s="82"/>
      <c r="AB19" s="79"/>
      <c r="AC19" s="80"/>
      <c r="AD19" s="81">
        <f>'[1](06)'!$K19</f>
        <v>0</v>
      </c>
      <c r="AE19" s="82"/>
      <c r="AF19" s="79"/>
      <c r="AG19" s="80"/>
      <c r="AH19" s="81">
        <f>'[1](07)'!$K19</f>
        <v>0</v>
      </c>
      <c r="AI19" s="82"/>
      <c r="AJ19" s="79"/>
      <c r="AK19" s="80"/>
      <c r="AL19" s="81">
        <f>'[1](08)'!$K19</f>
        <v>0</v>
      </c>
      <c r="AM19" s="82"/>
      <c r="AN19" s="79"/>
      <c r="AO19" s="80"/>
      <c r="AP19" s="81">
        <f>'[1](09)'!$K19</f>
        <v>0</v>
      </c>
      <c r="AQ19" s="82"/>
      <c r="AR19" s="79"/>
      <c r="AS19" s="80"/>
      <c r="AT19" s="81">
        <f>'[1](10)'!$K19</f>
        <v>0</v>
      </c>
      <c r="AU19" s="82"/>
      <c r="AV19" s="79"/>
      <c r="AW19" s="80"/>
      <c r="AX19" s="81">
        <f>'[1](11)'!$K19</f>
        <v>0</v>
      </c>
      <c r="AY19" s="82"/>
      <c r="AZ19" s="79"/>
      <c r="BA19" s="80"/>
      <c r="BB19" s="81">
        <f>'[1](12)'!$K19</f>
        <v>0</v>
      </c>
      <c r="BC19" s="82"/>
      <c r="BD19" s="79"/>
      <c r="BE19" s="83"/>
      <c r="BF19" s="84"/>
      <c r="BG19" s="83"/>
      <c r="BH19" s="84"/>
      <c r="BI19" s="85"/>
      <c r="BJ19" s="86">
        <f t="shared" si="15"/>
        <v>0</v>
      </c>
      <c r="BK19" s="79"/>
      <c r="BL19" s="7">
        <f t="shared" si="16"/>
        <v>992</v>
      </c>
    </row>
  </sheetData>
  <dataConsolidate/>
  <mergeCells count="34">
    <mergeCell ref="BI5:BJ5"/>
    <mergeCell ref="U5:W5"/>
    <mergeCell ref="Y5:AA5"/>
    <mergeCell ref="AC5:AE5"/>
    <mergeCell ref="AG5:AI5"/>
    <mergeCell ref="AK5:AM5"/>
    <mergeCell ref="AO5:AQ5"/>
    <mergeCell ref="AS5:AU5"/>
    <mergeCell ref="AW5:AY5"/>
    <mergeCell ref="BA5:BC5"/>
    <mergeCell ref="BE5:BE6"/>
    <mergeCell ref="BG5:BG6"/>
    <mergeCell ref="AZ1:AZ4"/>
    <mergeCell ref="BD1:BD4"/>
    <mergeCell ref="BK1:BK8"/>
    <mergeCell ref="A5:A6"/>
    <mergeCell ref="B5:B6"/>
    <mergeCell ref="C5:C6"/>
    <mergeCell ref="E5:G5"/>
    <mergeCell ref="I5:K5"/>
    <mergeCell ref="M5:O5"/>
    <mergeCell ref="Q5:S5"/>
    <mergeCell ref="AB1:AB4"/>
    <mergeCell ref="AF1:AF4"/>
    <mergeCell ref="AJ1:AJ4"/>
    <mergeCell ref="AN1:AN4"/>
    <mergeCell ref="AR1:AR4"/>
    <mergeCell ref="AV1:AV4"/>
    <mergeCell ref="X1:X4"/>
    <mergeCell ref="D1:D4"/>
    <mergeCell ref="H1:H4"/>
    <mergeCell ref="L1:L4"/>
    <mergeCell ref="P1:P4"/>
    <mergeCell ref="T1:T4"/>
  </mergeCells>
  <conditionalFormatting sqref="A10:C19 I10:K19 BE10:BJ19 E10:G19 M10:O19 Q10:S19 U10:W19 Y10:AA19 AC10:AE19 AG10:AI19 AK10:AM19 AO10:AQ19 AS10:AU19 AW10:AY19 BA10:BC19">
    <cfRule type="expression" dxfId="54" priority="12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K10">
    <cfRule type="expression" dxfId="53" priority="10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52" priority="10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51" priority="10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50" priority="10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49" priority="10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48" priority="9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47" priority="9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46" priority="9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45" priority="9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44" priority="9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43" priority="8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42" priority="8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41" priority="8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40" priority="8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39" priority="8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38" priority="7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37" priority="7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36" priority="7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35" priority="7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34" priority="7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33" priority="6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32" priority="6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31" priority="6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10:C19">
    <cfRule type="expression" dxfId="30" priority="63">
      <formula>IF($A$7=0,"",SEARCH($A$7,$A10&amp;" "&amp;$B10&amp;" "&amp;$C10&amp;" "&amp;$D10&amp;" "&amp;$F10&amp;" "&amp;$G10&amp;" "&amp;$H10&amp;" "&amp;$I10&amp;" "&amp;$J10&amp;" "&amp;$K10&amp;" "&amp;$L10&amp;" "&amp;$M10&amp;" "&amp;$O10&amp;" "&amp;$P10&amp;" "&amp;$Q10&amp;" "&amp;$R10&amp;" "&amp;$S10))</formula>
    </cfRule>
  </conditionalFormatting>
  <conditionalFormatting sqref="O10">
    <cfRule type="expression" dxfId="29" priority="6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28" priority="5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27" priority="5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26" priority="5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25" priority="5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24" priority="5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23" priority="4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22" priority="4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21" priority="4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20" priority="4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19" priority="4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18" priority="3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7" priority="3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6" priority="3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5" priority="3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14" priority="2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13" priority="2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12" priority="2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G10">
    <cfRule type="expression" dxfId="11" priority="2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10" priority="2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9" priority="1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8" priority="1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7" priority="1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6" priority="1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5" priority="1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4" priority="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3" priority="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2" priority="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" priority="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E13">
    <cfRule type="expression" dxfId="0" priority="1">
      <formula>IF($A$7=0,"",SEARCH( $A$7,$A13&amp;" "&amp;$B13&amp;" "&amp;$C13&amp;" "&amp;$E13&amp;" "&amp;$G13&amp;" "&amp;$I13&amp;" "&amp;$K13&amp;" "&amp;$M13&amp;" "&amp;$O13&amp;" "&amp;$Q13&amp;" "&amp;$S13&amp;" "&amp;$U13&amp;" "&amp;$W13&amp;" "&amp;$Y13&amp;" "&amp;$AA13&amp;" "&amp;$AC13&amp;" "&amp;$AE13&amp;" "&amp;$AG13&amp;" "&amp;$AI13&amp;" "&amp;$AK13&amp;" "&amp;$AM13&amp;" "&amp;$AO13&amp;" "&amp;$AQ13&amp;" "&amp;$AS13&amp;" "&amp;$AU13&amp;" "&amp;$AW13&amp;" "&amp;$AY13&amp;" "&amp;$BA13&amp;" "&amp;$BC13&amp;" "&amp;$BE13&amp;" "&amp;$BF13&amp;" "&amp;$BG13&amp;" "&amp;$BH13&amp;" "&amp;$BI13&amp;" "&amp;$BJ13))</formula>
    </cfRule>
  </conditionalFormatting>
  <dataValidations count="1">
    <dataValidation allowBlank="1" showInputMessage="1" showErrorMessage="1" sqref="M5:O5 E5:G5 AW5:AY5 AS5:AU5 AO5:AQ5 AK5:AM5 AG5:AI5 AC5:AE5 Y5:AA5 U5:W5 Q5:S5"/>
  </dataValidations>
  <pageMargins left="0.17" right="0.15748031496063" top="0.55118110236220497" bottom="0.5" header="0.15748031496063" footer="0.15748031496063"/>
  <pageSetup paperSize="9" scale="75" orientation="landscape" r:id="rId1"/>
  <headerFooter alignWithMargins="0">
    <oddFooter>&amp;L&amp;"Arial,Bold"&amp;P of &amp;N&amp;R&amp;"Arial,Bold"Cost Control
Mohamed Ezz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Consumption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2018-03-13T10:57:31Z</dcterms:created>
  <dcterms:modified xsi:type="dcterms:W3CDTF">2018-03-13T13:32:24Z</dcterms:modified>
</cp:coreProperties>
</file>