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 updateLinks="never"/>
  <bookViews>
    <workbookView xWindow="0" yWindow="0" windowWidth="22260" windowHeight="12645" activeTab="2"/>
  </bookViews>
  <sheets>
    <sheet name="المقدمة" sheetId="5" r:id="rId1"/>
    <sheet name="نص القانون" sheetId="3" r:id="rId2"/>
    <sheet name="الشرائح" sheetId="1" r:id="rId3"/>
    <sheet name="مثال تفصيلى" sheetId="2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E41" i="2" l="1"/>
  <c r="E42" i="2"/>
  <c r="E43" i="2"/>
  <c r="E44" i="2"/>
  <c r="E45" i="2"/>
  <c r="E46" i="2"/>
  <c r="E40" i="2"/>
  <c r="D9" i="2"/>
  <c r="H9" i="2"/>
  <c r="F13" i="2"/>
  <c r="F14" i="2"/>
  <c r="F15" i="2"/>
  <c r="F12" i="2"/>
  <c r="C20" i="2" l="1"/>
  <c r="C21" i="2"/>
  <c r="C22" i="2"/>
  <c r="C19" i="2"/>
  <c r="B8" i="2"/>
  <c r="B5" i="2"/>
  <c r="B4" i="2"/>
  <c r="B6" i="2" s="1"/>
  <c r="C12" i="2"/>
  <c r="C13" i="2"/>
  <c r="C14" i="2"/>
  <c r="C15" i="2"/>
  <c r="D12" i="2"/>
  <c r="F17" i="2"/>
  <c r="E12" i="2" l="1"/>
  <c r="B7" i="2"/>
  <c r="D15" i="1"/>
  <c r="D16" i="1"/>
  <c r="D17" i="1"/>
  <c r="D18" i="1"/>
  <c r="D14" i="1"/>
  <c r="C14" i="1"/>
  <c r="D13" i="2"/>
  <c r="E13" i="2" s="1"/>
  <c r="D14" i="2"/>
  <c r="E14" i="2" s="1"/>
  <c r="D15" i="2"/>
  <c r="E15" i="2" s="1"/>
  <c r="C15" i="1" l="1"/>
  <c r="E14" i="1"/>
  <c r="F14" i="1" l="1"/>
  <c r="E15" i="1"/>
  <c r="C16" i="1"/>
  <c r="D4" i="2"/>
  <c r="H5" i="1"/>
  <c r="G6" i="1"/>
  <c r="H6" i="1" s="1"/>
  <c r="G7" i="1"/>
  <c r="H7" i="1" s="1"/>
  <c r="G8" i="1"/>
  <c r="H8" i="1" s="1"/>
  <c r="C7" i="1"/>
  <c r="C8" i="1"/>
  <c r="C9" i="1"/>
  <c r="C6" i="1"/>
  <c r="G15" i="1" l="1"/>
  <c r="G14" i="1"/>
  <c r="G16" i="1"/>
  <c r="G18" i="1"/>
  <c r="G17" i="1"/>
  <c r="H14" i="1"/>
  <c r="F15" i="1"/>
  <c r="E16" i="1"/>
  <c r="C17" i="1"/>
  <c r="C18" i="1" s="1"/>
  <c r="E4" i="2"/>
  <c r="G4" i="2" s="1"/>
  <c r="H4" i="2" s="1"/>
  <c r="D5" i="2"/>
  <c r="G9" i="1"/>
  <c r="H9" i="1" s="1"/>
  <c r="E18" i="1" l="1"/>
  <c r="H15" i="1"/>
  <c r="I15" i="1" s="1"/>
  <c r="E5" i="2"/>
  <c r="G5" i="2" s="1"/>
  <c r="H5" i="2" s="1"/>
  <c r="F16" i="1"/>
  <c r="E17" i="1"/>
  <c r="F18" i="1" s="1"/>
  <c r="H18" i="1" s="1"/>
  <c r="I18" i="1" s="1"/>
  <c r="C19" i="1"/>
  <c r="D6" i="2"/>
  <c r="E19" i="1" l="1"/>
  <c r="H16" i="1"/>
  <c r="I16" i="1" s="1"/>
  <c r="E6" i="2"/>
  <c r="G6" i="2" s="1"/>
  <c r="H6" i="2" s="1"/>
  <c r="F17" i="1"/>
  <c r="B9" i="2"/>
  <c r="D8" i="2"/>
  <c r="E8" i="2"/>
  <c r="G8" i="2" s="1"/>
  <c r="H8" i="2" s="1"/>
  <c r="D7" i="2"/>
  <c r="H17" i="1" l="1"/>
  <c r="I17" i="1" s="1"/>
  <c r="I19" i="1" s="1"/>
  <c r="E7" i="2"/>
  <c r="G7" i="2" s="1"/>
  <c r="H7" i="2" s="1"/>
</calcChain>
</file>

<file path=xl/sharedStrings.xml><?xml version="1.0" encoding="utf-8"?>
<sst xmlns="http://schemas.openxmlformats.org/spreadsheetml/2006/main" count="134" uniqueCount="100">
  <si>
    <t>حساب ضريبة كسب العمل وفقا للتعديلات الجديده في يونيو 2017</t>
  </si>
  <si>
    <t>الشريحة الأولى</t>
  </si>
  <si>
    <t>سعر الضريبة</t>
  </si>
  <si>
    <t>نسبة الخصم</t>
  </si>
  <si>
    <t>مبلغ الضريبة</t>
  </si>
  <si>
    <t>الضريبة بعد الخصم</t>
  </si>
  <si>
    <t>مبلغ االخصم</t>
  </si>
  <si>
    <t>الشرائح</t>
  </si>
  <si>
    <t>الشريحة الثانية</t>
  </si>
  <si>
    <t>الشريحة الثالثة</t>
  </si>
  <si>
    <t xml:space="preserve">الشريحة الرابعة </t>
  </si>
  <si>
    <t>الشريحة الخامسة</t>
  </si>
  <si>
    <t>ملاحظات</t>
  </si>
  <si>
    <t>لايوجد خصم للشريحة الخامسة</t>
  </si>
  <si>
    <t>المبلغ من</t>
  </si>
  <si>
    <t>المبلغ الى</t>
  </si>
  <si>
    <t>فاكثر</t>
  </si>
  <si>
    <t>مبلغ الوعاء</t>
  </si>
  <si>
    <t>اسم الشريحة</t>
  </si>
  <si>
    <t>مبلغ الشريحة</t>
  </si>
  <si>
    <t>نسبة الشريحة</t>
  </si>
  <si>
    <t>الضريبة</t>
  </si>
  <si>
    <t>اجمالى الضريبة</t>
  </si>
  <si>
    <t>مبلغ الخصم</t>
  </si>
  <si>
    <t>الشريحة الرابعه</t>
  </si>
  <si>
    <t>الاجمالى</t>
  </si>
  <si>
    <t>صافي الإيراد السنوي الخاضع للضريبة</t>
  </si>
  <si>
    <t xml:space="preserve">يمنح مبلغ الخصم مره واحده للشريحة التي يقع فيها الممول </t>
  </si>
  <si>
    <t>اسم الموظف</t>
  </si>
  <si>
    <t>محمد1</t>
  </si>
  <si>
    <t>محمد2</t>
  </si>
  <si>
    <t>محمد3</t>
  </si>
  <si>
    <t>محمد4</t>
  </si>
  <si>
    <t xml:space="preserve">الوعاء </t>
  </si>
  <si>
    <t xml:space="preserve">تشريح تفصيلى للمبلغ الخاضع للضريبى </t>
  </si>
  <si>
    <t>مثال توضيحى</t>
  </si>
  <si>
    <t xml:space="preserve">ادخل هنا المبلغ الخاضع للضريبة </t>
  </si>
  <si>
    <t>المعادلات المستخدمة ويمكنك الوقوف في شريط الصيغة ومشاهدة او نسخ او تعديل الصيغة</t>
  </si>
  <si>
    <t>ادخل المبلغ يدويا</t>
  </si>
  <si>
    <t xml:space="preserve">للتواصل </t>
  </si>
  <si>
    <t xml:space="preserve">الصفحة الشخصية </t>
  </si>
  <si>
    <t>https://www.facebook.com/mohamed.elrify2</t>
  </si>
  <si>
    <t>البريد الالكترونى</t>
  </si>
  <si>
    <t>xls.financial@gmail.com</t>
  </si>
  <si>
    <t xml:space="preserve">التليفون </t>
  </si>
  <si>
    <t xml:space="preserve">  +02-01026059594</t>
  </si>
  <si>
    <t>صفحات التواصل الاجتماعى الخاصة بخبير اكسيل</t>
  </si>
  <si>
    <t xml:space="preserve">صفحة خبير اكسيل </t>
  </si>
  <si>
    <t>https://www.facebook.com/xlxpert/</t>
  </si>
  <si>
    <t>جروب خبير اكسيل</t>
  </si>
  <si>
    <t>https://www.facebook.com/groups/GROUP.xlxpert</t>
  </si>
  <si>
    <t>https://www.facebook.com/excelexpertacademy</t>
  </si>
  <si>
    <t>twitter</t>
  </si>
  <si>
    <t>https://twitter.com/XlsElrify</t>
  </si>
  <si>
    <t>linkedin</t>
  </si>
  <si>
    <t>https://www.linkedin.com/in/mohamed-elrify-740533110/</t>
  </si>
  <si>
    <t>قانون رقم ( 82 ) لسنة 2017</t>
  </si>
  <si>
    <t>بتعديل بعض أحكام قانون الضريبة علي الدخل</t>
  </si>
  <si>
    <t>الصادر بالقانون رقم 91 لسنة 2005</t>
  </si>
  <si>
    <t>نشر بالجريدة الرسمية - العدد 24 مكرر (ج) فى 21 يونيه سنة 2017</t>
  </si>
  <si>
    <t>باسم الشعب</t>
  </si>
  <si>
    <t>رئيس الجمهورية</t>
  </si>
  <si>
    <t>        قرر مجلس النواب القانون الآتى نصه ، وقد أصدرناه،</t>
  </si>
  <si>
    <t>المادة الأولى</t>
  </si>
  <si>
    <t>        يستبدل بنص المادة (8) من قانون الضريبة على الدخل الصادر بالقانون رقم 91 لسنة 2005،</t>
  </si>
  <si>
    <t>الشريحة الأولى : حتى 7200 جنيه في السنة (معفاة من الضريبة).</t>
  </si>
  <si>
    <t>الشريحة الثانية : أكثر من 7200 جنيه حتى 30000 (10%) .</t>
  </si>
  <si>
    <t>الشريحة الثالثة : أكثر من 30000 جنيه حتى 45000 (15%).</t>
  </si>
  <si>
    <t>الشريحة الرابعة : أكثر من 45000 جنيه حتى 200000 جنيه (20%).</t>
  </si>
  <si>
    <t>الشريحة الخامسة : أكثر من 200000 جنيه (5. 22 %).</t>
  </si>
  <si>
    <t>الشريحة الثانية (80%).</t>
  </si>
  <si>
    <t>الشريحة الثالثة (40%).</t>
  </si>
  <si>
    <t>الشريحة الرابعة (5%).</t>
  </si>
  <si>
    <t>المادة الثانية</t>
  </si>
  <si>
    <t>تسرى أحكام المادة السابقة على النحو الآتى:</t>
  </si>
  <si>
    <t>أولاً: بالنسبة لممولى المرتبات وما فى حكمها اعتباراً من أول الشهر الثانى لتاريخ نشر هذا القانون في الجريدة الرسمية.</t>
  </si>
  <si>
    <t>ثانًيًا: بالنسبة لممولي النشاط التجاري أو المهني أو غير التجاري أو إيرادات الثروة العقارية، اعتباراً من الفترة الضريبية التي تنتهي بعد تاريخ نشر هذا القانون فى الجريدة الرسمية.</t>
  </si>
  <si>
    <t>المادة الثالثة</t>
  </si>
  <si>
    <t>ينشر هذا القانون فى الجريدة الرسمية، ويعمل به من اليوم التالى لتاريخ نشره.</t>
  </si>
  <si>
    <t>يبصم هذا القانون بخاتم الدولة، وينفذ كقانون من قوانينها.</t>
  </si>
  <si>
    <t>صدر برئاسة الجمهورية فى 26 رمضان سنة 1438 هـ</t>
  </si>
  <si>
    <t>الموافق 21 يونيه سنة 2017 م</t>
  </si>
  <si>
    <t>عبد الفتاح السيسى</t>
  </si>
  <si>
    <r>
      <t xml:space="preserve">        </t>
    </r>
    <r>
      <rPr>
        <b/>
        <u/>
        <sz val="11"/>
        <color theme="1"/>
        <rFont val="Arial"/>
        <family val="2"/>
        <scheme val="minor"/>
      </rPr>
      <t>تكون أسعار الضريبة على النحو الآتى:</t>
    </r>
  </si>
  <si>
    <t>ض الشريحة</t>
  </si>
  <si>
    <t>او بمعادلة واحدة فقط</t>
  </si>
  <si>
    <t>`</t>
  </si>
  <si>
    <t>الضريبة بعد الخصم (النهائية)</t>
  </si>
  <si>
    <t>الخصم مسحوب بناء على اجمالى الضريبة المستحقة وحسب اخر شريحة</t>
  </si>
  <si>
    <t>دورات خبير اكسيل</t>
  </si>
  <si>
    <t>إعلانات الدورات</t>
  </si>
  <si>
    <t>الاستحقاقات</t>
  </si>
  <si>
    <t>الاستقطاعات</t>
  </si>
  <si>
    <t>محمد5</t>
  </si>
  <si>
    <t>محمد6</t>
  </si>
  <si>
    <t>محمد7</t>
  </si>
  <si>
    <t>الضريبة المستحقة</t>
  </si>
  <si>
    <r>
      <t xml:space="preserve">        </t>
    </r>
    <r>
      <rPr>
        <b/>
        <u/>
        <sz val="11"/>
        <color theme="1"/>
        <rFont val="Arial"/>
        <family val="2"/>
        <scheme val="minor"/>
      </rPr>
      <t xml:space="preserve">ويتم منح الخاضعين للشرائح الثلاثة الآتية </t>
    </r>
    <r>
      <rPr>
        <b/>
        <u/>
        <sz val="11"/>
        <color rgb="FFFF0000"/>
        <rFont val="Arial"/>
        <family val="2"/>
        <scheme val="minor"/>
      </rPr>
      <t>خصمًا من الضريبة المستحقة عليهم</t>
    </r>
    <r>
      <rPr>
        <b/>
        <u/>
        <sz val="11"/>
        <color theme="1"/>
        <rFont val="Arial"/>
        <family val="2"/>
        <scheme val="minor"/>
      </rPr>
      <t xml:space="preserve"> ، على النحو التالى:</t>
    </r>
  </si>
  <si>
    <r>
      <rPr>
        <b/>
        <sz val="11"/>
        <color rgb="FFFF0000"/>
        <rFont val="Arial"/>
        <family val="2"/>
        <scheme val="minor"/>
      </rPr>
      <t>        ويكون منح الخصم المشار إليه فى الفقرة السابقة لمرة واحدة وفقًا لأعلى شريحة يقع فيها الممول، ولا يجوز منح هذا الخصم لمن يخضعون للشريحة الخامسة</t>
    </r>
    <r>
      <rPr>
        <b/>
        <sz val="11"/>
        <color theme="1"/>
        <rFont val="Arial"/>
        <family val="2"/>
        <scheme val="minor"/>
      </rPr>
      <t>.</t>
    </r>
  </si>
  <si>
    <r>
      <t xml:space="preserve">        ويتم تقريب مجموع صافي الدخل السنوي عند حساب الضريبة لأقرب عشرة جنيهات أقل، </t>
    </r>
    <r>
      <rPr>
        <b/>
        <u/>
        <sz val="11"/>
        <color rgb="FFFF0000"/>
        <rFont val="Arial"/>
        <family val="2"/>
        <scheme val="minor"/>
      </rPr>
      <t>وتحدد اللائحة التنفيذية كيفية حساب الضريبة</t>
    </r>
    <r>
      <rPr>
        <b/>
        <sz val="11"/>
        <color theme="1"/>
        <rFont val="Arial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</si>
</sst>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 x14ac:knownFonts="1">
    <font>
      <sz val="11"/>
      <color theme="1"/>
      <name val="Arial"/>
      <family val="2"/>
      <scheme val="minor"/>
    </font>
    <font>
      <b/>
      <sz val="15"/>
      <color theme="3"/>
      <name val="Arial"/>
      <family val="2"/>
      <charset val="178"/>
      <scheme val="minor"/>
    </font>
    <font>
      <b/>
      <sz val="15"/>
      <name val="Arial"/>
      <family val="2"/>
      <charset val="178"/>
      <scheme val="minor"/>
    </font>
    <font>
      <b/>
      <sz val="28"/>
      <color theme="8" tint="-0.499984740745262"/>
      <name val="Arial"/>
      <family val="2"/>
      <charset val="178"/>
      <scheme val="minor"/>
    </font>
    <font>
      <b/>
      <sz val="20"/>
      <color theme="1"/>
      <name val="Sakkal Majalla"/>
    </font>
    <font>
      <b/>
      <sz val="20"/>
      <color theme="0"/>
      <name val="Sakkal Majalla"/>
    </font>
    <font>
      <b/>
      <sz val="14"/>
      <color theme="0"/>
      <name val="Sakkal Majalla"/>
    </font>
    <font>
      <b/>
      <sz val="18"/>
      <color theme="1"/>
      <name val="Sakkal Majalla"/>
    </font>
    <font>
      <b/>
      <sz val="16"/>
      <color theme="1"/>
      <name val="Sakkal Majalla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rgb="FF002060"/>
      <name val="Arial"/>
      <family val="2"/>
      <scheme val="minor"/>
    </font>
    <font>
      <sz val="11"/>
      <color rgb="FF002060"/>
      <name val="Arial"/>
      <family val="2"/>
      <scheme val="minor"/>
    </font>
    <font>
      <b/>
      <sz val="15"/>
      <color theme="8" tint="-0.499984740745262"/>
      <name val="Arial"/>
      <family val="2"/>
      <charset val="178"/>
      <scheme val="minor"/>
    </font>
    <font>
      <b/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2"/>
      <color theme="1"/>
      <name val="Sakkal Majalla"/>
    </font>
    <font>
      <b/>
      <i/>
      <sz val="11"/>
      <color theme="0"/>
      <name val="Arial"/>
      <family val="2"/>
      <scheme val="minor"/>
    </font>
    <font>
      <u/>
      <sz val="11"/>
      <color theme="0"/>
      <name val="Arial"/>
      <family val="2"/>
      <scheme val="minor"/>
    </font>
    <font>
      <b/>
      <u/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70C0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4" tint="0.80001220740379042"/>
        </stop>
        <stop position="1">
          <color theme="0"/>
        </stop>
      </gradient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theme="0" tint="-0.14999847407452621"/>
      </patternFill>
    </fill>
    <fill>
      <patternFill patternType="solid">
        <fgColor theme="8" tint="-0.499984740745262"/>
        <bgColor theme="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8" tint="-0.499984740745262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1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7" fillId="0" borderId="6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9" fontId="8" fillId="0" borderId="4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9" fontId="8" fillId="0" borderId="5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9" fontId="8" fillId="0" borderId="6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0" borderId="0" xfId="0" applyFont="1"/>
    <xf numFmtId="0" fontId="12" fillId="2" borderId="0" xfId="0" applyFont="1" applyFill="1" applyAlignment="1">
      <alignment horizontal="center"/>
    </xf>
    <xf numFmtId="0" fontId="11" fillId="3" borderId="0" xfId="0" applyFont="1" applyFill="1"/>
    <xf numFmtId="0" fontId="0" fillId="3" borderId="0" xfId="0" applyFill="1" applyAlignment="1">
      <alignment horizontal="center"/>
    </xf>
    <xf numFmtId="0" fontId="0" fillId="0" borderId="0" xfId="0" applyFill="1"/>
    <xf numFmtId="0" fontId="11" fillId="4" borderId="0" xfId="0" applyFont="1" applyFill="1"/>
    <xf numFmtId="0" fontId="11" fillId="4" borderId="3" xfId="0" applyFont="1" applyFill="1" applyBorder="1"/>
    <xf numFmtId="0" fontId="10" fillId="5" borderId="3" xfId="0" applyFont="1" applyFill="1" applyBorder="1"/>
    <xf numFmtId="0" fontId="10" fillId="5" borderId="3" xfId="0" applyFont="1" applyFill="1" applyBorder="1" applyAlignment="1">
      <alignment horizontal="center"/>
    </xf>
    <xf numFmtId="0" fontId="11" fillId="4" borderId="3" xfId="0" applyNumberFormat="1" applyFont="1" applyFill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4" borderId="0" xfId="0" applyNumberFormat="1" applyFont="1" applyFill="1" applyAlignment="1">
      <alignment horizontal="center"/>
    </xf>
    <xf numFmtId="9" fontId="11" fillId="4" borderId="3" xfId="0" applyNumberFormat="1" applyFont="1" applyFill="1" applyBorder="1"/>
    <xf numFmtId="9" fontId="11" fillId="0" borderId="0" xfId="0" applyNumberFormat="1" applyFont="1"/>
    <xf numFmtId="9" fontId="11" fillId="4" borderId="0" xfId="0" applyNumberFormat="1" applyFont="1" applyFill="1"/>
    <xf numFmtId="9" fontId="8" fillId="0" borderId="4" xfId="2" applyFont="1" applyFill="1" applyBorder="1" applyAlignment="1">
      <alignment horizontal="right"/>
    </xf>
    <xf numFmtId="9" fontId="8" fillId="0" borderId="5" xfId="2" applyFont="1" applyFill="1" applyBorder="1" applyAlignment="1">
      <alignment horizontal="right"/>
    </xf>
    <xf numFmtId="164" fontId="8" fillId="0" borderId="6" xfId="2" applyNumberFormat="1" applyFont="1" applyFill="1" applyBorder="1" applyAlignment="1">
      <alignment horizontal="right"/>
    </xf>
    <xf numFmtId="9" fontId="8" fillId="0" borderId="4" xfId="2" applyNumberFormat="1" applyFont="1" applyFill="1" applyBorder="1" applyAlignment="1">
      <alignment horizontal="right"/>
    </xf>
    <xf numFmtId="9" fontId="8" fillId="0" borderId="5" xfId="2" applyNumberFormat="1" applyFont="1" applyFill="1" applyBorder="1" applyAlignment="1">
      <alignment horizontal="right"/>
    </xf>
    <xf numFmtId="0" fontId="8" fillId="6" borderId="0" xfId="0" applyFont="1" applyFill="1" applyBorder="1" applyAlignment="1">
      <alignment horizontal="right"/>
    </xf>
    <xf numFmtId="164" fontId="8" fillId="6" borderId="0" xfId="0" applyNumberFormat="1" applyFont="1" applyFill="1" applyBorder="1" applyAlignment="1">
      <alignment horizontal="right"/>
    </xf>
    <xf numFmtId="9" fontId="8" fillId="6" borderId="0" xfId="0" applyNumberFormat="1" applyFont="1" applyFill="1" applyBorder="1" applyAlignment="1">
      <alignment horizontal="right"/>
    </xf>
    <xf numFmtId="0" fontId="8" fillId="6" borderId="0" xfId="0" applyFont="1" applyFill="1" applyBorder="1" applyAlignment="1">
      <alignment horizontal="center"/>
    </xf>
    <xf numFmtId="0" fontId="0" fillId="6" borderId="0" xfId="0" applyFill="1"/>
    <xf numFmtId="0" fontId="13" fillId="0" borderId="0" xfId="0" applyFont="1"/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right"/>
    </xf>
    <xf numFmtId="0" fontId="8" fillId="6" borderId="5" xfId="0" applyFont="1" applyFill="1" applyBorder="1" applyAlignment="1">
      <alignment horizontal="right"/>
    </xf>
    <xf numFmtId="0" fontId="8" fillId="6" borderId="6" xfId="0" applyFon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5" fillId="7" borderId="0" xfId="0" applyFont="1" applyFill="1" applyAlignment="1">
      <alignment horizontal="right"/>
    </xf>
    <xf numFmtId="0" fontId="17" fillId="7" borderId="0" xfId="3" applyFont="1" applyFill="1"/>
    <xf numFmtId="0" fontId="18" fillId="7" borderId="0" xfId="0" applyFont="1" applyFill="1"/>
    <xf numFmtId="0" fontId="15" fillId="7" borderId="0" xfId="0" applyFont="1" applyFill="1"/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/>
    <xf numFmtId="0" fontId="10" fillId="9" borderId="10" xfId="0" applyFont="1" applyFill="1" applyBorder="1" applyAlignment="1">
      <alignment horizontal="left"/>
    </xf>
    <xf numFmtId="0" fontId="0" fillId="9" borderId="0" xfId="0" applyFill="1"/>
    <xf numFmtId="0" fontId="19" fillId="0" borderId="2" xfId="0" applyFont="1" applyBorder="1" applyAlignment="1">
      <alignment horizontal="centerContinuous" vertical="center" wrapText="1"/>
    </xf>
    <xf numFmtId="0" fontId="21" fillId="6" borderId="0" xfId="0" applyFont="1" applyFill="1"/>
    <xf numFmtId="9" fontId="0" fillId="0" borderId="0" xfId="2" applyFont="1"/>
    <xf numFmtId="0" fontId="0" fillId="0" borderId="0" xfId="0" applyAlignment="1">
      <alignment wrapText="1"/>
    </xf>
    <xf numFmtId="0" fontId="11" fillId="4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10" fillId="10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Alignment="1">
      <alignment horizontal="center"/>
    </xf>
    <xf numFmtId="0" fontId="10" fillId="10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0" borderId="3" xfId="0" applyFont="1" applyFill="1" applyBorder="1"/>
    <xf numFmtId="9" fontId="11" fillId="0" borderId="3" xfId="0" applyNumberFormat="1" applyFont="1" applyFill="1" applyBorder="1" applyAlignment="1">
      <alignment horizontal="center"/>
    </xf>
    <xf numFmtId="0" fontId="11" fillId="0" borderId="3" xfId="2" applyNumberFormat="1" applyFont="1" applyFill="1" applyBorder="1" applyAlignment="1">
      <alignment horizontal="center"/>
    </xf>
    <xf numFmtId="0" fontId="11" fillId="0" borderId="3" xfId="2" applyNumberFormat="1" applyFont="1" applyFill="1" applyBorder="1"/>
    <xf numFmtId="0" fontId="11" fillId="0" borderId="0" xfId="0" applyFont="1" applyFill="1"/>
    <xf numFmtId="9" fontId="11" fillId="0" borderId="0" xfId="0" applyNumberFormat="1" applyFont="1" applyFill="1" applyAlignment="1">
      <alignment horizontal="center"/>
    </xf>
    <xf numFmtId="0" fontId="11" fillId="0" borderId="0" xfId="2" applyNumberFormat="1" applyFont="1" applyFill="1" applyAlignment="1">
      <alignment horizontal="center"/>
    </xf>
    <xf numFmtId="0" fontId="11" fillId="0" borderId="0" xfId="0" applyNumberFormat="1" applyFont="1" applyFill="1"/>
    <xf numFmtId="164" fontId="11" fillId="0" borderId="0" xfId="0" applyNumberFormat="1" applyFont="1" applyFill="1" applyAlignment="1">
      <alignment horizontal="center"/>
    </xf>
    <xf numFmtId="0" fontId="6" fillId="9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10" fillId="11" borderId="3" xfId="0" applyFont="1" applyFill="1" applyBorder="1"/>
    <xf numFmtId="0" fontId="10" fillId="11" borderId="3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 vertical="center"/>
    </xf>
    <xf numFmtId="0" fontId="10" fillId="9" borderId="0" xfId="0" applyFont="1" applyFill="1"/>
    <xf numFmtId="0" fontId="23" fillId="0" borderId="9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/>
    </xf>
    <xf numFmtId="0" fontId="10" fillId="9" borderId="0" xfId="0" applyFont="1" applyFill="1" applyAlignment="1">
      <alignment horizontal="right"/>
    </xf>
    <xf numFmtId="0" fontId="25" fillId="9" borderId="0" xfId="3" applyFont="1" applyFill="1"/>
    <xf numFmtId="0" fontId="12" fillId="9" borderId="0" xfId="0" applyFont="1" applyFill="1"/>
    <xf numFmtId="0" fontId="0" fillId="0" borderId="0" xfId="0" applyAlignment="1">
      <alignment horizontal="right" vertical="center"/>
    </xf>
    <xf numFmtId="0" fontId="10" fillId="5" borderId="14" xfId="0" applyFont="1" applyFill="1" applyBorder="1"/>
    <xf numFmtId="0" fontId="11" fillId="0" borderId="15" xfId="0" applyFont="1" applyFill="1" applyBorder="1" applyAlignment="1">
      <alignment horizontal="right" vertical="center"/>
    </xf>
    <xf numFmtId="0" fontId="11" fillId="0" borderId="16" xfId="0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1" fontId="10" fillId="11" borderId="3" xfId="0" applyNumberFormat="1" applyFont="1" applyFill="1" applyBorder="1" applyAlignment="1">
      <alignment horizontal="center"/>
    </xf>
    <xf numFmtId="1" fontId="8" fillId="6" borderId="5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left" vertical="top" wrapText="1"/>
    </xf>
  </cellXfs>
  <cellStyles count="4">
    <cellStyle name="Heading 1" xfId="1" builtinId="16" hidden="1"/>
    <cellStyle name="Hyperlink" xfId="3" builtinId="8"/>
    <cellStyle name="Normal" xfId="0" builtinId="0"/>
    <cellStyle name="Percent" xfId="2" builtinId="5"/>
  </cellStyles>
  <dxfs count="4"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theme="8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C2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200025</xdr:colOff>
      <xdr:row>2</xdr:row>
      <xdr:rowOff>685800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CDFD07E-3A8F-4F0B-B45A-BD3DD7A51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28900" cy="990600"/>
        </a:xfrm>
        <a:prstGeom prst="rect">
          <a:avLst/>
        </a:prstGeom>
      </xdr:spPr>
    </xdr:pic>
    <xdr:clientData/>
  </xdr:twoCellAnchor>
  <xdr:oneCellAnchor>
    <xdr:from>
      <xdr:col>2</xdr:col>
      <xdr:colOff>70413</xdr:colOff>
      <xdr:row>1</xdr:row>
      <xdr:rowOff>26485</xdr:rowOff>
    </xdr:from>
    <xdr:ext cx="2411879" cy="665375"/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F3A77148-57F7-483F-8CFD-E868B758894A}"/>
            </a:ext>
          </a:extLst>
        </xdr:cNvPr>
        <xdr:cNvSpPr/>
      </xdr:nvSpPr>
      <xdr:spPr>
        <a:xfrm>
          <a:off x="2499288" y="207460"/>
          <a:ext cx="2411879" cy="66537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i="0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Mohamed</a:t>
          </a:r>
          <a:r>
            <a:rPr lang="en-US" sz="3200" b="1" i="0" cap="none" spc="0" baseline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 ELrify</a:t>
          </a:r>
          <a:endParaRPr lang="en-US" sz="3200" b="1" i="0" cap="none" spc="0">
            <a:ln w="0"/>
            <a:solidFill>
              <a:schemeClr val="accent5">
                <a:lumMod val="5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  <xdr:oneCellAnchor>
    <xdr:from>
      <xdr:col>7</xdr:col>
      <xdr:colOff>228600</xdr:colOff>
      <xdr:row>0</xdr:row>
      <xdr:rowOff>133350</xdr:rowOff>
    </xdr:from>
    <xdr:ext cx="3686175" cy="1811522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114EB6F-8931-4BBB-9525-0217F4550CA1}"/>
            </a:ext>
          </a:extLst>
        </xdr:cNvPr>
        <xdr:cNvSpPr/>
      </xdr:nvSpPr>
      <xdr:spPr>
        <a:xfrm>
          <a:off x="6086475" y="133350"/>
          <a:ext cx="3686175" cy="181152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ar-SA" sz="2400" b="1" i="0" cap="none" spc="0">
              <a:ln/>
              <a:solidFill>
                <a:schemeClr val="accent5">
                  <a:lumMod val="50000"/>
                </a:schemeClr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لاتنسونا</a:t>
          </a:r>
          <a:r>
            <a:rPr lang="ar-SA" sz="2400" b="1" i="0" cap="none" spc="0" baseline="0">
              <a:ln/>
              <a:solidFill>
                <a:schemeClr val="accent5">
                  <a:lumMod val="50000"/>
                </a:schemeClr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 بصالح دعاؤكم</a:t>
          </a:r>
        </a:p>
        <a:p>
          <a:pPr algn="ctr"/>
          <a:r>
            <a:rPr lang="ar-SA" sz="2400" b="1" i="0" cap="none" spc="0" baseline="0">
              <a:ln/>
              <a:solidFill>
                <a:schemeClr val="accent5">
                  <a:lumMod val="50000"/>
                </a:schemeClr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خبير اكسيل </a:t>
          </a:r>
        </a:p>
        <a:p>
          <a:pPr algn="ctr"/>
          <a:r>
            <a:rPr lang="ar-SA" sz="2400" b="1" i="0" cap="none" spc="0" baseline="0">
              <a:ln/>
              <a:solidFill>
                <a:schemeClr val="accent5">
                  <a:lumMod val="50000"/>
                </a:schemeClr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محمد الريفى</a:t>
          </a:r>
        </a:p>
        <a:p>
          <a:pPr algn="ctr"/>
          <a:endParaRPr lang="en-US" sz="2400" b="1" i="0" cap="none" spc="0">
            <a:ln/>
            <a:solidFill>
              <a:schemeClr val="accent5">
                <a:lumMod val="50000"/>
              </a:schemeClr>
            </a:solidFill>
            <a:effectLst/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28575</xdr:rowOff>
    </xdr:from>
    <xdr:to>
      <xdr:col>10</xdr:col>
      <xdr:colOff>666750</xdr:colOff>
      <xdr:row>50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15E228-E246-40DA-9E73-D4E8817F5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622450" y="219075"/>
          <a:ext cx="6067425" cy="9144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28575</xdr:colOff>
      <xdr:row>1</xdr:row>
      <xdr:rowOff>19050</xdr:rowOff>
    </xdr:from>
    <xdr:to>
      <xdr:col>19</xdr:col>
      <xdr:colOff>609600</xdr:colOff>
      <xdr:row>49</xdr:row>
      <xdr:rowOff>171450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F97F995-86FD-402C-8167-EBB116198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2507400" y="209550"/>
          <a:ext cx="6067425" cy="9144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10</xdr:row>
      <xdr:rowOff>66674</xdr:rowOff>
    </xdr:from>
    <xdr:to>
      <xdr:col>4</xdr:col>
      <xdr:colOff>847725</xdr:colOff>
      <xdr:row>10</xdr:row>
      <xdr:rowOff>419099</xdr:rowOff>
    </xdr:to>
    <xdr:sp macro="" textlink="">
      <xdr:nvSpPr>
        <xdr:cNvPr id="2" name="Half Frame 1">
          <a:extLst>
            <a:ext uri="{FF2B5EF4-FFF2-40B4-BE49-F238E27FC236}">
              <a16:creationId xmlns:a16="http://schemas.microsoft.com/office/drawing/2014/main" id="{09B0147C-A69D-4E64-8119-B50E376F021D}"/>
            </a:ext>
          </a:extLst>
        </xdr:cNvPr>
        <xdr:cNvSpPr/>
      </xdr:nvSpPr>
      <xdr:spPr>
        <a:xfrm rot="7964462">
          <a:off x="11236099575" y="2771774"/>
          <a:ext cx="352425" cy="333375"/>
        </a:xfrm>
        <a:prstGeom prst="halfFrame">
          <a:avLst/>
        </a:prstGeom>
        <a:solidFill>
          <a:schemeClr val="accent5">
            <a:lumMod val="5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240531</xdr:colOff>
      <xdr:row>10</xdr:row>
      <xdr:rowOff>13551</xdr:rowOff>
    </xdr:from>
    <xdr:to>
      <xdr:col>4</xdr:col>
      <xdr:colOff>664955</xdr:colOff>
      <xdr:row>10</xdr:row>
      <xdr:rowOff>457902</xdr:rowOff>
    </xdr:to>
    <xdr:sp macro="" textlink="">
      <xdr:nvSpPr>
        <xdr:cNvPr id="4" name="Half Frame 3">
          <a:extLst>
            <a:ext uri="{FF2B5EF4-FFF2-40B4-BE49-F238E27FC236}">
              <a16:creationId xmlns:a16="http://schemas.microsoft.com/office/drawing/2014/main" id="{EBDD2658-4D47-4E12-A49F-DE5E579EAFBF}"/>
            </a:ext>
          </a:extLst>
        </xdr:cNvPr>
        <xdr:cNvSpPr/>
      </xdr:nvSpPr>
      <xdr:spPr>
        <a:xfrm rot="7964462">
          <a:off x="11236281906" y="2719090"/>
          <a:ext cx="444351" cy="424424"/>
        </a:xfrm>
        <a:prstGeom prst="halfFrame">
          <a:avLst>
            <a:gd name="adj1" fmla="val 33333"/>
            <a:gd name="adj2" fmla="val 105714"/>
          </a:avLst>
        </a:prstGeom>
        <a:solidFill>
          <a:schemeClr val="accent5">
            <a:lumMod val="5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742950</xdr:colOff>
      <xdr:row>0</xdr:row>
      <xdr:rowOff>85725</xdr:rowOff>
    </xdr:from>
    <xdr:to>
      <xdr:col>8</xdr:col>
      <xdr:colOff>2162175</xdr:colOff>
      <xdr:row>1</xdr:row>
      <xdr:rowOff>390525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436A705-B0A3-446C-9FE5-3AFFDF86976D}"/>
            </a:ext>
          </a:extLst>
        </xdr:cNvPr>
        <xdr:cNvSpPr txBox="1"/>
      </xdr:nvSpPr>
      <xdr:spPr>
        <a:xfrm>
          <a:off x="11230032150" y="85725"/>
          <a:ext cx="1419225" cy="4286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glow rad="63500">
            <a:schemeClr val="accent3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100" b="1"/>
            <a:t>اعداد</a:t>
          </a:r>
          <a:r>
            <a:rPr lang="ar-EG" sz="1100" b="1" baseline="0"/>
            <a:t> : خبير اكسيل </a:t>
          </a:r>
        </a:p>
        <a:p>
          <a:pPr algn="ctr" rtl="1"/>
          <a:r>
            <a:rPr lang="ar-EG" sz="1100" b="1" baseline="0"/>
            <a:t>محمد الريفى </a:t>
          </a:r>
          <a:endParaRPr lang="ar-EG" sz="1100" b="1"/>
        </a:p>
      </xdr:txBody>
    </xdr:sp>
    <xdr:clientData/>
  </xdr:twoCellAnchor>
  <xdr:twoCellAnchor editAs="oneCell">
    <xdr:from>
      <xdr:col>1</xdr:col>
      <xdr:colOff>142875</xdr:colOff>
      <xdr:row>0</xdr:row>
      <xdr:rowOff>0</xdr:rowOff>
    </xdr:from>
    <xdr:to>
      <xdr:col>1</xdr:col>
      <xdr:colOff>1885950</xdr:colOff>
      <xdr:row>1</xdr:row>
      <xdr:rowOff>428625</xdr:rowOff>
    </xdr:to>
    <xdr:pic>
      <xdr:nvPicPr>
        <xdr:cNvPr id="6" name="Picture 5" descr="https://scontent-mad1-1.xx.fbcdn.net/v/t35.0-12/19243830_1319549178093746_1696285316_o.png?oh=eaaae1498a44f44d7e4cfbff2cbee886&amp;oe=595092F1">
          <a:extLst>
            <a:ext uri="{FF2B5EF4-FFF2-40B4-BE49-F238E27FC236}">
              <a16:creationId xmlns:a16="http://schemas.microsoft.com/office/drawing/2014/main" id="{80B27EF6-C471-4251-8313-3352104A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842900" y="0"/>
          <a:ext cx="17430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409575</xdr:colOff>
      <xdr:row>18</xdr:row>
      <xdr:rowOff>142875</xdr:rowOff>
    </xdr:from>
    <xdr:to>
      <xdr:col>8</xdr:col>
      <xdr:colOff>2152650</xdr:colOff>
      <xdr:row>19</xdr:row>
      <xdr:rowOff>504825</xdr:rowOff>
    </xdr:to>
    <xdr:pic>
      <xdr:nvPicPr>
        <xdr:cNvPr id="7" name="Picture 6" descr="https://scontent-mad1-1.xx.fbcdn.net/v/t35.0-12/19243830_1319549178093746_1696285316_o.png?oh=eaaae1498a44f44d7e4cfbff2cbee886&amp;oe=595092F1">
          <a:extLst>
            <a:ext uri="{FF2B5EF4-FFF2-40B4-BE49-F238E27FC236}">
              <a16:creationId xmlns:a16="http://schemas.microsoft.com/office/drawing/2014/main" id="{9A1C25B3-CD80-4041-83C5-95F2DBE3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041675" y="5248275"/>
          <a:ext cx="17430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142875</xdr:colOff>
      <xdr:row>18</xdr:row>
      <xdr:rowOff>161925</xdr:rowOff>
    </xdr:from>
    <xdr:ext cx="2411879" cy="665375"/>
    <xdr:sp macro="" textlink="">
      <xdr:nvSpPr>
        <xdr:cNvPr id="8" name="Rectangle 12">
          <a:extLst>
            <a:ext uri="{FF2B5EF4-FFF2-40B4-BE49-F238E27FC236}">
              <a16:creationId xmlns:a16="http://schemas.microsoft.com/office/drawing/2014/main" id="{7D4EE823-5BEC-4437-98B3-92283E010C8A}"/>
            </a:ext>
          </a:extLst>
        </xdr:cNvPr>
        <xdr:cNvSpPr/>
      </xdr:nvSpPr>
      <xdr:spPr>
        <a:xfrm>
          <a:off x="11239174096" y="5267325"/>
          <a:ext cx="2411879" cy="66537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i="0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Mohamed</a:t>
          </a:r>
          <a:r>
            <a:rPr lang="en-US" sz="3200" b="1" i="0" cap="none" spc="0" baseline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 ELrify</a:t>
          </a:r>
          <a:endParaRPr lang="en-US" sz="3200" b="1" i="0" cap="none" spc="0">
            <a:ln w="0"/>
            <a:solidFill>
              <a:schemeClr val="accent5">
                <a:lumMod val="5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  <xdr:twoCellAnchor>
    <xdr:from>
      <xdr:col>6</xdr:col>
      <xdr:colOff>762000</xdr:colOff>
      <xdr:row>10</xdr:row>
      <xdr:rowOff>0</xdr:rowOff>
    </xdr:from>
    <xdr:to>
      <xdr:col>6</xdr:col>
      <xdr:colOff>1162050</xdr:colOff>
      <xdr:row>11</xdr:row>
      <xdr:rowOff>47625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A0AC1B00-D9DF-44E7-BDBF-EC63266D83DE}"/>
            </a:ext>
          </a:extLst>
        </xdr:cNvPr>
        <xdr:cNvCxnSpPr/>
      </xdr:nvCxnSpPr>
      <xdr:spPr>
        <a:xfrm>
          <a:off x="11233404000" y="2695575"/>
          <a:ext cx="400050" cy="561975"/>
        </a:xfrm>
        <a:prstGeom prst="straightConnector1">
          <a:avLst/>
        </a:prstGeom>
        <a:ln>
          <a:solidFill>
            <a:schemeClr val="accent5">
              <a:lumMod val="50000"/>
            </a:schemeClr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1000125</xdr:colOff>
      <xdr:row>9</xdr:row>
      <xdr:rowOff>57150</xdr:rowOff>
    </xdr:from>
    <xdr:to>
      <xdr:col>6</xdr:col>
      <xdr:colOff>1152525</xdr:colOff>
      <xdr:row>12</xdr:row>
      <xdr:rowOff>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3E1B12A8-F124-4251-9C8A-0BC8B33AE5F0}"/>
            </a:ext>
          </a:extLst>
        </xdr:cNvPr>
        <xdr:cNvCxnSpPr/>
      </xdr:nvCxnSpPr>
      <xdr:spPr>
        <a:xfrm>
          <a:off x="11233413525" y="2686050"/>
          <a:ext cx="1352550" cy="628650"/>
        </a:xfrm>
        <a:prstGeom prst="straightConnector1">
          <a:avLst/>
        </a:prstGeom>
        <a:ln>
          <a:solidFill>
            <a:schemeClr val="accent5">
              <a:lumMod val="50000"/>
            </a:schemeClr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771524</xdr:colOff>
      <xdr:row>10</xdr:row>
      <xdr:rowOff>85724</xdr:rowOff>
    </xdr:from>
    <xdr:to>
      <xdr:col>4</xdr:col>
      <xdr:colOff>1104899</xdr:colOff>
      <xdr:row>10</xdr:row>
      <xdr:rowOff>438149</xdr:rowOff>
    </xdr:to>
    <xdr:sp macro="" textlink="">
      <xdr:nvSpPr>
        <xdr:cNvPr id="12" name="Half Frame 11">
          <a:extLst>
            <a:ext uri="{FF2B5EF4-FFF2-40B4-BE49-F238E27FC236}">
              <a16:creationId xmlns:a16="http://schemas.microsoft.com/office/drawing/2014/main" id="{4D8095DA-0D21-44C5-B04C-B32EBB08ACD1}"/>
            </a:ext>
          </a:extLst>
        </xdr:cNvPr>
        <xdr:cNvSpPr/>
      </xdr:nvSpPr>
      <xdr:spPr>
        <a:xfrm rot="7964462">
          <a:off x="11235842401" y="2790824"/>
          <a:ext cx="352425" cy="333375"/>
        </a:xfrm>
        <a:prstGeom prst="halfFrame">
          <a:avLst/>
        </a:prstGeom>
        <a:solidFill>
          <a:schemeClr val="accent5">
            <a:lumMod val="5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</xdr:row>
      <xdr:rowOff>57150</xdr:rowOff>
    </xdr:from>
    <xdr:to>
      <xdr:col>10</xdr:col>
      <xdr:colOff>219075</xdr:colOff>
      <xdr:row>8</xdr:row>
      <xdr:rowOff>152400</xdr:rowOff>
    </xdr:to>
    <xdr:sp macro="" textlink="">
      <xdr:nvSpPr>
        <xdr:cNvPr id="2" name="Flowchart: Delay 1">
          <a:extLst>
            <a:ext uri="{FF2B5EF4-FFF2-40B4-BE49-F238E27FC236}">
              <a16:creationId xmlns:a16="http://schemas.microsoft.com/office/drawing/2014/main" id="{6BF57EA7-70A6-4F41-AAB4-6E1CFD987B1B}"/>
            </a:ext>
          </a:extLst>
        </xdr:cNvPr>
        <xdr:cNvSpPr/>
      </xdr:nvSpPr>
      <xdr:spPr>
        <a:xfrm>
          <a:off x="11229070125" y="447675"/>
          <a:ext cx="1485900" cy="1257300"/>
        </a:xfrm>
        <a:prstGeom prst="flowChartDela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قمنا هنا بتشريح المبلغ الواحد</a:t>
          </a:r>
          <a:r>
            <a:rPr lang="ar-EG" sz="1100" b="1" baseline="0"/>
            <a:t> الذى يخضع للضريبة </a:t>
          </a:r>
          <a:endParaRPr lang="ar-EG" sz="1100" b="1"/>
        </a:p>
      </xdr:txBody>
    </xdr:sp>
    <xdr:clientData/>
  </xdr:twoCellAnchor>
  <xdr:twoCellAnchor>
    <xdr:from>
      <xdr:col>6</xdr:col>
      <xdr:colOff>104776</xdr:colOff>
      <xdr:row>10</xdr:row>
      <xdr:rowOff>47625</xdr:rowOff>
    </xdr:from>
    <xdr:to>
      <xdr:col>7</xdr:col>
      <xdr:colOff>514350</xdr:colOff>
      <xdr:row>15</xdr:row>
      <xdr:rowOff>104775</xdr:rowOff>
    </xdr:to>
    <xdr:sp macro="" textlink="">
      <xdr:nvSpPr>
        <xdr:cNvPr id="3" name="Flowchart: Delay 2">
          <a:extLst>
            <a:ext uri="{FF2B5EF4-FFF2-40B4-BE49-F238E27FC236}">
              <a16:creationId xmlns:a16="http://schemas.microsoft.com/office/drawing/2014/main" id="{DA3C1130-5983-4D98-9E91-AF935DFE71AF}"/>
            </a:ext>
          </a:extLst>
        </xdr:cNvPr>
        <xdr:cNvSpPr/>
      </xdr:nvSpPr>
      <xdr:spPr>
        <a:xfrm>
          <a:off x="11231451375" y="1990725"/>
          <a:ext cx="2095499" cy="1019175"/>
        </a:xfrm>
        <a:prstGeom prst="flowChartDela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وهنا اذا</a:t>
          </a:r>
          <a:r>
            <a:rPr lang="ar-EG" sz="1100" b="1" baseline="0"/>
            <a:t>  رغبت فى عمل كشف للموظفين بحساب الضريبة ولكن بمعادلات تفصلية توضح الخصم والمبلغ بعد التقريب</a:t>
          </a:r>
          <a:endParaRPr lang="ar-EG" sz="1100" b="1"/>
        </a:p>
      </xdr:txBody>
    </xdr:sp>
    <xdr:clientData/>
  </xdr:twoCellAnchor>
  <xdr:twoCellAnchor>
    <xdr:from>
      <xdr:col>3</xdr:col>
      <xdr:colOff>323850</xdr:colOff>
      <xdr:row>15</xdr:row>
      <xdr:rowOff>180974</xdr:rowOff>
    </xdr:from>
    <xdr:to>
      <xdr:col>4</xdr:col>
      <xdr:colOff>923925</xdr:colOff>
      <xdr:row>32</xdr:row>
      <xdr:rowOff>9525</xdr:rowOff>
    </xdr:to>
    <xdr:sp macro="" textlink="">
      <xdr:nvSpPr>
        <xdr:cNvPr id="4" name="Flowchart: Delay 3">
          <a:extLst>
            <a:ext uri="{FF2B5EF4-FFF2-40B4-BE49-F238E27FC236}">
              <a16:creationId xmlns:a16="http://schemas.microsoft.com/office/drawing/2014/main" id="{BADAEB54-B165-4396-876F-2C54D02A16BA}"/>
            </a:ext>
          </a:extLst>
        </xdr:cNvPr>
        <xdr:cNvSpPr/>
      </xdr:nvSpPr>
      <xdr:spPr>
        <a:xfrm>
          <a:off x="11234737500" y="3162299"/>
          <a:ext cx="1485900" cy="2990851"/>
        </a:xfrm>
        <a:prstGeom prst="flowChartDela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هنا اعددنا معادلة واحدة لحساب الضريبة مره وحده </a:t>
          </a:r>
        </a:p>
      </xdr:txBody>
    </xdr:sp>
    <xdr:clientData/>
  </xdr:twoCellAnchor>
  <xdr:twoCellAnchor>
    <xdr:from>
      <xdr:col>5</xdr:col>
      <xdr:colOff>104775</xdr:colOff>
      <xdr:row>38</xdr:row>
      <xdr:rowOff>0</xdr:rowOff>
    </xdr:from>
    <xdr:to>
      <xdr:col>6</xdr:col>
      <xdr:colOff>1142999</xdr:colOff>
      <xdr:row>46</xdr:row>
      <xdr:rowOff>47625</xdr:rowOff>
    </xdr:to>
    <xdr:sp macro="" textlink="">
      <xdr:nvSpPr>
        <xdr:cNvPr id="5" name="Flowchart: Delay 4">
          <a:extLst>
            <a:ext uri="{FF2B5EF4-FFF2-40B4-BE49-F238E27FC236}">
              <a16:creationId xmlns:a16="http://schemas.microsoft.com/office/drawing/2014/main" id="{487EC828-A15E-47B2-A965-E347508A29A4}"/>
            </a:ext>
          </a:extLst>
        </xdr:cNvPr>
        <xdr:cNvSpPr/>
      </xdr:nvSpPr>
      <xdr:spPr>
        <a:xfrm>
          <a:off x="11232508651" y="3467100"/>
          <a:ext cx="2095499" cy="1581150"/>
        </a:xfrm>
        <a:prstGeom prst="flowChartDela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وهنا اذا</a:t>
          </a:r>
          <a:r>
            <a:rPr lang="ar-EG" sz="1100" b="1" baseline="0"/>
            <a:t>  رغبت فى عمل كشف للموظفين بحساب الضريبة ولكن بمعادلة واحدة</a:t>
          </a:r>
          <a:endParaRPr lang="ar-EG" sz="1100" b="1"/>
        </a:p>
      </xdr:txBody>
    </xdr:sp>
    <xdr:clientData/>
  </xdr:twoCellAnchor>
  <xdr:twoCellAnchor>
    <xdr:from>
      <xdr:col>0</xdr:col>
      <xdr:colOff>762000</xdr:colOff>
      <xdr:row>39</xdr:row>
      <xdr:rowOff>85726</xdr:rowOff>
    </xdr:from>
    <xdr:to>
      <xdr:col>2</xdr:col>
      <xdr:colOff>714375</xdr:colOff>
      <xdr:row>45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DCA3676-A90B-4724-9F83-4821493B02E4}"/>
            </a:ext>
          </a:extLst>
        </xdr:cNvPr>
        <xdr:cNvSpPr txBox="1"/>
      </xdr:nvSpPr>
      <xdr:spPr>
        <a:xfrm>
          <a:off x="11236690125" y="3752851"/>
          <a:ext cx="3019425" cy="1190624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200" b="1"/>
            <a:t>ضع هنا الاستحقات والاستقطاعات بما فيها الاعفاء الشخصى 7000ج</a:t>
          </a:r>
          <a:r>
            <a:rPr lang="ar-EG" sz="1200" b="1" baseline="0"/>
            <a:t> </a:t>
          </a:r>
        </a:p>
        <a:p>
          <a:pPr algn="ctr" rtl="1"/>
          <a:r>
            <a:rPr lang="ar-EG" sz="1200" b="1" baseline="0"/>
            <a:t> لان المعادلة الهدف منها حساب الضريبة على الوعاء النهائى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facebook.com/groups/GROUP.xlxpert" TargetMode="External"/><Relationship Id="rId7" Type="http://schemas.openxmlformats.org/officeDocument/2006/relationships/hyperlink" Target="mailto:xls.financial@gmail.com" TargetMode="External"/><Relationship Id="rId2" Type="http://schemas.openxmlformats.org/officeDocument/2006/relationships/hyperlink" Target="https://www.facebook.com/xlxpert/" TargetMode="External"/><Relationship Id="rId1" Type="http://schemas.openxmlformats.org/officeDocument/2006/relationships/hyperlink" Target="https://www.facebook.com/mohamed.elrify2" TargetMode="External"/><Relationship Id="rId6" Type="http://schemas.openxmlformats.org/officeDocument/2006/relationships/hyperlink" Target="https://www.linkedin.com/in/mohamed-elrify-740533110/" TargetMode="External"/><Relationship Id="rId5" Type="http://schemas.openxmlformats.org/officeDocument/2006/relationships/hyperlink" Target="https://twitter.com/XlsElrify" TargetMode="External"/><Relationship Id="rId4" Type="http://schemas.openxmlformats.org/officeDocument/2006/relationships/hyperlink" Target="https://www.facebook.com/excelexpertacadem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showGridLines="0" workbookViewId="0">
      <selection activeCell="I9" sqref="I9"/>
    </sheetView>
  </sheetViews>
  <sheetFormatPr defaultRowHeight="14.25" x14ac:dyDescent="0.2"/>
  <cols>
    <col min="1" max="1" width="14.875" customWidth="1"/>
    <col min="2" max="2" width="17" customWidth="1"/>
  </cols>
  <sheetData>
    <row r="3" spans="1:7" ht="61.5" customHeight="1" x14ac:dyDescent="0.2"/>
    <row r="4" spans="1:7" ht="15" x14ac:dyDescent="0.25">
      <c r="A4" s="52" t="s">
        <v>39</v>
      </c>
      <c r="B4" s="53"/>
      <c r="C4" s="53"/>
      <c r="D4" s="53"/>
      <c r="E4" s="53"/>
      <c r="F4" s="53"/>
      <c r="G4" s="53"/>
    </row>
    <row r="5" spans="1:7" ht="15" x14ac:dyDescent="0.25">
      <c r="A5" s="48" t="s">
        <v>40</v>
      </c>
      <c r="B5" s="49" t="s">
        <v>41</v>
      </c>
      <c r="C5" s="50"/>
      <c r="D5" s="50"/>
      <c r="E5" s="50"/>
      <c r="F5" s="50"/>
      <c r="G5" s="50"/>
    </row>
    <row r="6" spans="1:7" ht="15" x14ac:dyDescent="0.25">
      <c r="A6" s="48" t="s">
        <v>42</v>
      </c>
      <c r="B6" s="49" t="s">
        <v>43</v>
      </c>
      <c r="C6" s="50"/>
      <c r="D6" s="50"/>
      <c r="E6" s="50"/>
      <c r="F6" s="50"/>
      <c r="G6" s="50"/>
    </row>
    <row r="7" spans="1:7" ht="15" x14ac:dyDescent="0.25">
      <c r="A7" s="48" t="s">
        <v>44</v>
      </c>
      <c r="B7" s="51" t="s">
        <v>45</v>
      </c>
      <c r="C7" s="50"/>
      <c r="D7" s="50"/>
      <c r="E7" s="50"/>
      <c r="F7" s="50"/>
      <c r="G7" s="50"/>
    </row>
    <row r="8" spans="1:7" ht="16.5" customHeight="1" x14ac:dyDescent="0.25">
      <c r="A8" s="54" t="s">
        <v>46</v>
      </c>
      <c r="B8" s="53"/>
      <c r="C8" s="53"/>
      <c r="D8" s="53"/>
      <c r="E8" s="53"/>
      <c r="F8" s="53"/>
      <c r="G8" s="53"/>
    </row>
    <row r="9" spans="1:7" ht="15" x14ac:dyDescent="0.25">
      <c r="A9" s="48" t="s">
        <v>47</v>
      </c>
      <c r="B9" s="49" t="s">
        <v>48</v>
      </c>
      <c r="C9" s="50"/>
      <c r="D9" s="50"/>
      <c r="E9" s="50"/>
      <c r="F9" s="50"/>
      <c r="G9" s="50"/>
    </row>
    <row r="10" spans="1:7" ht="15" x14ac:dyDescent="0.25">
      <c r="A10" s="48" t="s">
        <v>49</v>
      </c>
      <c r="B10" s="49" t="s">
        <v>50</v>
      </c>
      <c r="C10" s="50"/>
      <c r="D10" s="50"/>
      <c r="E10" s="50"/>
      <c r="F10" s="50"/>
      <c r="G10" s="50"/>
    </row>
    <row r="11" spans="1:7" ht="15" x14ac:dyDescent="0.25">
      <c r="A11" s="85" t="s">
        <v>89</v>
      </c>
      <c r="B11" s="86" t="s">
        <v>51</v>
      </c>
      <c r="C11" s="87"/>
      <c r="D11" s="87"/>
      <c r="E11" s="87"/>
      <c r="F11" s="87"/>
      <c r="G11" s="82" t="s">
        <v>90</v>
      </c>
    </row>
    <row r="12" spans="1:7" ht="15" x14ac:dyDescent="0.25">
      <c r="A12" s="48" t="s">
        <v>52</v>
      </c>
      <c r="B12" s="49" t="s">
        <v>53</v>
      </c>
      <c r="C12" s="50"/>
      <c r="D12" s="50"/>
      <c r="E12" s="50"/>
      <c r="F12" s="50"/>
      <c r="G12" s="50"/>
    </row>
    <row r="13" spans="1:7" ht="15" x14ac:dyDescent="0.25">
      <c r="A13" s="48" t="s">
        <v>54</v>
      </c>
      <c r="B13" s="49" t="s">
        <v>55</v>
      </c>
      <c r="C13" s="50"/>
      <c r="D13" s="50"/>
      <c r="E13" s="50"/>
      <c r="F13" s="50"/>
      <c r="G13" s="50"/>
    </row>
    <row r="14" spans="1:7" x14ac:dyDescent="0.2">
      <c r="A14" s="55"/>
      <c r="B14" s="55"/>
      <c r="C14" s="55"/>
      <c r="D14" s="55"/>
      <c r="E14" s="55"/>
      <c r="F14" s="55"/>
      <c r="G14" s="55"/>
    </row>
  </sheetData>
  <hyperlinks>
    <hyperlink ref="B5" r:id="rId1"/>
    <hyperlink ref="B9" r:id="rId2"/>
    <hyperlink ref="B10" r:id="rId3"/>
    <hyperlink ref="B11" r:id="rId4"/>
    <hyperlink ref="B12" r:id="rId5"/>
    <hyperlink ref="B13" r:id="rId6"/>
    <hyperlink ref="B6" r:id="rId7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2"/>
  <sheetViews>
    <sheetView showGridLines="0" rightToLeft="1" workbookViewId="0">
      <selection activeCell="B21" sqref="B21"/>
    </sheetView>
  </sheetViews>
  <sheetFormatPr defaultRowHeight="14.25" x14ac:dyDescent="0.2"/>
  <cols>
    <col min="1" max="1" width="1.125" customWidth="1"/>
    <col min="2" max="2" width="112.25" style="88" customWidth="1"/>
  </cols>
  <sheetData>
    <row r="1" spans="2:2" ht="15" thickBot="1" x14ac:dyDescent="0.25"/>
    <row r="2" spans="2:2" ht="15" x14ac:dyDescent="0.2">
      <c r="B2" s="90" t="s">
        <v>56</v>
      </c>
    </row>
    <row r="3" spans="2:2" ht="15" x14ac:dyDescent="0.2">
      <c r="B3" s="91" t="s">
        <v>57</v>
      </c>
    </row>
    <row r="4" spans="2:2" ht="15" x14ac:dyDescent="0.2">
      <c r="B4" s="91" t="s">
        <v>58</v>
      </c>
    </row>
    <row r="5" spans="2:2" ht="15" x14ac:dyDescent="0.2">
      <c r="B5" s="92" t="s">
        <v>59</v>
      </c>
    </row>
    <row r="6" spans="2:2" ht="15" x14ac:dyDescent="0.2">
      <c r="B6" s="91" t="s">
        <v>60</v>
      </c>
    </row>
    <row r="7" spans="2:2" ht="15" x14ac:dyDescent="0.2">
      <c r="B7" s="91" t="s">
        <v>61</v>
      </c>
    </row>
    <row r="8" spans="2:2" ht="15" x14ac:dyDescent="0.2">
      <c r="B8" s="91" t="s">
        <v>62</v>
      </c>
    </row>
    <row r="9" spans="2:2" ht="15" x14ac:dyDescent="0.2">
      <c r="B9" s="92" t="s">
        <v>63</v>
      </c>
    </row>
    <row r="10" spans="2:2" ht="15" x14ac:dyDescent="0.2">
      <c r="B10" s="91" t="s">
        <v>64</v>
      </c>
    </row>
    <row r="11" spans="2:2" ht="15" x14ac:dyDescent="0.2">
      <c r="B11" s="91" t="s">
        <v>83</v>
      </c>
    </row>
    <row r="12" spans="2:2" ht="15" x14ac:dyDescent="0.2">
      <c r="B12" s="91" t="s">
        <v>65</v>
      </c>
    </row>
    <row r="13" spans="2:2" ht="15" x14ac:dyDescent="0.2">
      <c r="B13" s="91" t="s">
        <v>66</v>
      </c>
    </row>
    <row r="14" spans="2:2" ht="15" x14ac:dyDescent="0.2">
      <c r="B14" s="91" t="s">
        <v>67</v>
      </c>
    </row>
    <row r="15" spans="2:2" ht="15" x14ac:dyDescent="0.2">
      <c r="B15" s="91" t="s">
        <v>68</v>
      </c>
    </row>
    <row r="16" spans="2:2" ht="15" x14ac:dyDescent="0.2">
      <c r="B16" s="91" t="s">
        <v>69</v>
      </c>
    </row>
    <row r="17" spans="2:2" ht="15" x14ac:dyDescent="0.2">
      <c r="B17" s="91" t="s">
        <v>97</v>
      </c>
    </row>
    <row r="18" spans="2:2" ht="15" x14ac:dyDescent="0.2">
      <c r="B18" s="91" t="s">
        <v>70</v>
      </c>
    </row>
    <row r="19" spans="2:2" ht="15" x14ac:dyDescent="0.2">
      <c r="B19" s="91" t="s">
        <v>71</v>
      </c>
    </row>
    <row r="20" spans="2:2" ht="15" x14ac:dyDescent="0.2">
      <c r="B20" s="91" t="s">
        <v>72</v>
      </c>
    </row>
    <row r="21" spans="2:2" ht="15" x14ac:dyDescent="0.2">
      <c r="B21" s="91" t="s">
        <v>98</v>
      </c>
    </row>
    <row r="22" spans="2:2" ht="15" x14ac:dyDescent="0.2">
      <c r="B22" s="91" t="s">
        <v>99</v>
      </c>
    </row>
    <row r="23" spans="2:2" ht="15" x14ac:dyDescent="0.2">
      <c r="B23" s="92" t="s">
        <v>73</v>
      </c>
    </row>
    <row r="24" spans="2:2" ht="15" x14ac:dyDescent="0.2">
      <c r="B24" s="92" t="s">
        <v>74</v>
      </c>
    </row>
    <row r="25" spans="2:2" ht="15" x14ac:dyDescent="0.2">
      <c r="B25" s="91" t="s">
        <v>75</v>
      </c>
    </row>
    <row r="26" spans="2:2" ht="15" x14ac:dyDescent="0.2">
      <c r="B26" s="91" t="s">
        <v>76</v>
      </c>
    </row>
    <row r="27" spans="2:2" ht="15" x14ac:dyDescent="0.2">
      <c r="B27" s="92" t="s">
        <v>77</v>
      </c>
    </row>
    <row r="28" spans="2:2" ht="15" x14ac:dyDescent="0.2">
      <c r="B28" s="91" t="s">
        <v>78</v>
      </c>
    </row>
    <row r="29" spans="2:2" ht="15" x14ac:dyDescent="0.2">
      <c r="B29" s="91" t="s">
        <v>79</v>
      </c>
    </row>
    <row r="30" spans="2:2" ht="15" x14ac:dyDescent="0.2">
      <c r="B30" s="91" t="s">
        <v>80</v>
      </c>
    </row>
    <row r="31" spans="2:2" ht="15" x14ac:dyDescent="0.2">
      <c r="B31" s="91" t="s">
        <v>81</v>
      </c>
    </row>
    <row r="32" spans="2:2" ht="15.75" thickBot="1" x14ac:dyDescent="0.25">
      <c r="B32" s="93" t="s">
        <v>82</v>
      </c>
    </row>
  </sheetData>
  <pageMargins left="0.7" right="0.7" top="0.75" bottom="0.75" header="0.3" footer="0.3"/>
  <pageSetup paperSize="9" orientation="portrait" horizontalDpi="0" verticalDpi="0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J29"/>
  <sheetViews>
    <sheetView showGridLines="0" rightToLeft="1" tabSelected="1" topLeftCell="A7" zoomScaleNormal="100" workbookViewId="0">
      <selection activeCell="J17" sqref="J17"/>
    </sheetView>
  </sheetViews>
  <sheetFormatPr defaultRowHeight="14.25" x14ac:dyDescent="0.2"/>
  <cols>
    <col min="1" max="1" width="0.875" customWidth="1"/>
    <col min="2" max="2" width="25.375" customWidth="1"/>
    <col min="3" max="3" width="22.125" customWidth="1"/>
    <col min="4" max="4" width="15.125" customWidth="1"/>
    <col min="5" max="5" width="15.625" customWidth="1"/>
    <col min="6" max="6" width="15.75" customWidth="1"/>
    <col min="7" max="7" width="15.5" customWidth="1"/>
    <col min="8" max="8" width="15.625" customWidth="1"/>
    <col min="9" max="9" width="29.125" customWidth="1"/>
  </cols>
  <sheetData>
    <row r="1" spans="2:10" ht="9.75" customHeight="1" x14ac:dyDescent="0.2"/>
    <row r="2" spans="2:10" ht="36" thickBot="1" x14ac:dyDescent="0.55000000000000004">
      <c r="B2" s="1" t="s">
        <v>0</v>
      </c>
      <c r="C2" s="2"/>
      <c r="D2" s="2"/>
      <c r="E2" s="2"/>
      <c r="F2" s="2"/>
      <c r="G2" s="2"/>
      <c r="H2" s="2"/>
      <c r="I2" s="56"/>
    </row>
    <row r="3" spans="2:10" ht="6" customHeight="1" thickTop="1" thickBot="1" x14ac:dyDescent="0.25"/>
    <row r="4" spans="2:10" ht="31.5" thickBot="1" x14ac:dyDescent="0.25">
      <c r="B4" s="77" t="s">
        <v>7</v>
      </c>
      <c r="C4" s="77" t="s">
        <v>14</v>
      </c>
      <c r="D4" s="77" t="s">
        <v>15</v>
      </c>
      <c r="E4" s="77" t="s">
        <v>2</v>
      </c>
      <c r="F4" s="77" t="s">
        <v>3</v>
      </c>
      <c r="G4" s="77" t="s">
        <v>4</v>
      </c>
      <c r="H4" s="77" t="s">
        <v>6</v>
      </c>
      <c r="I4" s="78" t="s">
        <v>12</v>
      </c>
    </row>
    <row r="5" spans="2:10" ht="24.95" customHeight="1" x14ac:dyDescent="0.5">
      <c r="B5" s="4" t="s">
        <v>1</v>
      </c>
      <c r="C5" s="4">
        <v>1</v>
      </c>
      <c r="D5" s="4">
        <v>7200</v>
      </c>
      <c r="E5" s="5">
        <v>0</v>
      </c>
      <c r="F5" s="5">
        <v>0</v>
      </c>
      <c r="G5" s="4">
        <v>0</v>
      </c>
      <c r="H5" s="4">
        <f>G5*F5</f>
        <v>0</v>
      </c>
      <c r="I5" s="99" t="s">
        <v>27</v>
      </c>
    </row>
    <row r="6" spans="2:10" ht="24.95" customHeight="1" x14ac:dyDescent="0.5">
      <c r="B6" s="6" t="s">
        <v>8</v>
      </c>
      <c r="C6" s="6">
        <f>D5+1</f>
        <v>7201</v>
      </c>
      <c r="D6" s="6">
        <v>30000</v>
      </c>
      <c r="E6" s="7">
        <v>0.1</v>
      </c>
      <c r="F6" s="7">
        <v>0.8</v>
      </c>
      <c r="G6" s="6">
        <f>(D6-D5)*E6</f>
        <v>2280</v>
      </c>
      <c r="H6" s="6">
        <f t="shared" ref="H6:H9" si="0">G6*F6</f>
        <v>1824</v>
      </c>
      <c r="I6" s="100"/>
    </row>
    <row r="7" spans="2:10" ht="24.95" customHeight="1" x14ac:dyDescent="0.5">
      <c r="B7" s="6" t="s">
        <v>9</v>
      </c>
      <c r="C7" s="6">
        <f t="shared" ref="C7:C9" si="1">D6+1</f>
        <v>30001</v>
      </c>
      <c r="D7" s="6">
        <v>45000</v>
      </c>
      <c r="E7" s="7">
        <v>0.15</v>
      </c>
      <c r="F7" s="7">
        <v>0.4</v>
      </c>
      <c r="G7" s="6">
        <f t="shared" ref="G7:G8" si="2">(D7-D6)*E7</f>
        <v>2250</v>
      </c>
      <c r="H7" s="6">
        <f t="shared" si="0"/>
        <v>900</v>
      </c>
      <c r="I7" s="100"/>
    </row>
    <row r="8" spans="2:10" ht="24.95" customHeight="1" x14ac:dyDescent="0.5">
      <c r="B8" s="6" t="s">
        <v>10</v>
      </c>
      <c r="C8" s="6">
        <f t="shared" si="1"/>
        <v>45001</v>
      </c>
      <c r="D8" s="6">
        <v>200000</v>
      </c>
      <c r="E8" s="7">
        <v>0.2</v>
      </c>
      <c r="F8" s="7">
        <v>0.05</v>
      </c>
      <c r="G8" s="6">
        <f t="shared" si="2"/>
        <v>31000</v>
      </c>
      <c r="H8" s="6">
        <f t="shared" si="0"/>
        <v>1550</v>
      </c>
      <c r="I8" s="101"/>
    </row>
    <row r="9" spans="2:10" ht="24.95" customHeight="1" thickBot="1" x14ac:dyDescent="0.7">
      <c r="B9" s="8" t="s">
        <v>11</v>
      </c>
      <c r="C9" s="8">
        <f t="shared" si="1"/>
        <v>200001</v>
      </c>
      <c r="D9" s="8" t="s">
        <v>16</v>
      </c>
      <c r="E9" s="10">
        <v>0.22500000000000001</v>
      </c>
      <c r="F9" s="9">
        <v>0</v>
      </c>
      <c r="G9" s="8">
        <f>C9-C8</f>
        <v>155000</v>
      </c>
      <c r="H9" s="8">
        <f t="shared" si="0"/>
        <v>0</v>
      </c>
      <c r="I9" s="3" t="s">
        <v>13</v>
      </c>
    </row>
    <row r="10" spans="2:10" s="17" customFormat="1" ht="5.25" customHeight="1" thickBot="1" x14ac:dyDescent="0.55000000000000004">
      <c r="B10" s="33"/>
      <c r="C10" s="33"/>
      <c r="D10" s="33"/>
      <c r="E10" s="34"/>
      <c r="F10" s="35"/>
      <c r="G10" s="33"/>
      <c r="H10" s="33"/>
      <c r="I10" s="33"/>
    </row>
    <row r="11" spans="2:10" ht="40.5" customHeight="1" thickTop="1" thickBot="1" x14ac:dyDescent="0.25">
      <c r="B11" s="45" t="s">
        <v>35</v>
      </c>
      <c r="C11" s="46" t="s">
        <v>17</v>
      </c>
      <c r="D11" s="83">
        <v>38800</v>
      </c>
      <c r="E11" s="37"/>
      <c r="F11" s="47" t="s">
        <v>36</v>
      </c>
      <c r="G11" s="37"/>
      <c r="H11" s="102" t="s">
        <v>88</v>
      </c>
      <c r="I11" s="103"/>
    </row>
    <row r="12" spans="2:10" ht="8.25" customHeight="1" thickTop="1" thickBot="1" x14ac:dyDescent="0.55000000000000004">
      <c r="B12" s="33"/>
      <c r="C12" s="33"/>
      <c r="D12" s="36"/>
      <c r="E12" s="37"/>
      <c r="F12" s="37"/>
      <c r="G12" s="37"/>
      <c r="H12" s="37"/>
      <c r="I12" s="37"/>
    </row>
    <row r="13" spans="2:10" ht="22.5" thickBot="1" x14ac:dyDescent="0.25">
      <c r="B13" s="77" t="s">
        <v>18</v>
      </c>
      <c r="C13" s="77" t="s">
        <v>19</v>
      </c>
      <c r="D13" s="77" t="s">
        <v>20</v>
      </c>
      <c r="E13" s="77" t="s">
        <v>84</v>
      </c>
      <c r="F13" s="77" t="s">
        <v>22</v>
      </c>
      <c r="G13" s="77" t="s">
        <v>3</v>
      </c>
      <c r="H13" s="77" t="s">
        <v>23</v>
      </c>
      <c r="I13" s="77" t="s">
        <v>87</v>
      </c>
    </row>
    <row r="14" spans="2:10" ht="23.25" x14ac:dyDescent="0.5">
      <c r="B14" s="4" t="s">
        <v>1</v>
      </c>
      <c r="C14" s="39">
        <f>IF($D$11&lt;=7200,$D$11,7200)</f>
        <v>7200</v>
      </c>
      <c r="D14" s="31">
        <f>E5</f>
        <v>0</v>
      </c>
      <c r="E14" s="4">
        <f>C14*D14</f>
        <v>0</v>
      </c>
      <c r="F14" s="4">
        <f>IF(C14&gt;1,SUM($E$14:E14),0)</f>
        <v>0</v>
      </c>
      <c r="G14" s="28">
        <f>IF(LOOKUP($D$11,$C$5:$C$9,$F$5:$F$9)=F5,F5,0)</f>
        <v>0</v>
      </c>
      <c r="H14" s="4">
        <f>F14*G14</f>
        <v>0</v>
      </c>
      <c r="I14" s="42" t="s">
        <v>86</v>
      </c>
    </row>
    <row r="15" spans="2:10" ht="23.25" x14ac:dyDescent="0.5">
      <c r="B15" s="6" t="s">
        <v>8</v>
      </c>
      <c r="C15" s="40">
        <f>IF($D$11&lt;=30000,$D$11-C14,22800)</f>
        <v>22800</v>
      </c>
      <c r="D15" s="32">
        <f t="shared" ref="D15:D18" si="3">E6</f>
        <v>0.1</v>
      </c>
      <c r="E15" s="6">
        <f t="shared" ref="E15:E18" si="4">C15*D15</f>
        <v>2280</v>
      </c>
      <c r="F15" s="6">
        <f>IF(C15&gt;1,SUM($E$14:E15),0)</f>
        <v>2280</v>
      </c>
      <c r="G15" s="29">
        <f t="shared" ref="G15:G18" si="5">IF(LOOKUP($D$11,$C$5:$C$9,$F$5:$F$9)=F6,F6,0)</f>
        <v>0</v>
      </c>
      <c r="H15" s="6">
        <f t="shared" ref="H15:H18" si="6">F15*G15</f>
        <v>0</v>
      </c>
      <c r="I15" s="43">
        <f t="shared" ref="I15:I18" si="7">IF(H15&lt;&gt;0,F15*(1-G15),0)</f>
        <v>0</v>
      </c>
    </row>
    <row r="16" spans="2:10" ht="23.25" x14ac:dyDescent="0.5">
      <c r="B16" s="6" t="s">
        <v>9</v>
      </c>
      <c r="C16" s="40">
        <f>IF($D$11&lt;=45000,$D$11-C14-C15,15000)</f>
        <v>8800</v>
      </c>
      <c r="D16" s="32">
        <f t="shared" si="3"/>
        <v>0.15</v>
      </c>
      <c r="E16" s="6">
        <f t="shared" si="4"/>
        <v>1320</v>
      </c>
      <c r="F16" s="6">
        <f>IF(C16&gt;1,SUM($E$14:E16),0)</f>
        <v>3600</v>
      </c>
      <c r="G16" s="29">
        <f t="shared" si="5"/>
        <v>0.4</v>
      </c>
      <c r="H16" s="6">
        <f t="shared" si="6"/>
        <v>1440</v>
      </c>
      <c r="I16" s="43">
        <f t="shared" si="7"/>
        <v>2160</v>
      </c>
      <c r="J16">
        <f>I16/12</f>
        <v>180</v>
      </c>
    </row>
    <row r="17" spans="2:10" ht="23.25" x14ac:dyDescent="0.5">
      <c r="B17" s="6" t="s">
        <v>24</v>
      </c>
      <c r="C17" s="40">
        <f>IF($D$11&lt;=200000,$D$11-C14-C15-C16,155000)</f>
        <v>0</v>
      </c>
      <c r="D17" s="32">
        <f t="shared" si="3"/>
        <v>0.2</v>
      </c>
      <c r="E17" s="6">
        <f t="shared" si="4"/>
        <v>0</v>
      </c>
      <c r="F17" s="6">
        <f>IF(C17&gt;1,SUM($E$14:E17),0)</f>
        <v>0</v>
      </c>
      <c r="G17" s="29">
        <f t="shared" si="5"/>
        <v>0</v>
      </c>
      <c r="H17" s="6">
        <f t="shared" si="6"/>
        <v>0</v>
      </c>
      <c r="I17" s="98">
        <f t="shared" si="7"/>
        <v>0</v>
      </c>
      <c r="J17" s="13"/>
    </row>
    <row r="18" spans="2:10" ht="24" thickBot="1" x14ac:dyDescent="0.55000000000000004">
      <c r="B18" s="8" t="s">
        <v>11</v>
      </c>
      <c r="C18" s="41">
        <f>IF($D$11&gt;200000,$D$11-C14-C15-C16-C17,0)</f>
        <v>0</v>
      </c>
      <c r="D18" s="30">
        <f t="shared" si="3"/>
        <v>0.22500000000000001</v>
      </c>
      <c r="E18" s="8">
        <f t="shared" si="4"/>
        <v>0</v>
      </c>
      <c r="F18" s="8">
        <f>IF(C18&gt;1,SUM($E$14:E18),0)</f>
        <v>0</v>
      </c>
      <c r="G18" s="29">
        <f t="shared" si="5"/>
        <v>0</v>
      </c>
      <c r="H18" s="8">
        <f t="shared" si="6"/>
        <v>0</v>
      </c>
      <c r="I18" s="44">
        <f t="shared" si="7"/>
        <v>0</v>
      </c>
    </row>
    <row r="19" spans="2:10" ht="15" x14ac:dyDescent="0.25">
      <c r="B19" s="79" t="s">
        <v>25</v>
      </c>
      <c r="C19" s="80">
        <f>SUM(C14:C18)</f>
        <v>38800</v>
      </c>
      <c r="D19" s="80"/>
      <c r="E19" s="81">
        <f>SUM(E14:E18)</f>
        <v>3600</v>
      </c>
      <c r="F19" s="80"/>
      <c r="G19" s="80"/>
      <c r="H19" s="80"/>
      <c r="I19" s="97">
        <f>SUM(I14:I18)</f>
        <v>2160</v>
      </c>
    </row>
    <row r="20" spans="2:10" ht="43.5" customHeight="1" x14ac:dyDescent="0.2"/>
    <row r="21" spans="2:10" x14ac:dyDescent="0.2">
      <c r="B21" s="55"/>
      <c r="C21" s="55"/>
      <c r="D21" s="55"/>
      <c r="E21" s="55"/>
      <c r="F21" s="55"/>
      <c r="G21" s="55"/>
      <c r="H21" s="55"/>
      <c r="I21" s="55"/>
    </row>
    <row r="22" spans="2:10" ht="18" x14ac:dyDescent="0.25">
      <c r="B22" s="57" t="s">
        <v>37</v>
      </c>
      <c r="C22" s="37"/>
      <c r="D22" s="37"/>
      <c r="E22" s="37"/>
      <c r="F22" s="37"/>
      <c r="G22" s="37"/>
      <c r="H22" s="37"/>
      <c r="I22" s="37"/>
    </row>
    <row r="23" spans="2:10" x14ac:dyDescent="0.2">
      <c r="C23" s="38"/>
      <c r="D23" s="38"/>
      <c r="E23" s="38"/>
      <c r="F23" s="38"/>
      <c r="G23" s="38"/>
      <c r="H23" s="38"/>
      <c r="I23" s="38"/>
    </row>
    <row r="29" spans="2:10" x14ac:dyDescent="0.2">
      <c r="D29" s="58"/>
    </row>
  </sheetData>
  <mergeCells count="2">
    <mergeCell ref="I5:I8"/>
    <mergeCell ref="H11:I11"/>
  </mergeCells>
  <conditionalFormatting sqref="B14:I18 B19:H19">
    <cfRule type="expression" dxfId="3" priority="5">
      <formula>$H14&gt;0</formula>
    </cfRule>
  </conditionalFormatting>
  <conditionalFormatting sqref="I19">
    <cfRule type="expression" dxfId="2" priority="4">
      <formula>$H19&gt;0</formula>
    </cfRule>
  </conditionalFormatting>
  <conditionalFormatting sqref="F14:H18">
    <cfRule type="expression" dxfId="1" priority="1">
      <formula>$F14=MAX($F$14:$F$18)</formula>
    </cfRule>
  </conditionalFormatting>
  <pageMargins left="0.7" right="0.7" top="0.75" bottom="0.75" header="0.3" footer="0.3"/>
  <pageSetup paperSize="9" orientation="portrait" horizontalDpi="0" verticalDpi="0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L47"/>
  <sheetViews>
    <sheetView showGridLines="0" rightToLeft="1" workbookViewId="0">
      <selection activeCell="A7" sqref="A7"/>
    </sheetView>
  </sheetViews>
  <sheetFormatPr defaultRowHeight="14.25" x14ac:dyDescent="0.2"/>
  <cols>
    <col min="1" max="1" width="27.875" customWidth="1"/>
    <col min="2" max="2" width="12.375" customWidth="1"/>
    <col min="3" max="3" width="11.25" customWidth="1"/>
    <col min="4" max="4" width="11.625" customWidth="1"/>
    <col min="5" max="5" width="12.5" customWidth="1"/>
    <col min="6" max="6" width="13.875" customWidth="1"/>
    <col min="7" max="7" width="22.125" customWidth="1"/>
    <col min="8" max="8" width="17.125" customWidth="1"/>
  </cols>
  <sheetData>
    <row r="1" spans="1:12" ht="15" x14ac:dyDescent="0.25">
      <c r="A1" s="11" t="s">
        <v>26</v>
      </c>
      <c r="B1" s="12">
        <v>45000</v>
      </c>
      <c r="C1" s="14"/>
      <c r="D1" s="84" t="s">
        <v>38</v>
      </c>
      <c r="E1" s="14"/>
      <c r="F1" s="14"/>
      <c r="G1" s="14"/>
      <c r="H1" s="14"/>
    </row>
    <row r="2" spans="1:12" ht="15.75" thickBot="1" x14ac:dyDescent="0.3">
      <c r="A2" s="15" t="s">
        <v>34</v>
      </c>
      <c r="B2" s="16"/>
      <c r="C2" s="16"/>
      <c r="D2" s="16"/>
      <c r="E2" s="16"/>
      <c r="F2" s="16"/>
      <c r="G2" s="16"/>
      <c r="H2" s="16"/>
    </row>
    <row r="3" spans="1:12" ht="15.75" thickBot="1" x14ac:dyDescent="0.3">
      <c r="A3" s="20" t="s">
        <v>18</v>
      </c>
      <c r="B3" s="21" t="s">
        <v>19</v>
      </c>
      <c r="C3" s="21" t="s">
        <v>20</v>
      </c>
      <c r="D3" s="21" t="s">
        <v>21</v>
      </c>
      <c r="E3" s="21" t="s">
        <v>22</v>
      </c>
      <c r="F3" s="21" t="s">
        <v>3</v>
      </c>
      <c r="G3" s="21" t="s">
        <v>23</v>
      </c>
      <c r="H3" s="21" t="s">
        <v>5</v>
      </c>
    </row>
    <row r="4" spans="1:12" ht="15" x14ac:dyDescent="0.25">
      <c r="A4" s="68" t="s">
        <v>1</v>
      </c>
      <c r="B4" s="68">
        <f>IF($B$1&lt;=7200,$B$1,7200)</f>
        <v>7200</v>
      </c>
      <c r="C4" s="69">
        <v>0</v>
      </c>
      <c r="D4" s="68">
        <f>B4*C4</f>
        <v>0</v>
      </c>
      <c r="E4" s="68">
        <f>IF(B4&gt;1,SUM($D$4:D4),0)</f>
        <v>0</v>
      </c>
      <c r="F4" s="69">
        <v>0</v>
      </c>
      <c r="G4" s="70">
        <f>IF(LOOKUP($B$1,{1;7201;30001;45001;200001},{0;0.8;0.4;0.05;0})=F4,F4,0)*E4</f>
        <v>0</v>
      </c>
      <c r="H4" s="71">
        <f>IF(G4&lt;&gt;0,E4*(1-F4),0)</f>
        <v>0</v>
      </c>
    </row>
    <row r="5" spans="1:12" ht="15" x14ac:dyDescent="0.25">
      <c r="A5" s="72" t="s">
        <v>8</v>
      </c>
      <c r="B5" s="72">
        <f>IF($B$1&lt;=30000,$B$1-B4,22800)</f>
        <v>22800</v>
      </c>
      <c r="C5" s="73">
        <v>0.1</v>
      </c>
      <c r="D5" s="72">
        <f t="shared" ref="D5:D8" si="0">B5*C5</f>
        <v>2280</v>
      </c>
      <c r="E5" s="72">
        <f>IF(B5&gt;1,SUM($D$4:D5),0)</f>
        <v>2280</v>
      </c>
      <c r="F5" s="73">
        <v>0.8</v>
      </c>
      <c r="G5" s="74">
        <f>IF(LOOKUP($B$1,{1;7201;30001;45001;200001},{0;0.8;0.4;0.05;0})=F5,F5,0)*E5</f>
        <v>0</v>
      </c>
      <c r="H5" s="75">
        <f t="shared" ref="H5:H8" si="1">IF(G5&lt;&gt;0,E5*(1-F5),0)</f>
        <v>0</v>
      </c>
    </row>
    <row r="6" spans="1:12" ht="15" x14ac:dyDescent="0.25">
      <c r="A6" s="72" t="s">
        <v>9</v>
      </c>
      <c r="B6" s="72">
        <f>IF($B$1&lt;=45000,$B$1-B4-B5,15000)</f>
        <v>15000</v>
      </c>
      <c r="C6" s="73">
        <v>0.15</v>
      </c>
      <c r="D6" s="72">
        <f t="shared" si="0"/>
        <v>2250</v>
      </c>
      <c r="E6" s="72">
        <f>IF(B6&gt;1,SUM($D$4:D6),0)</f>
        <v>4530</v>
      </c>
      <c r="F6" s="73">
        <v>0.4</v>
      </c>
      <c r="G6" s="74">
        <f>IF(LOOKUP($B$1,{1;7201;30001;45001;200001},{0;0.8;0.4;0.05;0})=F6,F6,0)*E6</f>
        <v>1812</v>
      </c>
      <c r="H6" s="75">
        <f t="shared" si="1"/>
        <v>2718</v>
      </c>
    </row>
    <row r="7" spans="1:12" ht="15" x14ac:dyDescent="0.25">
      <c r="A7" s="72" t="s">
        <v>24</v>
      </c>
      <c r="B7" s="72">
        <f>IF($B$1&lt;=200000,$B$1-B4-B5-B6,155000)</f>
        <v>0</v>
      </c>
      <c r="C7" s="73">
        <v>0.2</v>
      </c>
      <c r="D7" s="72">
        <f t="shared" si="0"/>
        <v>0</v>
      </c>
      <c r="E7" s="72">
        <f>IF(B7&gt;1,SUM($D$4:D7),0)</f>
        <v>0</v>
      </c>
      <c r="F7" s="73">
        <v>0.05</v>
      </c>
      <c r="G7" s="74">
        <f>IF(LOOKUP($B$1,{1;7201;30001;45001;200001},{0;0.8;0.4;0.05;0})=F7,F7,0)*E7</f>
        <v>0</v>
      </c>
      <c r="H7" s="75">
        <f t="shared" si="1"/>
        <v>0</v>
      </c>
    </row>
    <row r="8" spans="1:12" ht="15.75" thickBot="1" x14ac:dyDescent="0.3">
      <c r="A8" s="72" t="s">
        <v>11</v>
      </c>
      <c r="B8" s="72">
        <f>IF(B$1&gt;200000,$B$1-B4-B5-B6-B7,0)</f>
        <v>0</v>
      </c>
      <c r="C8" s="76">
        <v>0.22500000000000001</v>
      </c>
      <c r="D8" s="72">
        <f t="shared" si="0"/>
        <v>0</v>
      </c>
      <c r="E8" s="72">
        <f>IF(B8&gt;1,SUM($D$4:D8),0)</f>
        <v>0</v>
      </c>
      <c r="F8" s="73">
        <v>0</v>
      </c>
      <c r="G8" s="74">
        <f>IF(LOOKUP($B$1,{1;7201;30001;45001;200001},{0;0.8;0.4;0.05;0})=F8,F8,0)*E8</f>
        <v>0</v>
      </c>
      <c r="H8" s="75">
        <f t="shared" si="1"/>
        <v>0</v>
      </c>
    </row>
    <row r="9" spans="1:12" ht="15" x14ac:dyDescent="0.25">
      <c r="A9" s="20" t="s">
        <v>25</v>
      </c>
      <c r="B9" s="21">
        <f>SUM(B4:B8)</f>
        <v>45000</v>
      </c>
      <c r="C9" s="21"/>
      <c r="D9" s="21">
        <f>SUM(D4:D8)</f>
        <v>4530</v>
      </c>
      <c r="E9" s="21"/>
      <c r="F9" s="21"/>
      <c r="G9" s="21"/>
      <c r="H9" s="21">
        <f>SUM(H4:H8)</f>
        <v>2718</v>
      </c>
    </row>
    <row r="10" spans="1:12" ht="15.75" thickBot="1" x14ac:dyDescent="0.3">
      <c r="A10" s="15"/>
      <c r="B10" s="16"/>
      <c r="C10" s="16"/>
      <c r="D10" s="16"/>
      <c r="E10" s="16"/>
      <c r="F10" s="16"/>
      <c r="G10" s="16"/>
      <c r="H10" s="16"/>
    </row>
    <row r="11" spans="1:12" ht="15.75" thickBot="1" x14ac:dyDescent="0.3">
      <c r="A11" s="20" t="s">
        <v>28</v>
      </c>
      <c r="B11" s="20" t="s">
        <v>33</v>
      </c>
      <c r="C11" s="20" t="s">
        <v>21</v>
      </c>
      <c r="D11" s="20" t="s">
        <v>3</v>
      </c>
      <c r="E11" s="20" t="s">
        <v>23</v>
      </c>
      <c r="F11" s="20" t="s">
        <v>96</v>
      </c>
    </row>
    <row r="12" spans="1:12" ht="15" x14ac:dyDescent="0.25">
      <c r="A12" s="19" t="s">
        <v>29</v>
      </c>
      <c r="B12" s="19">
        <v>45000</v>
      </c>
      <c r="C12" s="22">
        <f t="shared" ref="C12:C15" si="2">IF(B12&lt;=7200,"اعفاء",
IF(B12&lt;=30000,(B12-7200)*10%,
IF(B12&lt;=45000,(B12-30000)*15%+2280,
IF(B12&lt;=200000,(B12-45000)*20%+4530,
IF(B12&gt;200000,(B12-200000)*22.5%+35530,0)))))</f>
        <v>4530</v>
      </c>
      <c r="D12" s="25">
        <f>LOOKUP(B12,{1;7201;30001;45001;200001},{0;0.8;0.4;0.05;0})</f>
        <v>0.4</v>
      </c>
      <c r="E12" s="60">
        <f>C12*D12</f>
        <v>1812</v>
      </c>
      <c r="F12" s="64">
        <f>C12-E12</f>
        <v>2718</v>
      </c>
    </row>
    <row r="13" spans="1:12" ht="15" x14ac:dyDescent="0.25">
      <c r="A13" s="13" t="s">
        <v>30</v>
      </c>
      <c r="B13" s="13">
        <v>30010</v>
      </c>
      <c r="C13" s="23">
        <f t="shared" si="2"/>
        <v>2281.5</v>
      </c>
      <c r="D13" s="26">
        <f>LOOKUP(B13,{1;7201;30001;45001;200001},{0;0.8;0.4;0.05;0})</f>
        <v>0.4</v>
      </c>
      <c r="E13" s="61">
        <f t="shared" ref="E13:E15" si="3">C13*D13</f>
        <v>912.6</v>
      </c>
      <c r="F13" s="65">
        <f t="shared" ref="F13:F15" si="4">C13-E13</f>
        <v>1368.9</v>
      </c>
    </row>
    <row r="14" spans="1:12" ht="15" x14ac:dyDescent="0.25">
      <c r="A14" s="18" t="s">
        <v>31</v>
      </c>
      <c r="B14" s="18">
        <v>203000</v>
      </c>
      <c r="C14" s="24">
        <f t="shared" si="2"/>
        <v>36205</v>
      </c>
      <c r="D14" s="27">
        <f>LOOKUP(B14,{1;7201;30001;45001;200001},{0;0.8;0.4;0.05;0})</f>
        <v>0</v>
      </c>
      <c r="E14" s="62">
        <f t="shared" si="3"/>
        <v>0</v>
      </c>
      <c r="F14" s="66">
        <f t="shared" si="4"/>
        <v>36205</v>
      </c>
    </row>
    <row r="15" spans="1:12" ht="21" customHeight="1" x14ac:dyDescent="0.25">
      <c r="A15" s="13" t="s">
        <v>32</v>
      </c>
      <c r="B15" s="13">
        <v>204000</v>
      </c>
      <c r="C15" s="23">
        <f t="shared" si="2"/>
        <v>36430</v>
      </c>
      <c r="D15" s="26">
        <f>LOOKUP(B15,{1;7201;30001;45001;200001},{0;0.8;0.4;0.05;0})</f>
        <v>0</v>
      </c>
      <c r="E15" s="61">
        <f t="shared" si="3"/>
        <v>0</v>
      </c>
      <c r="F15" s="65">
        <f t="shared" si="4"/>
        <v>36430</v>
      </c>
      <c r="G15" s="23"/>
      <c r="H15" s="23"/>
      <c r="L15" s="59"/>
    </row>
    <row r="16" spans="1:12" hidden="1" x14ac:dyDescent="0.2"/>
    <row r="17" spans="1:9" ht="15" hidden="1" customHeight="1" thickBot="1" x14ac:dyDescent="0.25">
      <c r="F17" s="104" t="str">
        <f ca="1">_xlfn.FORMULATEXT(C19)</f>
        <v>=FLOOR(IF(B19&lt;=7200,"اعفاء",
IF(B19&lt;=30000,(B19-7200)*10%,
IF(B19&lt;=45000,(B19-30000)*15%+2280,
IF(B19&lt;=200000,(B19-45000)*20%+4530,
IF(B19&gt;200000,(B19-200000)*22.5%+35530,0)))))
-
(IF(B19&lt;=7200,"اعفاء",
IF(B19&lt;=30000,(B19-7200)*10%,
IF(B19&lt;=45000,(B19-30000)*15%,
IF(B19&lt;=200000,(B19-45000)*20%,
IF(B19&gt;200000,(B19-200000)*22.5%,0)))))*LOOKUP(B19,{1;7201;30001;45001;200001},{0;0.8;0.4;0.05;0})),
10)</v>
      </c>
      <c r="G17" s="104"/>
      <c r="H17" s="104"/>
      <c r="I17" s="104"/>
    </row>
    <row r="18" spans="1:9" ht="15.75" hidden="1" customHeight="1" thickBot="1" x14ac:dyDescent="0.3">
      <c r="A18" s="21" t="s">
        <v>28</v>
      </c>
      <c r="B18" s="21" t="s">
        <v>33</v>
      </c>
      <c r="C18" s="21" t="s">
        <v>21</v>
      </c>
      <c r="F18" s="104"/>
      <c r="G18" s="104"/>
      <c r="H18" s="104"/>
      <c r="I18" s="104"/>
    </row>
    <row r="19" spans="1:9" ht="16.5" hidden="1" customHeight="1" x14ac:dyDescent="0.25">
      <c r="A19" s="19" t="s">
        <v>29</v>
      </c>
      <c r="B19" s="19">
        <v>30000</v>
      </c>
      <c r="C19" s="22">
        <f>FLOOR(IF(B19&lt;=7200,"اعفاء",
IF(B19&lt;=30000,(B19-7200)*10%,
IF(B19&lt;=45000,(B19-30000)*15%+2280,
IF(B19&lt;=200000,(B19-45000)*20%+4530,
IF(B19&gt;200000,(B19-200000)*22.5%+35530,0)))))
-
(IF(B19&lt;=7200,"اعفاء",
IF(B19&lt;=30000,(B19-7200)*10%,
IF(B19&lt;=45000,(B19-30000)*15%,
IF(B19&lt;=200000,(B19-45000)*20%,
IF(B19&gt;200000,(B19-200000)*22.5%,0)))))*LOOKUP(B19,{1;7201;30001;45001;200001},{0;0.8;0.4;0.05;0})),
10)</f>
        <v>450</v>
      </c>
      <c r="F19" s="104"/>
      <c r="G19" s="104"/>
      <c r="H19" s="104"/>
      <c r="I19" s="104"/>
    </row>
    <row r="20" spans="1:9" ht="15" hidden="1" x14ac:dyDescent="0.25">
      <c r="A20" s="13" t="s">
        <v>30</v>
      </c>
      <c r="B20" s="13">
        <v>45000</v>
      </c>
      <c r="C20" s="23">
        <f>FLOOR(IF(B20&lt;=7200,"اعفاء",
IF(B20&lt;=30000,(B20-7200)*10%,
IF(B20&lt;=45000,(B20-30000)*15%+2280,
IF(B20&lt;=200000,(B20-45000)*20%+4530,
IF(B20&gt;200000,(B20-200000)*22.5%+35530,0)))))
-
(IF(B20&lt;=7200,"اعفاء",
IF(B20&lt;=30000,(B20-7200)*10%,
IF(B20&lt;=45000,(B20-30000)*15%,
IF(B20&lt;=200000,(B20-45000)*20%,
IF(B20&gt;200000,(B20-200000)*22.5%,0)))))*LOOKUP(B20,{1;7201;30001;45001;200001},{0;0.8;0.4;0.05;0})),
10)</f>
        <v>3630</v>
      </c>
      <c r="F20" s="104"/>
      <c r="G20" s="104"/>
      <c r="H20" s="104"/>
      <c r="I20" s="104"/>
    </row>
    <row r="21" spans="1:9" ht="15" hidden="1" x14ac:dyDescent="0.25">
      <c r="A21" s="18" t="s">
        <v>31</v>
      </c>
      <c r="B21" s="18">
        <v>200000</v>
      </c>
      <c r="C21" s="24">
        <f>FLOOR(IF(B21&lt;=7200,"اعفاء",
IF(B21&lt;=30000,(B21-7200)*10%,
IF(B21&lt;=45000,(B21-30000)*15%+2280,
IF(B21&lt;=200000,(B21-45000)*20%+4530,
IF(B21&gt;200000,(B21-200000)*22.5%+35530,0)))))
-
(IF(B21&lt;=7200,"اعفاء",
IF(B21&lt;=30000,(B21-7200)*10%,
IF(B21&lt;=45000,(B21-30000)*15%,
IF(B21&lt;=200000,(B21-45000)*20%,
IF(B21&gt;200000,(B21-200000)*22.5%,0)))))*LOOKUP(B21,{1;7201;30001;45001;200001},{0;0.8;0.4;0.05;0})),
10)</f>
        <v>33980</v>
      </c>
      <c r="F21" s="104"/>
      <c r="G21" s="104"/>
      <c r="H21" s="104"/>
      <c r="I21" s="104"/>
    </row>
    <row r="22" spans="1:9" ht="15" hidden="1" x14ac:dyDescent="0.25">
      <c r="A22" s="13" t="s">
        <v>32</v>
      </c>
      <c r="B22" s="13">
        <v>250000</v>
      </c>
      <c r="C22" s="23">
        <f>FLOOR(IF(B22&lt;=7200,"اعفاء",
IF(B22&lt;=30000,(B22-7200)*10%,
IF(B22&lt;=45000,(B22-30000)*15%+2280,
IF(B22&lt;=200000,(B22-45000)*20%+4530,
IF(B22&gt;200000,(B22-200000)*22.5%+35530,0)))))
-
(IF(B22&lt;=7200,"اعفاء",
IF(B22&lt;=30000,(B22-7200)*10%,
IF(B22&lt;=45000,(B22-30000)*15%,
IF(B22&lt;=200000,(B22-45000)*20%,
IF(B22&gt;200000,(B22-200000)*22.5%,0)))))*LOOKUP(B22,{1;7201;30001;45001;200001},{0;0.8;0.4;0.05;0})),
10)</f>
        <v>46780</v>
      </c>
      <c r="F22" s="104"/>
      <c r="G22" s="104"/>
      <c r="H22" s="104"/>
      <c r="I22" s="104"/>
    </row>
    <row r="23" spans="1:9" hidden="1" x14ac:dyDescent="0.2">
      <c r="F23" s="104"/>
      <c r="G23" s="104"/>
      <c r="H23" s="104"/>
      <c r="I23" s="104"/>
    </row>
    <row r="24" spans="1:9" hidden="1" x14ac:dyDescent="0.2">
      <c r="F24" s="104"/>
      <c r="G24" s="104"/>
      <c r="H24" s="104"/>
      <c r="I24" s="104"/>
    </row>
    <row r="25" spans="1:9" hidden="1" x14ac:dyDescent="0.2">
      <c r="F25" s="104"/>
      <c r="G25" s="104"/>
      <c r="H25" s="104"/>
      <c r="I25" s="104"/>
    </row>
    <row r="26" spans="1:9" hidden="1" x14ac:dyDescent="0.2">
      <c r="F26" s="104"/>
      <c r="G26" s="104"/>
      <c r="H26" s="104"/>
      <c r="I26" s="104"/>
    </row>
    <row r="27" spans="1:9" hidden="1" x14ac:dyDescent="0.2">
      <c r="F27" s="104"/>
      <c r="G27" s="104"/>
      <c r="H27" s="104"/>
      <c r="I27" s="104"/>
    </row>
    <row r="28" spans="1:9" hidden="1" x14ac:dyDescent="0.2">
      <c r="F28" s="104"/>
      <c r="G28" s="104"/>
      <c r="H28" s="104"/>
      <c r="I28" s="104"/>
    </row>
    <row r="29" spans="1:9" hidden="1" x14ac:dyDescent="0.2">
      <c r="F29" s="104"/>
      <c r="G29" s="104"/>
      <c r="H29" s="104"/>
      <c r="I29" s="104"/>
    </row>
    <row r="30" spans="1:9" hidden="1" x14ac:dyDescent="0.2">
      <c r="F30" s="104"/>
      <c r="G30" s="104"/>
      <c r="H30" s="104"/>
      <c r="I30" s="104"/>
    </row>
    <row r="31" spans="1:9" hidden="1" x14ac:dyDescent="0.2">
      <c r="F31" s="104"/>
      <c r="G31" s="104"/>
      <c r="H31" s="104"/>
      <c r="I31" s="104"/>
    </row>
    <row r="32" spans="1:9" hidden="1" x14ac:dyDescent="0.2">
      <c r="F32" s="104"/>
      <c r="G32" s="104"/>
      <c r="H32" s="104"/>
      <c r="I32" s="104"/>
    </row>
    <row r="33" spans="1:5" hidden="1" x14ac:dyDescent="0.2"/>
    <row r="34" spans="1:5" hidden="1" x14ac:dyDescent="0.2"/>
    <row r="35" spans="1:5" hidden="1" x14ac:dyDescent="0.2"/>
    <row r="37" spans="1:5" ht="18" x14ac:dyDescent="0.25">
      <c r="A37" s="63" t="s">
        <v>85</v>
      </c>
    </row>
    <row r="38" spans="1:5" ht="6" customHeight="1" thickBot="1" x14ac:dyDescent="0.25"/>
    <row r="39" spans="1:5" ht="15.75" thickBot="1" x14ac:dyDescent="0.3">
      <c r="A39" s="20" t="s">
        <v>28</v>
      </c>
      <c r="B39" s="89" t="s">
        <v>91</v>
      </c>
      <c r="C39" s="89" t="s">
        <v>92</v>
      </c>
      <c r="D39" s="20" t="s">
        <v>33</v>
      </c>
      <c r="E39" s="20" t="s">
        <v>21</v>
      </c>
    </row>
    <row r="40" spans="1:5" ht="15" x14ac:dyDescent="0.25">
      <c r="A40" s="19" t="s">
        <v>29</v>
      </c>
      <c r="B40" s="19"/>
      <c r="C40" s="19"/>
      <c r="D40" s="94">
        <v>5000</v>
      </c>
      <c r="E40" s="67">
        <f>IF(D40&lt;=7200,0,
IF(D40&lt;=30000,(D40-7200)*10%,
IF(D40&lt;=45000,(D40-30000)*15%+2280,
IF(D40&lt;=200000,(D40-45000)*20%+4530,
IF(D40&gt;200000,(D40-200000)*22.5%+35530,0)))))
*(1-LOOKUP(D40,{1;7201;30001;45001;200001},{0;0.8;0.4;0.05;0}))</f>
        <v>0</v>
      </c>
    </row>
    <row r="41" spans="1:5" ht="15" x14ac:dyDescent="0.25">
      <c r="A41" s="13" t="s">
        <v>30</v>
      </c>
      <c r="B41" s="13"/>
      <c r="C41" s="13"/>
      <c r="D41" s="95">
        <v>30000</v>
      </c>
      <c r="E41" s="67">
        <f>IF(D41&lt;=7200,0,
IF(D41&lt;=30000,(D41-7200)*10%,
IF(D41&lt;=45000,(D41-30000)*15%+2280,
IF(D41&lt;=200000,(D41-45000)*20%+4530,
IF(D41&gt;200000,(D41-200000)*22.5%+35530,0)))))
*(1-LOOKUP(D41,{1;7201;30001;45001;200001},{0;0.8;0.4;0.05;0}))</f>
        <v>455.99999999999989</v>
      </c>
    </row>
    <row r="42" spans="1:5" ht="15" x14ac:dyDescent="0.25">
      <c r="A42" s="18" t="s">
        <v>31</v>
      </c>
      <c r="B42" s="18"/>
      <c r="C42" s="18"/>
      <c r="D42" s="96">
        <v>45000</v>
      </c>
      <c r="E42" s="67">
        <f>IF(D42&lt;=7200,0,
IF(D42&lt;=30000,(D42-7200)*10%,
IF(D42&lt;=45000,(D42-30000)*15%+2280,
IF(D42&lt;=200000,(D42-45000)*20%+4530,
IF(D42&gt;200000,(D42-200000)*22.5%+35530,0)))))
*(1-LOOKUP(D42,{1;7201;30001;45001;200001},{0;0.8;0.4;0.05;0}))</f>
        <v>2718</v>
      </c>
    </row>
    <row r="43" spans="1:5" ht="15" x14ac:dyDescent="0.25">
      <c r="A43" s="13" t="s">
        <v>32</v>
      </c>
      <c r="B43" s="13"/>
      <c r="C43" s="13"/>
      <c r="D43" s="95">
        <v>200000</v>
      </c>
      <c r="E43" s="67">
        <f>IF(D43&lt;=7200,0,
IF(D43&lt;=30000,(D43-7200)*10%,
IF(D43&lt;=45000,(D43-30000)*15%+2280,
IF(D43&lt;=200000,(D43-45000)*20%+4530,
IF(D43&gt;200000,(D43-200000)*22.5%+35530,0)))))
*(1-LOOKUP(D43,{1;7201;30001;45001;200001},{0;0.8;0.4;0.05;0}))</f>
        <v>33753.5</v>
      </c>
    </row>
    <row r="44" spans="1:5" ht="15" x14ac:dyDescent="0.25">
      <c r="A44" s="18" t="s">
        <v>93</v>
      </c>
      <c r="B44" s="18"/>
      <c r="C44" s="18"/>
      <c r="D44" s="96">
        <v>355000</v>
      </c>
      <c r="E44" s="67">
        <f>IF(D44&lt;=7200,0,
IF(D44&lt;=30000,(D44-7200)*10%,
IF(D44&lt;=45000,(D44-30000)*15%+2280,
IF(D44&lt;=200000,(D44-45000)*20%+4530,
IF(D44&gt;200000,(D44-200000)*22.5%+35530,0)))))
*(1-LOOKUP(D44,{1;7201;30001;45001;200001},{0;0.8;0.4;0.05;0}))</f>
        <v>70405</v>
      </c>
    </row>
    <row r="45" spans="1:5" ht="15" x14ac:dyDescent="0.25">
      <c r="A45" s="13" t="s">
        <v>94</v>
      </c>
      <c r="B45" s="13"/>
      <c r="C45" s="13"/>
      <c r="D45" s="95">
        <v>510000</v>
      </c>
      <c r="E45" s="67">
        <f>IF(D45&lt;=7200,0,
IF(D45&lt;=30000,(D45-7200)*10%,
IF(D45&lt;=45000,(D45-30000)*15%+2280,
IF(D45&lt;=200000,(D45-45000)*20%+4530,
IF(D45&gt;200000,(D45-200000)*22.5%+35530,0)))))
*(1-LOOKUP(D45,{1;7201;30001;45001;200001},{0;0.8;0.4;0.05;0}))</f>
        <v>105280</v>
      </c>
    </row>
    <row r="46" spans="1:5" ht="15" x14ac:dyDescent="0.25">
      <c r="A46" s="18" t="s">
        <v>95</v>
      </c>
      <c r="B46" s="18"/>
      <c r="C46" s="18"/>
      <c r="D46" s="96">
        <v>665000</v>
      </c>
      <c r="E46" s="67">
        <f>IF(D46&lt;=7200,0,
IF(D46&lt;=30000,(D46-7200)*10%,
IF(D46&lt;=45000,(D46-30000)*15%+2280,
IF(D46&lt;=200000,(D46-45000)*20%+4530,
IF(D46&gt;200000,(D46-200000)*22.5%+35530,0)))))
*(1-LOOKUP(D46,{1;7201;30001;45001;200001},{0;0.8;0.4;0.05;0}))</f>
        <v>140155</v>
      </c>
    </row>
    <row r="47" spans="1:5" x14ac:dyDescent="0.2">
      <c r="D47" s="59"/>
    </row>
  </sheetData>
  <mergeCells count="1">
    <mergeCell ref="F17:I32"/>
  </mergeCells>
  <conditionalFormatting sqref="A4:H8">
    <cfRule type="expression" dxfId="0" priority="1">
      <formula>$G4&gt;0</formula>
    </cfRule>
  </conditionalFormatting>
  <pageMargins left="0.7" right="0.7" top="0.75" bottom="0.75" header="0.3" footer="0.3"/>
  <pageSetup paperSize="9" orientation="portrait" horizontalDpi="0" verticalDpi="0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المقدمة</vt:lpstr>
      <vt:lpstr>نص القانون</vt:lpstr>
      <vt:lpstr>الشرائح</vt:lpstr>
      <vt:lpstr>مثال تفصيلى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2017-07-02T11:59:31Z</dcterms:modified>
</cp:coreProperties>
</file>