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240" yWindow="75" windowWidth="19935" windowHeight="7620"/>
  </bookViews>
  <sheets>
    <sheet name="Consumption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BG11" i="1" l="1" a="1"/>
  <c r="BG11" i="1" s="1"/>
  <c r="BG12" i="1" a="1"/>
  <c r="BG12" i="1"/>
  <c r="BG13" i="1" a="1"/>
  <c r="BG13" i="1" s="1"/>
  <c r="BG14" i="1" a="1"/>
  <c r="BG14" i="1"/>
  <c r="BG15" i="1" a="1"/>
  <c r="BG15" i="1" s="1"/>
  <c r="BG16" i="1" a="1"/>
  <c r="BG16" i="1"/>
  <c r="BG17" i="1" a="1"/>
  <c r="BG17" i="1" s="1"/>
  <c r="BG18" i="1" a="1"/>
  <c r="BG18" i="1" s="1"/>
  <c r="BG10" i="1" a="1"/>
  <c r="BG10" i="1" s="1"/>
  <c r="BJ19" i="1"/>
  <c r="BB19" i="1"/>
  <c r="AX19" i="1"/>
  <c r="AT19" i="1"/>
  <c r="AP19" i="1"/>
  <c r="AL19" i="1"/>
  <c r="AH19" i="1"/>
  <c r="AD19" i="1"/>
  <c r="Z19" i="1"/>
  <c r="V19" i="1"/>
  <c r="R19" i="1"/>
  <c r="N19" i="1"/>
  <c r="J19" i="1"/>
  <c r="C19" i="1"/>
  <c r="B19" i="1"/>
  <c r="A19" i="1"/>
  <c r="BB18" i="1"/>
  <c r="BA18" i="1"/>
  <c r="AX18" i="1"/>
  <c r="AW18" i="1"/>
  <c r="AT18" i="1"/>
  <c r="AS18" i="1"/>
  <c r="AP18" i="1"/>
  <c r="AO18" i="1"/>
  <c r="AL18" i="1"/>
  <c r="AK18" i="1"/>
  <c r="AM18" i="1" s="1"/>
  <c r="AH18" i="1"/>
  <c r="AG18" i="1"/>
  <c r="AD18" i="1"/>
  <c r="AC18" i="1"/>
  <c r="Z18" i="1"/>
  <c r="Y18" i="1"/>
  <c r="V18" i="1"/>
  <c r="U18" i="1"/>
  <c r="R18" i="1"/>
  <c r="Q18" i="1"/>
  <c r="N18" i="1"/>
  <c r="M18" i="1"/>
  <c r="J18" i="1"/>
  <c r="I18" i="1"/>
  <c r="C18" i="1"/>
  <c r="B18" i="1"/>
  <c r="A18" i="1"/>
  <c r="BB17" i="1"/>
  <c r="BA17" i="1"/>
  <c r="AX17" i="1"/>
  <c r="AW17" i="1"/>
  <c r="AT17" i="1"/>
  <c r="AS17" i="1"/>
  <c r="AP17" i="1"/>
  <c r="AO17" i="1"/>
  <c r="AL17" i="1"/>
  <c r="AK17" i="1"/>
  <c r="AH17" i="1"/>
  <c r="AG17" i="1"/>
  <c r="AD17" i="1"/>
  <c r="AC17" i="1"/>
  <c r="Z17" i="1"/>
  <c r="Y17" i="1"/>
  <c r="V17" i="1"/>
  <c r="U17" i="1"/>
  <c r="R17" i="1"/>
  <c r="Q17" i="1"/>
  <c r="N17" i="1"/>
  <c r="M17" i="1"/>
  <c r="J17" i="1"/>
  <c r="I17" i="1"/>
  <c r="C17" i="1"/>
  <c r="B17" i="1"/>
  <c r="A17" i="1"/>
  <c r="BB16" i="1"/>
  <c r="BA16" i="1"/>
  <c r="AX16" i="1"/>
  <c r="AW16" i="1"/>
  <c r="AT16" i="1"/>
  <c r="AS16" i="1"/>
  <c r="AP16" i="1"/>
  <c r="AO16" i="1"/>
  <c r="AQ16" i="1" s="1"/>
  <c r="AL16" i="1"/>
  <c r="AK16" i="1"/>
  <c r="AH16" i="1"/>
  <c r="AG16" i="1"/>
  <c r="AI16" i="1" s="1"/>
  <c r="AD16" i="1"/>
  <c r="AC16" i="1"/>
  <c r="Z16" i="1"/>
  <c r="Y16" i="1"/>
  <c r="AA16" i="1" s="1"/>
  <c r="V16" i="1"/>
  <c r="U16" i="1"/>
  <c r="R16" i="1"/>
  <c r="Q16" i="1"/>
  <c r="S16" i="1" s="1"/>
  <c r="N16" i="1"/>
  <c r="M16" i="1"/>
  <c r="J16" i="1"/>
  <c r="I16" i="1"/>
  <c r="K16" i="1" s="1"/>
  <c r="C16" i="1"/>
  <c r="B16" i="1"/>
  <c r="A16" i="1"/>
  <c r="BB15" i="1"/>
  <c r="BA15" i="1"/>
  <c r="AX15" i="1"/>
  <c r="AW15" i="1"/>
  <c r="AT15" i="1"/>
  <c r="AS15" i="1"/>
  <c r="AP15" i="1"/>
  <c r="AO15" i="1"/>
  <c r="AL15" i="1"/>
  <c r="AK15" i="1"/>
  <c r="AH15" i="1"/>
  <c r="AG15" i="1"/>
  <c r="AD15" i="1"/>
  <c r="AC15" i="1"/>
  <c r="Z15" i="1"/>
  <c r="Y15" i="1"/>
  <c r="V15" i="1"/>
  <c r="U15" i="1"/>
  <c r="R15" i="1"/>
  <c r="Q15" i="1"/>
  <c r="N15" i="1"/>
  <c r="M15" i="1"/>
  <c r="J15" i="1"/>
  <c r="I15" i="1"/>
  <c r="C15" i="1"/>
  <c r="B15" i="1"/>
  <c r="A15" i="1"/>
  <c r="BB14" i="1"/>
  <c r="BA14" i="1"/>
  <c r="BC14" i="1" s="1"/>
  <c r="AX14" i="1"/>
  <c r="AW14" i="1"/>
  <c r="AT14" i="1"/>
  <c r="AS14" i="1"/>
  <c r="AU14" i="1" s="1"/>
  <c r="AP14" i="1"/>
  <c r="AO14" i="1"/>
  <c r="AL14" i="1"/>
  <c r="AK14" i="1"/>
  <c r="AH14" i="1"/>
  <c r="AG14" i="1"/>
  <c r="AD14" i="1"/>
  <c r="AC14" i="1"/>
  <c r="AE14" i="1" s="1"/>
  <c r="Z14" i="1"/>
  <c r="Y14" i="1"/>
  <c r="V14" i="1"/>
  <c r="U14" i="1"/>
  <c r="R14" i="1"/>
  <c r="Q14" i="1"/>
  <c r="N14" i="1"/>
  <c r="M14" i="1"/>
  <c r="O14" i="1" s="1"/>
  <c r="J14" i="1"/>
  <c r="I14" i="1"/>
  <c r="K14" i="1" s="1"/>
  <c r="C14" i="1"/>
  <c r="B14" i="1"/>
  <c r="A14" i="1"/>
  <c r="BB13" i="1"/>
  <c r="BA13" i="1"/>
  <c r="AX13" i="1"/>
  <c r="AW13" i="1"/>
  <c r="AT13" i="1"/>
  <c r="AS13" i="1"/>
  <c r="AP13" i="1"/>
  <c r="AO13" i="1"/>
  <c r="AL13" i="1"/>
  <c r="AK13" i="1"/>
  <c r="AH13" i="1"/>
  <c r="AG13" i="1"/>
  <c r="AD13" i="1"/>
  <c r="AC13" i="1"/>
  <c r="Z13" i="1"/>
  <c r="Y13" i="1"/>
  <c r="V13" i="1"/>
  <c r="U13" i="1"/>
  <c r="R13" i="1"/>
  <c r="Q13" i="1"/>
  <c r="N13" i="1"/>
  <c r="M13" i="1"/>
  <c r="J13" i="1"/>
  <c r="I13" i="1"/>
  <c r="C13" i="1"/>
  <c r="B13" i="1"/>
  <c r="A13" i="1"/>
  <c r="BB12" i="1"/>
  <c r="BA12" i="1"/>
  <c r="AX12" i="1"/>
  <c r="AW12" i="1"/>
  <c r="AT12" i="1"/>
  <c r="AS12" i="1"/>
  <c r="AP12" i="1"/>
  <c r="AO12" i="1"/>
  <c r="AL12" i="1"/>
  <c r="AK12" i="1"/>
  <c r="AH12" i="1"/>
  <c r="AG12" i="1"/>
  <c r="AD12" i="1"/>
  <c r="AC12" i="1"/>
  <c r="Z12" i="1"/>
  <c r="Y12" i="1"/>
  <c r="V12" i="1"/>
  <c r="U12" i="1"/>
  <c r="R12" i="1"/>
  <c r="Q12" i="1"/>
  <c r="N12" i="1"/>
  <c r="M12" i="1"/>
  <c r="J12" i="1"/>
  <c r="I12" i="1"/>
  <c r="K12" i="1" s="1"/>
  <c r="C12" i="1"/>
  <c r="B12" i="1"/>
  <c r="A12" i="1"/>
  <c r="BL11" i="1"/>
  <c r="BL12" i="1" s="1"/>
  <c r="BL13" i="1" s="1"/>
  <c r="BL14" i="1" s="1"/>
  <c r="BL15" i="1" s="1"/>
  <c r="BL16" i="1" s="1"/>
  <c r="BL17" i="1" s="1"/>
  <c r="BL18" i="1" s="1"/>
  <c r="BL19" i="1" s="1"/>
  <c r="BB11" i="1"/>
  <c r="BA11" i="1"/>
  <c r="AX11" i="1"/>
  <c r="AW11" i="1"/>
  <c r="AT11" i="1"/>
  <c r="AS11" i="1"/>
  <c r="AP11" i="1"/>
  <c r="AO11" i="1"/>
  <c r="AL11" i="1"/>
  <c r="AK11" i="1"/>
  <c r="AH11" i="1"/>
  <c r="AG11" i="1"/>
  <c r="AD11" i="1"/>
  <c r="AC11" i="1"/>
  <c r="Z11" i="1"/>
  <c r="Y11" i="1"/>
  <c r="V11" i="1"/>
  <c r="U11" i="1"/>
  <c r="R11" i="1"/>
  <c r="Q11" i="1"/>
  <c r="N11" i="1"/>
  <c r="M11" i="1"/>
  <c r="J11" i="1"/>
  <c r="I11" i="1"/>
  <c r="C11" i="1"/>
  <c r="B11" i="1"/>
  <c r="A11" i="1"/>
  <c r="BB10" i="1"/>
  <c r="BA10" i="1"/>
  <c r="AX10" i="1"/>
  <c r="AW10" i="1"/>
  <c r="AT10" i="1"/>
  <c r="AS10" i="1"/>
  <c r="AP10" i="1"/>
  <c r="AO10" i="1"/>
  <c r="AL10" i="1"/>
  <c r="AK10" i="1"/>
  <c r="AH10" i="1"/>
  <c r="AG10" i="1"/>
  <c r="AD10" i="1"/>
  <c r="AC10" i="1"/>
  <c r="Z10" i="1"/>
  <c r="Y10" i="1"/>
  <c r="V10" i="1"/>
  <c r="U10" i="1"/>
  <c r="R10" i="1"/>
  <c r="Q10" i="1"/>
  <c r="N10" i="1"/>
  <c r="M10" i="1"/>
  <c r="J10" i="1"/>
  <c r="I10" i="1"/>
  <c r="C10" i="1"/>
  <c r="B10" i="1"/>
  <c r="A10" i="1"/>
  <c r="B9" i="1"/>
  <c r="A9" i="1"/>
  <c r="B8" i="1"/>
  <c r="A8" i="1"/>
  <c r="BJ7" i="1"/>
  <c r="BI7" i="1"/>
  <c r="BH7" i="1"/>
  <c r="BG7" i="1"/>
  <c r="BF7" i="1"/>
  <c r="BE7" i="1"/>
  <c r="BC7" i="1"/>
  <c r="BB7" i="1"/>
  <c r="BA7" i="1"/>
  <c r="AY7" i="1"/>
  <c r="AX7" i="1"/>
  <c r="AW7" i="1"/>
  <c r="AU7" i="1"/>
  <c r="AT7" i="1"/>
  <c r="AS7" i="1"/>
  <c r="AQ7" i="1"/>
  <c r="AP7" i="1"/>
  <c r="AO7" i="1"/>
  <c r="AM7" i="1"/>
  <c r="AL7" i="1"/>
  <c r="AK7" i="1"/>
  <c r="AI7" i="1"/>
  <c r="AH7" i="1"/>
  <c r="AG7" i="1"/>
  <c r="AE7" i="1"/>
  <c r="AD7" i="1"/>
  <c r="AC7" i="1"/>
  <c r="AA7" i="1"/>
  <c r="Z7" i="1"/>
  <c r="Y7" i="1"/>
  <c r="W7" i="1"/>
  <c r="V7" i="1"/>
  <c r="U7" i="1"/>
  <c r="S7" i="1"/>
  <c r="R7" i="1"/>
  <c r="Q7" i="1"/>
  <c r="O7" i="1"/>
  <c r="N7" i="1"/>
  <c r="M7" i="1"/>
  <c r="K7" i="1"/>
  <c r="J7" i="1"/>
  <c r="I7" i="1"/>
  <c r="G7" i="1"/>
  <c r="F7" i="1"/>
  <c r="E7" i="1"/>
  <c r="C7" i="1"/>
  <c r="B7" i="1"/>
  <c r="BA5" i="1"/>
  <c r="AW5" i="1"/>
  <c r="AS5" i="1"/>
  <c r="AV1" i="1" s="1"/>
  <c r="AO5" i="1"/>
  <c r="AR1" i="1" s="1"/>
  <c r="AK5" i="1"/>
  <c r="AG5" i="1"/>
  <c r="AC5" i="1"/>
  <c r="AF1" i="1" s="1"/>
  <c r="Y5" i="1"/>
  <c r="AB1" i="1" s="1"/>
  <c r="U5" i="1"/>
  <c r="Q5" i="1"/>
  <c r="M5" i="1"/>
  <c r="P1" i="1" s="1"/>
  <c r="I5" i="1"/>
  <c r="L1" i="1" s="1"/>
  <c r="E5" i="1"/>
  <c r="BB3" i="1"/>
  <c r="BA3" i="1"/>
  <c r="AX3" i="1"/>
  <c r="AW3" i="1"/>
  <c r="AT3" i="1"/>
  <c r="AS3" i="1"/>
  <c r="AP3" i="1"/>
  <c r="AO3" i="1"/>
  <c r="AL3" i="1"/>
  <c r="AK3" i="1"/>
  <c r="AH3" i="1"/>
  <c r="AG3" i="1"/>
  <c r="AD3" i="1"/>
  <c r="AC3" i="1"/>
  <c r="Z3" i="1"/>
  <c r="Y3" i="1"/>
  <c r="V3" i="1"/>
  <c r="U3" i="1"/>
  <c r="R3" i="1"/>
  <c r="Q3" i="1"/>
  <c r="N3" i="1"/>
  <c r="M3" i="1"/>
  <c r="J3" i="1"/>
  <c r="I3" i="1"/>
  <c r="F3" i="1"/>
  <c r="E3" i="1"/>
  <c r="BB2" i="1"/>
  <c r="BA2" i="1"/>
  <c r="AX2" i="1"/>
  <c r="AW2" i="1"/>
  <c r="AT2" i="1"/>
  <c r="AS2" i="1"/>
  <c r="AP2" i="1"/>
  <c r="AO2" i="1"/>
  <c r="AL2" i="1"/>
  <c r="AK2" i="1"/>
  <c r="AH2" i="1"/>
  <c r="AG2" i="1"/>
  <c r="AD2" i="1"/>
  <c r="AC2" i="1"/>
  <c r="Z2" i="1"/>
  <c r="Y2" i="1"/>
  <c r="V2" i="1"/>
  <c r="U2" i="1"/>
  <c r="R2" i="1"/>
  <c r="Q2" i="1"/>
  <c r="N2" i="1"/>
  <c r="M2" i="1"/>
  <c r="J2" i="1"/>
  <c r="I2" i="1"/>
  <c r="F2" i="1"/>
  <c r="E2" i="1"/>
  <c r="BK1" i="1"/>
  <c r="BD1" i="1"/>
  <c r="BB1" i="1"/>
  <c r="BA1" i="1"/>
  <c r="AZ1" i="1"/>
  <c r="AX1" i="1"/>
  <c r="AW1" i="1"/>
  <c r="AT1" i="1"/>
  <c r="AS1" i="1"/>
  <c r="AP1" i="1"/>
  <c r="AO1" i="1"/>
  <c r="AN1" i="1"/>
  <c r="AL1" i="1"/>
  <c r="AK1" i="1"/>
  <c r="AJ1" i="1"/>
  <c r="AH1" i="1"/>
  <c r="AG1" i="1"/>
  <c r="AD1" i="1"/>
  <c r="AC1" i="1"/>
  <c r="Z1" i="1"/>
  <c r="Y1" i="1"/>
  <c r="X1" i="1"/>
  <c r="V1" i="1"/>
  <c r="U1" i="1"/>
  <c r="T1" i="1"/>
  <c r="R1" i="1"/>
  <c r="Q1" i="1"/>
  <c r="N1" i="1"/>
  <c r="M1" i="1"/>
  <c r="J1" i="1"/>
  <c r="I1" i="1"/>
  <c r="H1" i="1"/>
  <c r="F1" i="1"/>
  <c r="E1" i="1"/>
  <c r="AU18" i="1" l="1"/>
  <c r="BC18" i="1"/>
  <c r="W13" i="1"/>
  <c r="AE13" i="1"/>
  <c r="AM13" i="1"/>
  <c r="AA15" i="1"/>
  <c r="AM15" i="1"/>
  <c r="W17" i="1"/>
  <c r="AE17" i="1"/>
  <c r="AE10" i="1"/>
  <c r="AM10" i="1"/>
  <c r="AU10" i="1"/>
  <c r="BC10" i="1"/>
  <c r="AU15" i="1"/>
  <c r="O11" i="1"/>
  <c r="AM11" i="1"/>
  <c r="O12" i="1"/>
  <c r="W12" i="1"/>
  <c r="O16" i="1"/>
  <c r="AA11" i="1"/>
  <c r="AI11" i="1"/>
  <c r="AQ11" i="1"/>
  <c r="AY11" i="1"/>
  <c r="AI12" i="1"/>
  <c r="AY12" i="1"/>
  <c r="S13" i="1"/>
  <c r="AA13" i="1"/>
  <c r="AQ13" i="1"/>
  <c r="BC13" i="1"/>
  <c r="AQ14" i="1"/>
  <c r="AA14" i="1"/>
  <c r="AQ15" i="1"/>
  <c r="S17" i="1"/>
  <c r="AQ17" i="1"/>
  <c r="AY17" i="1"/>
  <c r="BE10" i="1"/>
  <c r="BF10" i="1" s="1"/>
  <c r="AA10" i="1"/>
  <c r="AI10" i="1"/>
  <c r="W14" i="1"/>
  <c r="O15" i="1"/>
  <c r="W15" i="1"/>
  <c r="BC15" i="1"/>
  <c r="AU16" i="1"/>
  <c r="BC16" i="1"/>
  <c r="S18" i="1"/>
  <c r="AA18" i="1"/>
  <c r="S11" i="1"/>
  <c r="W10" i="1"/>
  <c r="AY10" i="1"/>
  <c r="BC11" i="1"/>
  <c r="AU12" i="1"/>
  <c r="S14" i="1"/>
  <c r="AM14" i="1"/>
  <c r="AY14" i="1"/>
  <c r="BE16" i="1"/>
  <c r="AE16" i="1"/>
  <c r="AM16" i="1"/>
  <c r="O17" i="1"/>
  <c r="BE18" i="1"/>
  <c r="AE18" i="1"/>
  <c r="AQ18" i="1"/>
  <c r="AQ10" i="1"/>
  <c r="AU11" i="1"/>
  <c r="S12" i="1"/>
  <c r="BC12" i="1"/>
  <c r="O13" i="1"/>
  <c r="AU13" i="1"/>
  <c r="AY13" i="1"/>
  <c r="BH15" i="1"/>
  <c r="AE15" i="1"/>
  <c r="AI15" i="1"/>
  <c r="W16" i="1"/>
  <c r="AY16" i="1"/>
  <c r="AA17" i="1"/>
  <c r="BC17" i="1"/>
  <c r="O18" i="1"/>
  <c r="W18" i="1"/>
  <c r="AY18" i="1"/>
  <c r="S10" i="1"/>
  <c r="W11" i="1"/>
  <c r="AE11" i="1"/>
  <c r="BE12" i="1"/>
  <c r="AE12" i="1"/>
  <c r="AM12" i="1"/>
  <c r="AQ12" i="1"/>
  <c r="BE14" i="1"/>
  <c r="AI14" i="1"/>
  <c r="AM17" i="1"/>
  <c r="AU17" i="1"/>
  <c r="K18" i="1"/>
  <c r="AI18" i="1"/>
  <c r="O10" i="1"/>
  <c r="AA12" i="1"/>
  <c r="AI13" i="1"/>
  <c r="S15" i="1"/>
  <c r="AY15" i="1"/>
  <c r="AI17" i="1"/>
  <c r="BF16" i="1"/>
  <c r="BF18" i="1"/>
  <c r="BF12" i="1"/>
  <c r="BF14" i="1"/>
  <c r="BH17" i="1"/>
  <c r="K10" i="1"/>
  <c r="BE11" i="1"/>
  <c r="BE13" i="1"/>
  <c r="BJ13" i="1" s="1"/>
  <c r="BE15" i="1"/>
  <c r="BE17" i="1"/>
  <c r="BI18" i="1"/>
  <c r="K11" i="1"/>
  <c r="BH11" i="1" s="1"/>
  <c r="K13" i="1"/>
  <c r="BH13" i="1" s="1"/>
  <c r="K15" i="1"/>
  <c r="K17" i="1"/>
  <c r="BI15" i="1" l="1"/>
  <c r="BF15" i="1"/>
  <c r="BI11" i="1"/>
  <c r="BF11" i="1"/>
  <c r="BH10" i="1"/>
  <c r="BJ10" i="1"/>
  <c r="BI10" i="1"/>
  <c r="BJ16" i="1"/>
  <c r="BH16" i="1"/>
  <c r="BJ12" i="1"/>
  <c r="BH12" i="1"/>
  <c r="BI12" i="1"/>
  <c r="BJ15" i="1"/>
  <c r="BI17" i="1"/>
  <c r="BF17" i="1"/>
  <c r="BI13" i="1"/>
  <c r="BF13" i="1"/>
  <c r="BJ17" i="1"/>
  <c r="BI16" i="1"/>
  <c r="BJ18" i="1"/>
  <c r="BH18" i="1"/>
  <c r="BJ14" i="1"/>
  <c r="BH14" i="1"/>
  <c r="BI14" i="1"/>
  <c r="BJ11" i="1"/>
</calcChain>
</file>

<file path=xl/sharedStrings.xml><?xml version="1.0" encoding="utf-8"?>
<sst xmlns="http://schemas.openxmlformats.org/spreadsheetml/2006/main" count="54" uniqueCount="15">
  <si>
    <t>Rooms Occupied :</t>
  </si>
  <si>
    <t>Unit</t>
  </si>
  <si>
    <t>No. Of Guest :</t>
  </si>
  <si>
    <t>Food Cost Per Guest :</t>
  </si>
  <si>
    <r>
      <t xml:space="preserve">Main Store Food - </t>
    </r>
    <r>
      <rPr>
        <b/>
        <sz val="16"/>
        <color rgb="FF0CDE34"/>
        <rFont val="Arial"/>
        <family val="2"/>
      </rPr>
      <t>Consumption</t>
    </r>
  </si>
  <si>
    <t>Article No.</t>
  </si>
  <si>
    <t>Article</t>
  </si>
  <si>
    <t>MAX</t>
  </si>
  <si>
    <t>MIN</t>
  </si>
  <si>
    <t>MAX VS. MIN</t>
  </si>
  <si>
    <t>BY QTY</t>
  </si>
  <si>
    <t>BY VALUE</t>
  </si>
  <si>
    <t>%</t>
  </si>
  <si>
    <t>DATE</t>
  </si>
  <si>
    <t>QTY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</si>
</sst>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[$-409]dd\-mmm\-yy;@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[$-409]mmm/yy;@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 val="singleAccounting"/>
      <sz val="10"/>
      <color theme="0" tint="-0.249977111117893"/>
      <name val="Arial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u/>
      <sz val="10"/>
      <color indexed="8"/>
      <name val="Arial"/>
      <family val="2"/>
    </font>
    <font>
      <b/>
      <sz val="11"/>
      <name val="Arial"/>
      <family val="2"/>
    </font>
    <font>
      <b/>
      <sz val="10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rgb="FFC00000"/>
      <name val="Arial"/>
      <family val="2"/>
    </font>
    <font>
      <b/>
      <u/>
      <sz val="10"/>
      <color rgb="FFC00000"/>
      <name val="Arial"/>
      <family val="2"/>
    </font>
    <font>
      <b/>
      <sz val="16"/>
      <name val="Arial"/>
      <family val="2"/>
    </font>
    <font>
      <b/>
      <sz val="16"/>
      <color rgb="FF0CDE34"/>
      <name val="Arial"/>
      <family val="2"/>
    </font>
    <font>
      <b/>
      <u/>
      <sz val="12"/>
      <color indexed="8"/>
      <name val="Arial"/>
      <family val="2"/>
    </font>
    <font>
      <b/>
      <sz val="11"/>
      <color indexed="8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14"/>
      <color indexed="8"/>
      <name val="Arial"/>
      <family val="2"/>
    </font>
    <font>
      <b/>
      <u/>
      <sz val="16"/>
      <color rgb="FF0000FF"/>
      <name val="Arial"/>
      <family val="2"/>
    </font>
    <font>
      <b/>
      <sz val="16"/>
      <color indexed="8"/>
      <name val="Arial"/>
      <family val="2"/>
    </font>
    <font>
      <b/>
      <u/>
      <sz val="11"/>
      <color indexed="8"/>
      <name val="Arial"/>
      <family val="2"/>
    </font>
    <font>
      <b/>
      <sz val="11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00FF00"/>
      <name val="Arial"/>
      <family val="2"/>
    </font>
    <font>
      <sz val="10"/>
      <color rgb="FF00FF00"/>
      <name val="Arial"/>
      <family val="2"/>
    </font>
    <font>
      <b/>
      <sz val="10"/>
      <color rgb="FF00FF00"/>
      <name val="Arial"/>
      <family val="2"/>
    </font>
    <font>
      <b/>
      <sz val="11"/>
      <color rgb="FFC00000"/>
      <name val="Arial"/>
      <family val="2"/>
    </font>
    <font>
      <sz val="10"/>
      <color rgb="FFC00000"/>
      <name val="Arial"/>
      <family val="2"/>
    </font>
    <font>
      <u val="singleAccounting"/>
      <sz val="10"/>
      <color rgb="FFC00000"/>
      <name val="Arial"/>
      <family val="2"/>
    </font>
    <font>
      <b/>
      <sz val="11"/>
      <color rgb="FF0000FF"/>
      <name val="Arial"/>
      <family val="2"/>
    </font>
  </fonts>
  <fills count="12">
    <fill>
      <patternFill patternType="none"/>
    </fill>
    <fill>
      <patternFill patternType="gray125"/>
    </fill>
    <fill>
      <gradientFill>
        <stop position="0">
          <color theme="1"/>
        </stop>
        <stop position="0.5">
          <color theme="5" tint="0.40000610370189521"/>
        </stop>
        <stop position="1">
          <color theme="1"/>
        </stop>
      </gradientFill>
    </fill>
    <fill>
      <gradientFill degree="90">
        <stop position="0">
          <color theme="1"/>
        </stop>
        <stop position="0.5">
          <color theme="5" tint="0.40000610370189521"/>
        </stop>
        <stop position="1">
          <color theme="1"/>
        </stop>
      </gradientFill>
    </fill>
    <fill>
      <gradientFill type="path" left="0.5" right="0.5" top="0.5" bottom="0.5">
        <stop position="0">
          <color theme="5" tint="0.59999389629810485"/>
        </stop>
        <stop position="1">
          <color theme="2" tint="-0.74901577806939912"/>
        </stop>
      </gradientFill>
    </fill>
    <fill>
      <gradientFill degree="90">
        <stop position="0">
          <color rgb="FF00FF00"/>
        </stop>
        <stop position="0.5">
          <color auto="1"/>
        </stop>
        <stop position="1">
          <color rgb="FF00FF00"/>
        </stop>
      </gradientFill>
    </fill>
    <fill>
      <gradientFill degree="90">
        <stop position="0">
          <color rgb="FF00FF00"/>
        </stop>
        <stop position="0.5">
          <color rgb="FF0CDE34"/>
        </stop>
        <stop position="1">
          <color rgb="FF00FF00"/>
        </stop>
      </gradientFill>
    </fill>
    <fill>
      <gradientFill degree="90">
        <stop position="0">
          <color rgb="FF0CDE34"/>
        </stop>
        <stop position="0.5">
          <color rgb="FF0CDE34"/>
        </stop>
        <stop position="1">
          <color rgb="FF0CDE34"/>
        </stop>
      </gradientFill>
    </fill>
    <fill>
      <gradientFill degree="90">
        <stop position="0">
          <color theme="2" tint="-0.49803155613879818"/>
        </stop>
        <stop position="0.5">
          <color theme="7" tint="0.40000610370189521"/>
        </stop>
        <stop position="1">
          <color theme="2" tint="-0.49803155613879818"/>
        </stop>
      </gradientFill>
    </fill>
    <fill>
      <gradientFill degree="90">
        <stop position="0">
          <color theme="2" tint="-0.25098422193060094"/>
        </stop>
        <stop position="0.5">
          <color theme="7" tint="0.80001220740379042"/>
        </stop>
        <stop position="1">
          <color theme="2" tint="-0.25098422193060094"/>
        </stop>
      </gradientFill>
    </fill>
    <fill>
      <gradientFill degree="90">
        <stop position="0">
          <color theme="2" tint="-0.49803155613879818"/>
        </stop>
        <stop position="1">
          <color theme="7" tint="0.40000610370189521"/>
        </stop>
      </gradientFill>
    </fill>
    <fill>
      <gradientFill degree="90">
        <stop position="0">
          <color theme="1" tint="0.25098422193060094"/>
        </stop>
        <stop position="0.5">
          <color rgb="FFFFFF00"/>
        </stop>
        <stop position="1">
          <color theme="1" tint="0.25098422193060094"/>
        </stop>
      </gradient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hair">
        <color rgb="FFFF0000"/>
      </right>
      <top style="thick">
        <color rgb="FFFF0000"/>
      </top>
      <bottom style="thick">
        <color rgb="FFFF0000"/>
      </bottom>
      <diagonal/>
    </border>
    <border>
      <left style="hair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 style="thick">
        <color auto="1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ck">
        <color auto="1"/>
      </left>
      <right/>
      <top/>
      <bottom style="hair">
        <color theme="4" tint="-0.499984740745262"/>
      </bottom>
      <diagonal/>
    </border>
    <border>
      <left/>
      <right/>
      <top/>
      <bottom style="hair">
        <color theme="4" tint="-0.499984740745262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theme="4" tint="-0.499984740745262"/>
      </top>
      <bottom/>
      <diagonal/>
    </border>
    <border>
      <left/>
      <right/>
      <top style="hair">
        <color theme="4" tint="-0.499984740745262"/>
      </top>
      <bottom/>
      <diagonal/>
    </border>
    <border>
      <left/>
      <right/>
      <top style="hair">
        <color auto="1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</cellStyleXfs>
  <cellXfs count="105">
    <xf numFmtId="0" fontId="0" fillId="0" borderId="0" xfId="0"/>
    <xf numFmtId="164" fontId="2" fillId="0" borderId="0" xfId="1" applyNumberFormat="1" applyFont="1" applyAlignment="1" applyProtection="1">
      <alignment horizontal="center" vertical="center"/>
    </xf>
    <xf numFmtId="0" fontId="4" fillId="0" borderId="0" xfId="3" applyFont="1" applyAlignment="1" applyProtection="1">
      <alignment horizontal="right" vertical="center"/>
    </xf>
    <xf numFmtId="0" fontId="5" fillId="0" borderId="0" xfId="3" applyFont="1" applyAlignment="1" applyProtection="1">
      <alignment horizontal="left" vertical="center"/>
    </xf>
    <xf numFmtId="165" fontId="7" fillId="0" borderId="0" xfId="1" applyNumberFormat="1" applyFont="1" applyAlignment="1" applyProtection="1">
      <alignment vertical="center"/>
    </xf>
    <xf numFmtId="10" fontId="7" fillId="0" borderId="0" xfId="2" applyNumberFormat="1" applyFont="1" applyAlignment="1" applyProtection="1">
      <alignment vertical="center"/>
    </xf>
    <xf numFmtId="0" fontId="9" fillId="0" borderId="0" xfId="3" applyFont="1" applyAlignment="1" applyProtection="1">
      <alignment vertical="center"/>
    </xf>
    <xf numFmtId="0" fontId="3" fillId="0" borderId="0" xfId="3" applyAlignment="1" applyProtection="1">
      <alignment vertical="center"/>
    </xf>
    <xf numFmtId="43" fontId="10" fillId="0" borderId="0" xfId="1" applyFont="1" applyAlignment="1" applyProtection="1">
      <alignment vertical="center"/>
    </xf>
    <xf numFmtId="166" fontId="10" fillId="0" borderId="0" xfId="2" applyNumberFormat="1" applyFont="1" applyAlignment="1" applyProtection="1">
      <alignment vertical="center"/>
    </xf>
    <xf numFmtId="0" fontId="3" fillId="0" borderId="0" xfId="3" applyAlignment="1" applyProtection="1">
      <alignment horizontal="center" vertical="center"/>
    </xf>
    <xf numFmtId="0" fontId="5" fillId="0" borderId="0" xfId="3" applyFont="1" applyAlignment="1" applyProtection="1">
      <alignment vertical="center"/>
    </xf>
    <xf numFmtId="165" fontId="7" fillId="0" borderId="2" xfId="1" applyNumberFormat="1" applyFont="1" applyBorder="1" applyAlignment="1" applyProtection="1">
      <alignment vertical="center"/>
    </xf>
    <xf numFmtId="167" fontId="7" fillId="0" borderId="2" xfId="1" applyNumberFormat="1" applyFont="1" applyBorder="1" applyAlignment="1" applyProtection="1">
      <alignment vertical="center"/>
    </xf>
    <xf numFmtId="0" fontId="11" fillId="0" borderId="0" xfId="3" applyFont="1" applyAlignment="1" applyProtection="1">
      <alignment horizontal="left" vertical="center"/>
    </xf>
    <xf numFmtId="43" fontId="12" fillId="0" borderId="0" xfId="1" applyFont="1" applyBorder="1" applyAlignment="1" applyProtection="1">
      <alignment vertical="center"/>
    </xf>
    <xf numFmtId="10" fontId="12" fillId="0" borderId="0" xfId="2" applyNumberFormat="1" applyFont="1" applyBorder="1" applyAlignment="1" applyProtection="1">
      <alignment vertical="center"/>
    </xf>
    <xf numFmtId="0" fontId="13" fillId="3" borderId="3" xfId="3" applyFont="1" applyFill="1" applyBorder="1" applyAlignment="1" applyProtection="1">
      <alignment vertical="center"/>
    </xf>
    <xf numFmtId="0" fontId="13" fillId="3" borderId="4" xfId="3" applyFont="1" applyFill="1" applyBorder="1" applyAlignment="1" applyProtection="1">
      <alignment vertical="center"/>
    </xf>
    <xf numFmtId="164" fontId="15" fillId="3" borderId="4" xfId="3" applyNumberFormat="1" applyFont="1" applyFill="1" applyBorder="1" applyAlignment="1" applyProtection="1">
      <alignment vertical="center"/>
    </xf>
    <xf numFmtId="166" fontId="15" fillId="3" borderId="4" xfId="2" applyNumberFormat="1" applyFont="1" applyFill="1" applyBorder="1" applyAlignment="1" applyProtection="1">
      <alignment vertical="center"/>
    </xf>
    <xf numFmtId="0" fontId="3" fillId="0" borderId="0" xfId="3" applyFont="1" applyFill="1" applyAlignment="1" applyProtection="1">
      <alignment vertical="center"/>
    </xf>
    <xf numFmtId="164" fontId="18" fillId="2" borderId="1" xfId="3" applyNumberFormat="1" applyFont="1" applyFill="1" applyBorder="1" applyAlignment="1" applyProtection="1">
      <alignment vertical="center" textRotation="180"/>
    </xf>
    <xf numFmtId="0" fontId="3" fillId="0" borderId="7" xfId="3" applyFont="1" applyFill="1" applyBorder="1" applyAlignment="1" applyProtection="1">
      <alignment horizontal="center" vertical="center"/>
    </xf>
    <xf numFmtId="0" fontId="3" fillId="0" borderId="8" xfId="3" applyFont="1" applyFill="1" applyBorder="1" applyAlignment="1" applyProtection="1">
      <alignment horizontal="center" vertical="center"/>
    </xf>
    <xf numFmtId="167" fontId="5" fillId="4" borderId="0" xfId="3" applyNumberFormat="1" applyFont="1" applyFill="1" applyBorder="1" applyAlignment="1" applyProtection="1">
      <alignment horizontal="center" vertical="center"/>
    </xf>
    <xf numFmtId="166" fontId="21" fillId="4" borderId="0" xfId="2" applyNumberFormat="1" applyFont="1" applyFill="1" applyBorder="1" applyAlignment="1" applyProtection="1">
      <alignment horizontal="center" vertical="center"/>
    </xf>
    <xf numFmtId="0" fontId="22" fillId="0" borderId="12" xfId="3" applyFont="1" applyFill="1" applyBorder="1" applyAlignment="1" applyProtection="1">
      <alignment horizontal="center"/>
    </xf>
    <xf numFmtId="0" fontId="22" fillId="0" borderId="11" xfId="3" applyFont="1" applyFill="1" applyBorder="1" applyAlignment="1" applyProtection="1">
      <alignment horizontal="center"/>
    </xf>
    <xf numFmtId="43" fontId="23" fillId="0" borderId="13" xfId="1" applyFont="1" applyFill="1" applyBorder="1" applyAlignment="1" applyProtection="1">
      <alignment horizontal="center" vertical="center" wrapText="1"/>
    </xf>
    <xf numFmtId="43" fontId="23" fillId="0" borderId="14" xfId="1" applyFont="1" applyFill="1" applyBorder="1" applyAlignment="1" applyProtection="1">
      <alignment horizontal="center" vertical="center" wrapText="1"/>
    </xf>
    <xf numFmtId="1" fontId="23" fillId="5" borderId="15" xfId="3" applyNumberFormat="1" applyFont="1" applyFill="1" applyBorder="1" applyAlignment="1" applyProtection="1">
      <alignment horizontal="center" vertical="center"/>
      <protection locked="0"/>
    </xf>
    <xf numFmtId="0" fontId="10" fillId="5" borderId="16" xfId="3" applyFont="1" applyFill="1" applyBorder="1" applyAlignment="1" applyProtection="1">
      <alignment vertical="center"/>
    </xf>
    <xf numFmtId="0" fontId="10" fillId="5" borderId="17" xfId="3" applyFont="1" applyFill="1" applyBorder="1" applyAlignment="1" applyProtection="1">
      <alignment vertical="center"/>
    </xf>
    <xf numFmtId="0" fontId="24" fillId="2" borderId="0" xfId="3" applyFont="1" applyFill="1" applyBorder="1" applyAlignment="1" applyProtection="1">
      <alignment vertical="center"/>
    </xf>
    <xf numFmtId="167" fontId="10" fillId="6" borderId="18" xfId="1" applyNumberFormat="1" applyFont="1" applyFill="1" applyBorder="1" applyAlignment="1" applyProtection="1">
      <alignment vertical="center"/>
    </xf>
    <xf numFmtId="167" fontId="10" fillId="6" borderId="16" xfId="1" applyNumberFormat="1" applyFont="1" applyFill="1" applyBorder="1" applyAlignment="1" applyProtection="1">
      <alignment vertical="center"/>
    </xf>
    <xf numFmtId="166" fontId="10" fillId="6" borderId="19" xfId="2" applyNumberFormat="1" applyFont="1" applyFill="1" applyBorder="1" applyAlignment="1" applyProtection="1">
      <alignment vertical="center"/>
    </xf>
    <xf numFmtId="0" fontId="3" fillId="2" borderId="0" xfId="3" applyFill="1" applyBorder="1" applyAlignment="1" applyProtection="1">
      <alignment vertical="center"/>
    </xf>
    <xf numFmtId="167" fontId="9" fillId="7" borderId="20" xfId="3" applyNumberFormat="1" applyFont="1" applyFill="1" applyBorder="1" applyAlignment="1" applyProtection="1">
      <alignment vertical="center"/>
    </xf>
    <xf numFmtId="168" fontId="3" fillId="7" borderId="16" xfId="3" applyNumberFormat="1" applyFont="1" applyFill="1" applyBorder="1" applyAlignment="1" applyProtection="1">
      <alignment vertical="center"/>
    </xf>
    <xf numFmtId="167" fontId="9" fillId="7" borderId="16" xfId="3" applyNumberFormat="1" applyFont="1" applyFill="1" applyBorder="1" applyAlignment="1" applyProtection="1">
      <alignment vertical="center"/>
    </xf>
    <xf numFmtId="43" fontId="10" fillId="7" borderId="16" xfId="1" applyFont="1" applyFill="1" applyBorder="1" applyAlignment="1" applyProtection="1">
      <alignment vertical="center"/>
    </xf>
    <xf numFmtId="166" fontId="10" fillId="7" borderId="17" xfId="2" applyNumberFormat="1" applyFont="1" applyFill="1" applyBorder="1" applyAlignment="1" applyProtection="1">
      <alignment vertical="center"/>
    </xf>
    <xf numFmtId="0" fontId="25" fillId="3" borderId="21" xfId="3" applyNumberFormat="1" applyFont="1" applyFill="1" applyBorder="1" applyAlignment="1" applyProtection="1">
      <alignment vertical="center"/>
    </xf>
    <xf numFmtId="0" fontId="25" fillId="3" borderId="22" xfId="3" applyFont="1" applyFill="1" applyBorder="1" applyAlignment="1" applyProtection="1">
      <alignment vertical="center"/>
    </xf>
    <xf numFmtId="0" fontId="26" fillId="2" borderId="1" xfId="3" applyFont="1" applyFill="1" applyBorder="1" applyAlignment="1" applyProtection="1">
      <alignment vertical="center"/>
    </xf>
    <xf numFmtId="167" fontId="27" fillId="3" borderId="22" xfId="1" applyNumberFormat="1" applyFont="1" applyFill="1" applyBorder="1" applyAlignment="1" applyProtection="1">
      <alignment vertical="center"/>
    </xf>
    <xf numFmtId="166" fontId="27" fillId="3" borderId="22" xfId="2" applyNumberFormat="1" applyFont="1" applyFill="1" applyBorder="1" applyAlignment="1" applyProtection="1">
      <alignment vertical="center"/>
    </xf>
    <xf numFmtId="167" fontId="9" fillId="3" borderId="22" xfId="1" applyNumberFormat="1" applyFont="1" applyFill="1" applyBorder="1" applyAlignment="1" applyProtection="1">
      <alignment vertical="center"/>
    </xf>
    <xf numFmtId="43" fontId="27" fillId="3" borderId="22" xfId="1" applyFont="1" applyFill="1" applyBorder="1" applyAlignment="1" applyProtection="1">
      <alignment vertical="center"/>
    </xf>
    <xf numFmtId="0" fontId="26" fillId="0" borderId="0" xfId="3" applyFont="1" applyAlignment="1" applyProtection="1">
      <alignment vertical="center"/>
    </xf>
    <xf numFmtId="1" fontId="16" fillId="8" borderId="0" xfId="3" applyNumberFormat="1" applyFont="1" applyFill="1" applyBorder="1" applyAlignment="1" applyProtection="1">
      <alignment vertical="center"/>
    </xf>
    <xf numFmtId="0" fontId="3" fillId="2" borderId="1" xfId="3" applyFill="1" applyBorder="1" applyAlignment="1" applyProtection="1">
      <alignment vertical="center"/>
    </xf>
    <xf numFmtId="0" fontId="3" fillId="0" borderId="23" xfId="3" applyNumberFormat="1" applyFont="1" applyFill="1" applyBorder="1" applyAlignment="1" applyProtection="1">
      <alignment horizontal="center" vertical="center"/>
    </xf>
    <xf numFmtId="0" fontId="3" fillId="0" borderId="24" xfId="3" applyFont="1" applyFill="1" applyBorder="1" applyAlignment="1" applyProtection="1">
      <alignment vertical="center"/>
    </xf>
    <xf numFmtId="167" fontId="5" fillId="0" borderId="25" xfId="1" applyNumberFormat="1" applyFont="1" applyBorder="1" applyAlignment="1" applyProtection="1">
      <alignment vertical="center"/>
    </xf>
    <xf numFmtId="167" fontId="3" fillId="0" borderId="2" xfId="1" applyNumberFormat="1" applyFont="1" applyBorder="1" applyAlignment="1" applyProtection="1">
      <alignment vertical="center"/>
    </xf>
    <xf numFmtId="166" fontId="5" fillId="0" borderId="26" xfId="2" applyNumberFormat="1" applyFont="1" applyBorder="1" applyAlignment="1" applyProtection="1">
      <alignment vertical="center"/>
    </xf>
    <xf numFmtId="167" fontId="9" fillId="0" borderId="0" xfId="3" applyNumberFormat="1" applyFont="1" applyAlignment="1" applyProtection="1">
      <alignment vertical="center"/>
    </xf>
    <xf numFmtId="168" fontId="3" fillId="0" borderId="0" xfId="3" applyNumberFormat="1" applyAlignment="1" applyProtection="1">
      <alignment vertical="center"/>
    </xf>
    <xf numFmtId="0" fontId="3" fillId="9" borderId="27" xfId="3" applyNumberFormat="1" applyFont="1" applyFill="1" applyBorder="1" applyAlignment="1" applyProtection="1">
      <alignment horizontal="center" vertical="center"/>
    </xf>
    <xf numFmtId="0" fontId="3" fillId="9" borderId="2" xfId="3" applyFont="1" applyFill="1" applyBorder="1" applyAlignment="1" applyProtection="1">
      <alignment vertical="center"/>
    </xf>
    <xf numFmtId="167" fontId="5" fillId="9" borderId="25" xfId="1" applyNumberFormat="1" applyFont="1" applyFill="1" applyBorder="1" applyAlignment="1" applyProtection="1">
      <alignment vertical="center"/>
    </xf>
    <xf numFmtId="167" fontId="3" fillId="9" borderId="2" xfId="1" applyNumberFormat="1" applyFont="1" applyFill="1" applyBorder="1" applyAlignment="1" applyProtection="1">
      <alignment vertical="center"/>
    </xf>
    <xf numFmtId="166" fontId="5" fillId="9" borderId="26" xfId="2" applyNumberFormat="1" applyFont="1" applyFill="1" applyBorder="1" applyAlignment="1" applyProtection="1">
      <alignment vertical="center"/>
    </xf>
    <xf numFmtId="167" fontId="9" fillId="9" borderId="0" xfId="3" applyNumberFormat="1" applyFont="1" applyFill="1" applyAlignment="1" applyProtection="1">
      <alignment vertical="center"/>
    </xf>
    <xf numFmtId="168" fontId="3" fillId="9" borderId="0" xfId="3" applyNumberFormat="1" applyFill="1" applyAlignment="1" applyProtection="1">
      <alignment vertical="center"/>
    </xf>
    <xf numFmtId="43" fontId="10" fillId="9" borderId="0" xfId="1" applyFont="1" applyFill="1" applyAlignment="1" applyProtection="1">
      <alignment vertical="center"/>
    </xf>
    <xf numFmtId="166" fontId="10" fillId="9" borderId="0" xfId="2" applyNumberFormat="1" applyFont="1" applyFill="1" applyAlignment="1" applyProtection="1">
      <alignment vertical="center"/>
    </xf>
    <xf numFmtId="1" fontId="28" fillId="10" borderId="29" xfId="3" applyNumberFormat="1" applyFont="1" applyFill="1" applyBorder="1" applyAlignment="1" applyProtection="1">
      <alignment vertical="center"/>
    </xf>
    <xf numFmtId="0" fontId="29" fillId="2" borderId="1" xfId="3" applyFont="1" applyFill="1" applyBorder="1" applyAlignment="1" applyProtection="1">
      <alignment vertical="center"/>
    </xf>
    <xf numFmtId="0" fontId="29" fillId="0" borderId="0" xfId="3" applyFont="1" applyAlignment="1" applyProtection="1">
      <alignment vertical="center"/>
    </xf>
    <xf numFmtId="167" fontId="3" fillId="0" borderId="0" xfId="3" applyNumberFormat="1" applyAlignment="1" applyProtection="1">
      <alignment vertical="center"/>
    </xf>
    <xf numFmtId="166" fontId="3" fillId="0" borderId="0" xfId="2" applyNumberFormat="1" applyFont="1" applyAlignment="1" applyProtection="1">
      <alignment vertical="center"/>
    </xf>
    <xf numFmtId="167" fontId="9" fillId="11" borderId="0" xfId="1" applyNumberFormat="1" applyFont="1" applyFill="1" applyBorder="1" applyAlignment="1" applyProtection="1">
      <alignment vertical="center"/>
    </xf>
    <xf numFmtId="167" fontId="3" fillId="11" borderId="0" xfId="1" applyNumberFormat="1" applyFont="1" applyFill="1" applyBorder="1" applyAlignment="1" applyProtection="1">
      <alignment vertical="center"/>
    </xf>
    <xf numFmtId="43" fontId="5" fillId="11" borderId="0" xfId="1" applyFont="1" applyFill="1" applyBorder="1" applyAlignment="1" applyProtection="1">
      <alignment vertical="center"/>
    </xf>
    <xf numFmtId="166" fontId="5" fillId="11" borderId="0" xfId="2" applyNumberFormat="1" applyFont="1" applyFill="1" applyBorder="1" applyAlignment="1" applyProtection="1">
      <alignment vertical="center"/>
    </xf>
    <xf numFmtId="1" fontId="16" fillId="11" borderId="0" xfId="3" applyNumberFormat="1" applyFont="1" applyFill="1" applyBorder="1" applyAlignment="1" applyProtection="1">
      <alignment vertical="center"/>
    </xf>
    <xf numFmtId="0" fontId="16" fillId="11" borderId="5" xfId="3" applyNumberFormat="1" applyFont="1" applyFill="1" applyBorder="1" applyAlignment="1" applyProtection="1">
      <alignment vertical="center"/>
    </xf>
    <xf numFmtId="167" fontId="5" fillId="11" borderId="0" xfId="1" applyNumberFormat="1" applyFont="1" applyFill="1" applyBorder="1" applyAlignment="1" applyProtection="1">
      <alignment vertical="center"/>
    </xf>
    <xf numFmtId="166" fontId="3" fillId="11" borderId="0" xfId="2" applyNumberFormat="1" applyFont="1" applyFill="1" applyBorder="1" applyAlignment="1" applyProtection="1">
      <alignment vertical="center"/>
    </xf>
    <xf numFmtId="167" fontId="31" fillId="11" borderId="0" xfId="3" applyNumberFormat="1" applyFont="1" applyFill="1" applyBorder="1" applyAlignment="1" applyProtection="1">
      <alignment vertical="center"/>
    </xf>
    <xf numFmtId="167" fontId="28" fillId="11" borderId="0" xfId="3" applyNumberFormat="1" applyFont="1" applyFill="1" applyBorder="1" applyAlignment="1" applyProtection="1">
      <alignment vertical="center"/>
    </xf>
    <xf numFmtId="43" fontId="28" fillId="11" borderId="0" xfId="1" applyFont="1" applyFill="1" applyBorder="1" applyAlignment="1" applyProtection="1">
      <alignment vertical="center"/>
    </xf>
    <xf numFmtId="166" fontId="28" fillId="11" borderId="0" xfId="2" applyNumberFormat="1" applyFont="1" applyFill="1" applyBorder="1" applyAlignment="1" applyProtection="1">
      <alignment vertical="center"/>
    </xf>
    <xf numFmtId="167" fontId="28" fillId="11" borderId="30" xfId="1" applyNumberFormat="1" applyFont="1" applyFill="1" applyBorder="1" applyAlignment="1" applyProtection="1">
      <alignment vertical="center"/>
    </xf>
    <xf numFmtId="167" fontId="30" fillId="11" borderId="30" xfId="1" applyNumberFormat="1" applyFont="1" applyFill="1" applyBorder="1" applyAlignment="1" applyProtection="1">
      <alignment vertical="center"/>
    </xf>
    <xf numFmtId="166" fontId="28" fillId="11" borderId="30" xfId="2" applyNumberFormat="1" applyFont="1" applyFill="1" applyBorder="1" applyAlignment="1" applyProtection="1">
      <alignment vertical="center"/>
    </xf>
    <xf numFmtId="1" fontId="28" fillId="11" borderId="29" xfId="3" applyNumberFormat="1" applyFont="1" applyFill="1" applyBorder="1" applyAlignment="1" applyProtection="1">
      <alignment vertical="center"/>
    </xf>
    <xf numFmtId="0" fontId="28" fillId="11" borderId="28" xfId="3" applyNumberFormat="1" applyFont="1" applyFill="1" applyBorder="1" applyAlignment="1" applyProtection="1">
      <alignment vertical="center"/>
    </xf>
    <xf numFmtId="164" fontId="8" fillId="2" borderId="1" xfId="3" applyNumberFormat="1" applyFont="1" applyFill="1" applyBorder="1" applyAlignment="1" applyProtection="1">
      <alignment horizontal="center" vertical="center" textRotation="180"/>
    </xf>
    <xf numFmtId="164" fontId="6" fillId="2" borderId="1" xfId="3" applyNumberFormat="1" applyFont="1" applyFill="1" applyBorder="1" applyAlignment="1" applyProtection="1">
      <alignment horizontal="center" vertical="center" textRotation="180"/>
    </xf>
    <xf numFmtId="164" fontId="8" fillId="2" borderId="14" xfId="3" applyNumberFormat="1" applyFont="1" applyFill="1" applyBorder="1" applyAlignment="1" applyProtection="1">
      <alignment horizontal="center" vertical="center" textRotation="180"/>
    </xf>
    <xf numFmtId="0" fontId="16" fillId="4" borderId="5" xfId="3" applyFont="1" applyFill="1" applyBorder="1" applyAlignment="1" applyProtection="1">
      <alignment horizontal="center" vertical="center" wrapText="1"/>
    </xf>
    <xf numFmtId="0" fontId="17" fillId="4" borderId="0" xfId="3" applyFont="1" applyFill="1" applyBorder="1" applyAlignment="1" applyProtection="1">
      <alignment horizontal="center" vertical="center"/>
    </xf>
    <xf numFmtId="0" fontId="16" fillId="4" borderId="0" xfId="3" applyFont="1" applyFill="1" applyBorder="1" applyAlignment="1" applyProtection="1">
      <alignment horizontal="center" vertical="center"/>
    </xf>
    <xf numFmtId="168" fontId="19" fillId="4" borderId="0" xfId="3" applyNumberFormat="1" applyFont="1" applyFill="1" applyBorder="1" applyAlignment="1" applyProtection="1">
      <alignment horizontal="center" vertical="center"/>
    </xf>
    <xf numFmtId="43" fontId="10" fillId="0" borderId="9" xfId="1" applyFont="1" applyFill="1" applyBorder="1" applyAlignment="1" applyProtection="1">
      <alignment horizontal="center" vertical="center" wrapText="1"/>
    </xf>
    <xf numFmtId="43" fontId="10" fillId="0" borderId="10" xfId="1" applyFont="1" applyFill="1" applyBorder="1" applyAlignment="1" applyProtection="1">
      <alignment horizontal="center" vertical="center" wrapText="1"/>
    </xf>
    <xf numFmtId="0" fontId="20" fillId="0" borderId="6" xfId="3" applyFont="1" applyFill="1" applyBorder="1" applyAlignment="1" applyProtection="1">
      <alignment horizontal="center" vertical="center"/>
    </xf>
    <xf numFmtId="0" fontId="20" fillId="0" borderId="11" xfId="3" applyFont="1" applyFill="1" applyBorder="1" applyAlignment="1" applyProtection="1">
      <alignment horizontal="center" vertical="center"/>
    </xf>
    <xf numFmtId="0" fontId="20" fillId="0" borderId="8" xfId="3" applyFont="1" applyFill="1" applyBorder="1" applyAlignment="1" applyProtection="1">
      <alignment horizontal="center" vertical="center"/>
    </xf>
    <xf numFmtId="0" fontId="20" fillId="0" borderId="0" xfId="3" applyFont="1" applyFill="1" applyBorder="1" applyAlignment="1" applyProtection="1">
      <alignment horizontal="center" vertical="center"/>
    </xf>
  </cellXfs>
  <cellStyles count="5">
    <cellStyle name="Comma" xfId="1" builtinId="3"/>
    <cellStyle name="Normal" xfId="0" builtinId="0"/>
    <cellStyle name="Normal 2" xfId="3"/>
    <cellStyle name="Normal 3" xfId="4"/>
    <cellStyle name="Percent" xfId="2" builtinId="5"/>
  </cellStyles>
  <dxfs count="179"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123825</xdr:rowOff>
    </xdr:from>
    <xdr:to>
      <xdr:col>0</xdr:col>
      <xdr:colOff>647700</xdr:colOff>
      <xdr:row>2</xdr:row>
      <xdr:rowOff>171450</xdr:rowOff>
    </xdr:to>
    <xdr:sp macro="[1]!fullSecreen" textlink="">
      <xdr:nvSpPr>
        <xdr:cNvPr id="2" name="Smiley Face 1"/>
        <xdr:cNvSpPr/>
      </xdr:nvSpPr>
      <xdr:spPr>
        <a:xfrm>
          <a:off x="66675" y="123825"/>
          <a:ext cx="581025" cy="504825"/>
        </a:xfrm>
        <a:prstGeom prst="smileyFace">
          <a:avLst/>
        </a:prstGeom>
        <a:solidFill>
          <a:srgbClr val="00FF00"/>
        </a:solidFill>
        <a:ln w="19050">
          <a:solidFill>
            <a:schemeClr val="tx1"/>
          </a:solidFill>
        </a:ln>
        <a:effectLst>
          <a:innerShdw blurRad="114300">
            <a:prstClr val="black"/>
          </a:inn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st%20Control\Cost%20Control%202018\Monthly%20Stores%20Analysis\(01)%20Food%20Store%20Analysis\Food%20Store%20Analysi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DATA"/>
      <sheetName val="(01)"/>
      <sheetName val="(02)"/>
      <sheetName val="(03)"/>
      <sheetName val="(04)"/>
      <sheetName val="(05)"/>
      <sheetName val="(06)"/>
      <sheetName val="(07)"/>
      <sheetName val="(08)"/>
      <sheetName val="(09)"/>
      <sheetName val="(10)"/>
      <sheetName val="(11)"/>
      <sheetName val="(12)"/>
      <sheetName val="Purchasing"/>
      <sheetName val="Consumption"/>
      <sheetName val="Food Store Analysis"/>
    </sheetNames>
    <definedNames>
      <definedName name="fullSecreen"/>
    </definedNames>
    <sheetDataSet>
      <sheetData sheetId="0"/>
      <sheetData sheetId="1">
        <row r="1">
          <cell r="E1">
            <v>9157</v>
          </cell>
          <cell r="F1">
            <v>0.78239999999999998</v>
          </cell>
          <cell r="H1">
            <v>6985</v>
          </cell>
          <cell r="I1">
            <v>0.60650000000000004</v>
          </cell>
          <cell r="K1">
            <v>7047</v>
          </cell>
          <cell r="L1">
            <v>0.66269999999999996</v>
          </cell>
          <cell r="N1">
            <v>3774</v>
          </cell>
          <cell r="O1">
            <v>0</v>
          </cell>
          <cell r="Q1">
            <v>0</v>
          </cell>
          <cell r="R1">
            <v>0</v>
          </cell>
          <cell r="T1">
            <v>0</v>
          </cell>
          <cell r="U1">
            <v>0</v>
          </cell>
          <cell r="W1">
            <v>0</v>
          </cell>
          <cell r="X1">
            <v>0</v>
          </cell>
          <cell r="Z1">
            <v>0</v>
          </cell>
          <cell r="AA1">
            <v>0</v>
          </cell>
          <cell r="AC1">
            <v>0</v>
          </cell>
          <cell r="AD1">
            <v>0</v>
          </cell>
          <cell r="AF1">
            <v>0</v>
          </cell>
          <cell r="AG1">
            <v>0</v>
          </cell>
          <cell r="AI1">
            <v>0</v>
          </cell>
          <cell r="AJ1">
            <v>0</v>
          </cell>
          <cell r="AL1">
            <v>0</v>
          </cell>
          <cell r="AM1">
            <v>0</v>
          </cell>
          <cell r="AO1">
            <v>0</v>
          </cell>
          <cell r="AP1">
            <v>0</v>
          </cell>
        </row>
        <row r="2">
          <cell r="E2">
            <v>14572</v>
          </cell>
          <cell r="H2">
            <v>12144</v>
          </cell>
          <cell r="K2">
            <v>12393</v>
          </cell>
          <cell r="N2">
            <v>6508</v>
          </cell>
          <cell r="Q2">
            <v>0</v>
          </cell>
          <cell r="T2">
            <v>0</v>
          </cell>
          <cell r="W2">
            <v>0</v>
          </cell>
          <cell r="Z2">
            <v>0</v>
          </cell>
          <cell r="AC2">
            <v>0</v>
          </cell>
          <cell r="AF2">
            <v>0</v>
          </cell>
          <cell r="AI2">
            <v>0</v>
          </cell>
          <cell r="AL2">
            <v>0</v>
          </cell>
          <cell r="AO2">
            <v>0</v>
          </cell>
        </row>
        <row r="3">
          <cell r="E3">
            <v>82.924270242367427</v>
          </cell>
          <cell r="F3">
            <v>0.79256552009288461</v>
          </cell>
          <cell r="H3">
            <v>66.343400727798809</v>
          </cell>
          <cell r="I3">
            <v>0.82563569389138547</v>
          </cell>
          <cell r="K3">
            <v>62.013400916769982</v>
          </cell>
          <cell r="L3">
            <v>0.7676138425308181</v>
          </cell>
          <cell r="N3">
            <v>87.051350843626722</v>
          </cell>
          <cell r="O3">
            <v>1.0526246391939453</v>
          </cell>
          <cell r="Q3">
            <v>0</v>
          </cell>
          <cell r="R3">
            <v>0</v>
          </cell>
          <cell r="T3">
            <v>0</v>
          </cell>
          <cell r="U3">
            <v>0</v>
          </cell>
          <cell r="W3">
            <v>0</v>
          </cell>
          <cell r="X3">
            <v>0</v>
          </cell>
          <cell r="Z3">
            <v>0</v>
          </cell>
          <cell r="AA3">
            <v>0</v>
          </cell>
          <cell r="AC3">
            <v>0</v>
          </cell>
          <cell r="AD3">
            <v>0</v>
          </cell>
          <cell r="AF3">
            <v>0</v>
          </cell>
          <cell r="AG3">
            <v>0</v>
          </cell>
          <cell r="AI3">
            <v>0</v>
          </cell>
          <cell r="AJ3">
            <v>0</v>
          </cell>
          <cell r="AL3">
            <v>0</v>
          </cell>
          <cell r="AM3">
            <v>0</v>
          </cell>
          <cell r="AO3">
            <v>0</v>
          </cell>
          <cell r="AP3">
            <v>0</v>
          </cell>
        </row>
        <row r="5">
          <cell r="E5">
            <v>43100</v>
          </cell>
          <cell r="H5">
            <v>43131</v>
          </cell>
          <cell r="K5">
            <v>43159</v>
          </cell>
          <cell r="N5">
            <v>43190</v>
          </cell>
          <cell r="Q5">
            <v>43220</v>
          </cell>
          <cell r="T5">
            <v>43251</v>
          </cell>
          <cell r="W5">
            <v>43281</v>
          </cell>
          <cell r="Z5">
            <v>43312</v>
          </cell>
          <cell r="AC5">
            <v>43343</v>
          </cell>
          <cell r="AF5">
            <v>43373</v>
          </cell>
          <cell r="AI5">
            <v>43404</v>
          </cell>
          <cell r="AL5">
            <v>43434</v>
          </cell>
          <cell r="AO5">
            <v>43465</v>
          </cell>
        </row>
        <row r="8">
          <cell r="B8" t="str">
            <v>Dairy Product</v>
          </cell>
        </row>
        <row r="9">
          <cell r="B9" t="str">
            <v>Butter</v>
          </cell>
        </row>
        <row r="10">
          <cell r="A10">
            <v>141001</v>
          </cell>
          <cell r="B10" t="str">
            <v>Butter Block 25 kg</v>
          </cell>
          <cell r="C10" t="str">
            <v>Block 25 kg</v>
          </cell>
        </row>
        <row r="11">
          <cell r="A11">
            <v>141002</v>
          </cell>
          <cell r="B11" t="str">
            <v>Butter Fern 10 kg</v>
          </cell>
          <cell r="C11" t="str">
            <v>Box 10 kg</v>
          </cell>
        </row>
        <row r="12">
          <cell r="A12">
            <v>141003</v>
          </cell>
          <cell r="B12" t="str">
            <v>Butter Margarine 10 kg</v>
          </cell>
          <cell r="C12" t="str">
            <v>Box 10 kg</v>
          </cell>
        </row>
        <row r="13">
          <cell r="A13">
            <v>141004</v>
          </cell>
          <cell r="B13" t="str">
            <v>Butter Portion</v>
          </cell>
          <cell r="C13" t="str">
            <v>Kilogram</v>
          </cell>
        </row>
        <row r="14">
          <cell r="A14">
            <v>141005</v>
          </cell>
          <cell r="B14" t="str">
            <v>Butter Vegetable Haiaty 2 kg</v>
          </cell>
          <cell r="C14" t="str">
            <v>Can 2 Kg</v>
          </cell>
        </row>
        <row r="15">
          <cell r="A15">
            <v>141006</v>
          </cell>
          <cell r="B15" t="str">
            <v>Butter Block 10 kg</v>
          </cell>
          <cell r="C15" t="str">
            <v>Block 10 kg</v>
          </cell>
        </row>
        <row r="16">
          <cell r="A16">
            <v>141007</v>
          </cell>
          <cell r="B16" t="str">
            <v>Ghee Butter 1.5 kg</v>
          </cell>
          <cell r="C16" t="str">
            <v>Can 1.5 kg</v>
          </cell>
        </row>
        <row r="17">
          <cell r="A17">
            <v>141008</v>
          </cell>
          <cell r="B17" t="str">
            <v>Butter Pastry 10 kg</v>
          </cell>
          <cell r="C17" t="str">
            <v>Box 10 kg</v>
          </cell>
        </row>
        <row r="18">
          <cell r="A18">
            <v>141009</v>
          </cell>
          <cell r="B18" t="str">
            <v>Butter Bakery 10 kg</v>
          </cell>
          <cell r="C18" t="str">
            <v>Box 10 kg</v>
          </cell>
        </row>
        <row r="19">
          <cell r="B19" t="str">
            <v>Total Butter</v>
          </cell>
        </row>
      </sheetData>
      <sheetData sheetId="2">
        <row r="10">
          <cell r="J10">
            <v>0</v>
          </cell>
          <cell r="K10">
            <v>0</v>
          </cell>
        </row>
        <row r="11">
          <cell r="J11">
            <v>14</v>
          </cell>
          <cell r="K11">
            <v>5587.72</v>
          </cell>
        </row>
        <row r="12">
          <cell r="J12">
            <v>20</v>
          </cell>
          <cell r="K12">
            <v>4755.93</v>
          </cell>
        </row>
        <row r="13">
          <cell r="J13">
            <v>123</v>
          </cell>
          <cell r="K13">
            <v>18380.169999999998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51</v>
          </cell>
          <cell r="K16">
            <v>2163.7800000000002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30887.599999999999</v>
          </cell>
        </row>
      </sheetData>
      <sheetData sheetId="3">
        <row r="10">
          <cell r="J10">
            <v>0</v>
          </cell>
          <cell r="K10">
            <v>0</v>
          </cell>
        </row>
        <row r="11">
          <cell r="J11">
            <v>11</v>
          </cell>
          <cell r="K11">
            <v>4390.3500000000004</v>
          </cell>
        </row>
        <row r="12">
          <cell r="J12">
            <v>17</v>
          </cell>
          <cell r="K12">
            <v>3843.64</v>
          </cell>
        </row>
        <row r="13">
          <cell r="J13">
            <v>133</v>
          </cell>
          <cell r="K13">
            <v>22969.21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56</v>
          </cell>
          <cell r="K16">
            <v>2892.82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34096.019999999997</v>
          </cell>
        </row>
      </sheetData>
      <sheetData sheetId="4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5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6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7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8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9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0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1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2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3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4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C00000"/>
  </sheetPr>
  <dimension ref="A1:BR19"/>
  <sheetViews>
    <sheetView showGridLines="0" showZeros="0" tabSelected="1" workbookViewId="0">
      <pane xSplit="2" ySplit="7" topLeftCell="D11" activePane="bottomRight" state="frozen"/>
      <selection activeCell="B5" sqref="B5:B6"/>
      <selection pane="topRight" activeCell="B5" sqref="B5:B6"/>
      <selection pane="bottomLeft" activeCell="B5" sqref="B5:B6"/>
      <selection pane="bottomRight" activeCell="A11" sqref="A11"/>
    </sheetView>
  </sheetViews>
  <sheetFormatPr defaultColWidth="6.85546875" defaultRowHeight="15" outlineLevelRow="2" outlineLevelCol="1" x14ac:dyDescent="0.25"/>
  <cols>
    <col min="1" max="1" width="10.7109375" style="10" customWidth="1"/>
    <col min="2" max="2" width="40.7109375" style="7" customWidth="1"/>
    <col min="3" max="3" width="20.7109375" style="7" hidden="1" customWidth="1" outlineLevel="1"/>
    <col min="4" max="4" width="3.28515625" style="53" customWidth="1" collapsed="1"/>
    <col min="5" max="5" width="9.7109375" style="73" customWidth="1" outlineLevel="1"/>
    <col min="6" max="6" width="10.7109375" style="73" customWidth="1" outlineLevel="1"/>
    <col min="7" max="7" width="8.7109375" style="74" customWidth="1" outlineLevel="1"/>
    <col min="8" max="8" width="3.28515625" style="53" customWidth="1"/>
    <col min="9" max="9" width="9.7109375" style="73" customWidth="1" outlineLevel="1"/>
    <col min="10" max="10" width="10.7109375" style="73" customWidth="1" outlineLevel="1"/>
    <col min="11" max="11" width="8.7109375" style="74" customWidth="1" outlineLevel="1"/>
    <col min="12" max="12" width="3.28515625" style="53" customWidth="1"/>
    <col min="13" max="13" width="9.7109375" style="73" customWidth="1" outlineLevel="1"/>
    <col min="14" max="14" width="10.7109375" style="73" customWidth="1" outlineLevel="1"/>
    <col min="15" max="15" width="8.7109375" style="74" customWidth="1" outlineLevel="1"/>
    <col min="16" max="16" width="3.28515625" style="53" customWidth="1"/>
    <col min="17" max="17" width="9.7109375" style="73" customWidth="1" outlineLevel="1"/>
    <col min="18" max="18" width="10.7109375" style="73" customWidth="1" outlineLevel="1"/>
    <col min="19" max="19" width="8.7109375" style="74" customWidth="1" outlineLevel="1"/>
    <col min="20" max="20" width="3.28515625" style="53" customWidth="1"/>
    <col min="21" max="21" width="9.7109375" style="73" customWidth="1" outlineLevel="1"/>
    <col min="22" max="22" width="10.7109375" style="73" customWidth="1" outlineLevel="1"/>
    <col min="23" max="23" width="8.7109375" style="74" customWidth="1" outlineLevel="1"/>
    <col min="24" max="24" width="3.28515625" style="53" customWidth="1"/>
    <col min="25" max="25" width="9.7109375" style="73" customWidth="1" outlineLevel="1"/>
    <col min="26" max="26" width="10.7109375" style="73" customWidth="1" outlineLevel="1"/>
    <col min="27" max="27" width="8.7109375" style="74" customWidth="1" outlineLevel="1"/>
    <col min="28" max="28" width="3.28515625" style="53" customWidth="1"/>
    <col min="29" max="29" width="9.7109375" style="73" customWidth="1" outlineLevel="1"/>
    <col min="30" max="30" width="10.7109375" style="73" customWidth="1" outlineLevel="1"/>
    <col min="31" max="31" width="8.7109375" style="74" customWidth="1" outlineLevel="1"/>
    <col min="32" max="32" width="3.28515625" style="53" customWidth="1"/>
    <col min="33" max="33" width="9.7109375" style="73" customWidth="1" outlineLevel="1"/>
    <col min="34" max="34" width="10.7109375" style="73" customWidth="1" outlineLevel="1"/>
    <col min="35" max="35" width="8.7109375" style="74" customWidth="1" outlineLevel="1"/>
    <col min="36" max="36" width="3.28515625" style="53" customWidth="1"/>
    <col min="37" max="37" width="9.7109375" style="73" customWidth="1" outlineLevel="1"/>
    <col min="38" max="38" width="10.7109375" style="73" customWidth="1" outlineLevel="1"/>
    <col min="39" max="39" width="8.7109375" style="74" customWidth="1" outlineLevel="1"/>
    <col min="40" max="40" width="3.28515625" style="53" customWidth="1"/>
    <col min="41" max="41" width="9.7109375" style="73" customWidth="1" outlineLevel="1"/>
    <col min="42" max="42" width="10.7109375" style="73" customWidth="1" outlineLevel="1"/>
    <col min="43" max="43" width="8.7109375" style="74" customWidth="1" outlineLevel="1"/>
    <col min="44" max="44" width="3.28515625" style="53" customWidth="1"/>
    <col min="45" max="45" width="9.7109375" style="73" customWidth="1" outlineLevel="1"/>
    <col min="46" max="46" width="10.7109375" style="73" customWidth="1" outlineLevel="1"/>
    <col min="47" max="47" width="8.7109375" style="74" customWidth="1" outlineLevel="1"/>
    <col min="48" max="48" width="3.28515625" style="53" customWidth="1"/>
    <col min="49" max="49" width="9.7109375" style="73" customWidth="1" outlineLevel="1"/>
    <col min="50" max="50" width="10.7109375" style="73" customWidth="1" outlineLevel="1"/>
    <col min="51" max="51" width="8.7109375" style="74" customWidth="1" outlineLevel="1"/>
    <col min="52" max="52" width="3.28515625" style="53" customWidth="1"/>
    <col min="53" max="53" width="9.7109375" style="73" customWidth="1" outlineLevel="1"/>
    <col min="54" max="54" width="10.7109375" style="73" customWidth="1" outlineLevel="1"/>
    <col min="55" max="55" width="8.7109375" style="74" customWidth="1" outlineLevel="1"/>
    <col min="56" max="56" width="3.28515625" style="53" customWidth="1"/>
    <col min="57" max="57" width="10.7109375" style="6" customWidth="1" outlineLevel="1"/>
    <col min="58" max="58" width="10.7109375" style="7" customWidth="1" outlineLevel="1"/>
    <col min="59" max="59" width="10.7109375" style="6" customWidth="1" outlineLevel="1"/>
    <col min="60" max="60" width="10.7109375" style="7" customWidth="1" outlineLevel="1"/>
    <col min="61" max="61" width="9.7109375" style="8" customWidth="1" outlineLevel="1"/>
    <col min="62" max="62" width="9.7109375" style="9" customWidth="1" outlineLevel="1"/>
    <col min="63" max="63" width="3.28515625" style="53" customWidth="1"/>
    <col min="64" max="64" width="8.7109375" style="7" customWidth="1"/>
    <col min="65" max="65" width="2.7109375" style="7" customWidth="1"/>
    <col min="66" max="66" width="8.5703125" style="7" bestFit="1" customWidth="1"/>
    <col min="71" max="284" width="6.85546875" style="7"/>
    <col min="285" max="285" width="10.42578125" style="7" bestFit="1" customWidth="1"/>
    <col min="286" max="286" width="44.140625" style="7" bestFit="1" customWidth="1"/>
    <col min="287" max="287" width="13.85546875" style="7" bestFit="1" customWidth="1"/>
    <col min="288" max="540" width="6.85546875" style="7"/>
    <col min="541" max="541" width="10.42578125" style="7" bestFit="1" customWidth="1"/>
    <col min="542" max="542" width="44.140625" style="7" bestFit="1" customWidth="1"/>
    <col min="543" max="543" width="13.85546875" style="7" bestFit="1" customWidth="1"/>
    <col min="544" max="796" width="6.85546875" style="7"/>
    <col min="797" max="797" width="10.42578125" style="7" bestFit="1" customWidth="1"/>
    <col min="798" max="798" width="44.140625" style="7" bestFit="1" customWidth="1"/>
    <col min="799" max="799" width="13.85546875" style="7" bestFit="1" customWidth="1"/>
    <col min="800" max="1052" width="6.85546875" style="7"/>
    <col min="1053" max="1053" width="10.42578125" style="7" bestFit="1" customWidth="1"/>
    <col min="1054" max="1054" width="44.140625" style="7" bestFit="1" customWidth="1"/>
    <col min="1055" max="1055" width="13.85546875" style="7" bestFit="1" customWidth="1"/>
    <col min="1056" max="1308" width="6.85546875" style="7"/>
    <col min="1309" max="1309" width="10.42578125" style="7" bestFit="1" customWidth="1"/>
    <col min="1310" max="1310" width="44.140625" style="7" bestFit="1" customWidth="1"/>
    <col min="1311" max="1311" width="13.85546875" style="7" bestFit="1" customWidth="1"/>
    <col min="1312" max="1564" width="6.85546875" style="7"/>
    <col min="1565" max="1565" width="10.42578125" style="7" bestFit="1" customWidth="1"/>
    <col min="1566" max="1566" width="44.140625" style="7" bestFit="1" customWidth="1"/>
    <col min="1567" max="1567" width="13.85546875" style="7" bestFit="1" customWidth="1"/>
    <col min="1568" max="1820" width="6.85546875" style="7"/>
    <col min="1821" max="1821" width="10.42578125" style="7" bestFit="1" customWidth="1"/>
    <col min="1822" max="1822" width="44.140625" style="7" bestFit="1" customWidth="1"/>
    <col min="1823" max="1823" width="13.85546875" style="7" bestFit="1" customWidth="1"/>
    <col min="1824" max="2076" width="6.85546875" style="7"/>
    <col min="2077" max="2077" width="10.42578125" style="7" bestFit="1" customWidth="1"/>
    <col min="2078" max="2078" width="44.140625" style="7" bestFit="1" customWidth="1"/>
    <col min="2079" max="2079" width="13.85546875" style="7" bestFit="1" customWidth="1"/>
    <col min="2080" max="2332" width="6.85546875" style="7"/>
    <col min="2333" max="2333" width="10.42578125" style="7" bestFit="1" customWidth="1"/>
    <col min="2334" max="2334" width="44.140625" style="7" bestFit="1" customWidth="1"/>
    <col min="2335" max="2335" width="13.85546875" style="7" bestFit="1" customWidth="1"/>
    <col min="2336" max="2588" width="6.85546875" style="7"/>
    <col min="2589" max="2589" width="10.42578125" style="7" bestFit="1" customWidth="1"/>
    <col min="2590" max="2590" width="44.140625" style="7" bestFit="1" customWidth="1"/>
    <col min="2591" max="2591" width="13.85546875" style="7" bestFit="1" customWidth="1"/>
    <col min="2592" max="2844" width="6.85546875" style="7"/>
    <col min="2845" max="2845" width="10.42578125" style="7" bestFit="1" customWidth="1"/>
    <col min="2846" max="2846" width="44.140625" style="7" bestFit="1" customWidth="1"/>
    <col min="2847" max="2847" width="13.85546875" style="7" bestFit="1" customWidth="1"/>
    <col min="2848" max="3100" width="6.85546875" style="7"/>
    <col min="3101" max="3101" width="10.42578125" style="7" bestFit="1" customWidth="1"/>
    <col min="3102" max="3102" width="44.140625" style="7" bestFit="1" customWidth="1"/>
    <col min="3103" max="3103" width="13.85546875" style="7" bestFit="1" customWidth="1"/>
    <col min="3104" max="3356" width="6.85546875" style="7"/>
    <col min="3357" max="3357" width="10.42578125" style="7" bestFit="1" customWidth="1"/>
    <col min="3358" max="3358" width="44.140625" style="7" bestFit="1" customWidth="1"/>
    <col min="3359" max="3359" width="13.85546875" style="7" bestFit="1" customWidth="1"/>
    <col min="3360" max="3612" width="6.85546875" style="7"/>
    <col min="3613" max="3613" width="10.42578125" style="7" bestFit="1" customWidth="1"/>
    <col min="3614" max="3614" width="44.140625" style="7" bestFit="1" customWidth="1"/>
    <col min="3615" max="3615" width="13.85546875" style="7" bestFit="1" customWidth="1"/>
    <col min="3616" max="3868" width="6.85546875" style="7"/>
    <col min="3869" max="3869" width="10.42578125" style="7" bestFit="1" customWidth="1"/>
    <col min="3870" max="3870" width="44.140625" style="7" bestFit="1" customWidth="1"/>
    <col min="3871" max="3871" width="13.85546875" style="7" bestFit="1" customWidth="1"/>
    <col min="3872" max="4124" width="6.85546875" style="7"/>
    <col min="4125" max="4125" width="10.42578125" style="7" bestFit="1" customWidth="1"/>
    <col min="4126" max="4126" width="44.140625" style="7" bestFit="1" customWidth="1"/>
    <col min="4127" max="4127" width="13.85546875" style="7" bestFit="1" customWidth="1"/>
    <col min="4128" max="4380" width="6.85546875" style="7"/>
    <col min="4381" max="4381" width="10.42578125" style="7" bestFit="1" customWidth="1"/>
    <col min="4382" max="4382" width="44.140625" style="7" bestFit="1" customWidth="1"/>
    <col min="4383" max="4383" width="13.85546875" style="7" bestFit="1" customWidth="1"/>
    <col min="4384" max="4636" width="6.85546875" style="7"/>
    <col min="4637" max="4637" width="10.42578125" style="7" bestFit="1" customWidth="1"/>
    <col min="4638" max="4638" width="44.140625" style="7" bestFit="1" customWidth="1"/>
    <col min="4639" max="4639" width="13.85546875" style="7" bestFit="1" customWidth="1"/>
    <col min="4640" max="4892" width="6.85546875" style="7"/>
    <col min="4893" max="4893" width="10.42578125" style="7" bestFit="1" customWidth="1"/>
    <col min="4894" max="4894" width="44.140625" style="7" bestFit="1" customWidth="1"/>
    <col min="4895" max="4895" width="13.85546875" style="7" bestFit="1" customWidth="1"/>
    <col min="4896" max="5148" width="6.85546875" style="7"/>
    <col min="5149" max="5149" width="10.42578125" style="7" bestFit="1" customWidth="1"/>
    <col min="5150" max="5150" width="44.140625" style="7" bestFit="1" customWidth="1"/>
    <col min="5151" max="5151" width="13.85546875" style="7" bestFit="1" customWidth="1"/>
    <col min="5152" max="5404" width="6.85546875" style="7"/>
    <col min="5405" max="5405" width="10.42578125" style="7" bestFit="1" customWidth="1"/>
    <col min="5406" max="5406" width="44.140625" style="7" bestFit="1" customWidth="1"/>
    <col min="5407" max="5407" width="13.85546875" style="7" bestFit="1" customWidth="1"/>
    <col min="5408" max="5660" width="6.85546875" style="7"/>
    <col min="5661" max="5661" width="10.42578125" style="7" bestFit="1" customWidth="1"/>
    <col min="5662" max="5662" width="44.140625" style="7" bestFit="1" customWidth="1"/>
    <col min="5663" max="5663" width="13.85546875" style="7" bestFit="1" customWidth="1"/>
    <col min="5664" max="5916" width="6.85546875" style="7"/>
    <col min="5917" max="5917" width="10.42578125" style="7" bestFit="1" customWidth="1"/>
    <col min="5918" max="5918" width="44.140625" style="7" bestFit="1" customWidth="1"/>
    <col min="5919" max="5919" width="13.85546875" style="7" bestFit="1" customWidth="1"/>
    <col min="5920" max="6172" width="6.85546875" style="7"/>
    <col min="6173" max="6173" width="10.42578125" style="7" bestFit="1" customWidth="1"/>
    <col min="6174" max="6174" width="44.140625" style="7" bestFit="1" customWidth="1"/>
    <col min="6175" max="6175" width="13.85546875" style="7" bestFit="1" customWidth="1"/>
    <col min="6176" max="6428" width="6.85546875" style="7"/>
    <col min="6429" max="6429" width="10.42578125" style="7" bestFit="1" customWidth="1"/>
    <col min="6430" max="6430" width="44.140625" style="7" bestFit="1" customWidth="1"/>
    <col min="6431" max="6431" width="13.85546875" style="7" bestFit="1" customWidth="1"/>
    <col min="6432" max="6684" width="6.85546875" style="7"/>
    <col min="6685" max="6685" width="10.42578125" style="7" bestFit="1" customWidth="1"/>
    <col min="6686" max="6686" width="44.140625" style="7" bestFit="1" customWidth="1"/>
    <col min="6687" max="6687" width="13.85546875" style="7" bestFit="1" customWidth="1"/>
    <col min="6688" max="6940" width="6.85546875" style="7"/>
    <col min="6941" max="6941" width="10.42578125" style="7" bestFit="1" customWidth="1"/>
    <col min="6942" max="6942" width="44.140625" style="7" bestFit="1" customWidth="1"/>
    <col min="6943" max="6943" width="13.85546875" style="7" bestFit="1" customWidth="1"/>
    <col min="6944" max="7196" width="6.85546875" style="7"/>
    <col min="7197" max="7197" width="10.42578125" style="7" bestFit="1" customWidth="1"/>
    <col min="7198" max="7198" width="44.140625" style="7" bestFit="1" customWidth="1"/>
    <col min="7199" max="7199" width="13.85546875" style="7" bestFit="1" customWidth="1"/>
    <col min="7200" max="7452" width="6.85546875" style="7"/>
    <col min="7453" max="7453" width="10.42578125" style="7" bestFit="1" customWidth="1"/>
    <col min="7454" max="7454" width="44.140625" style="7" bestFit="1" customWidth="1"/>
    <col min="7455" max="7455" width="13.85546875" style="7" bestFit="1" customWidth="1"/>
    <col min="7456" max="7708" width="6.85546875" style="7"/>
    <col min="7709" max="7709" width="10.42578125" style="7" bestFit="1" customWidth="1"/>
    <col min="7710" max="7710" width="44.140625" style="7" bestFit="1" customWidth="1"/>
    <col min="7711" max="7711" width="13.85546875" style="7" bestFit="1" customWidth="1"/>
    <col min="7712" max="7964" width="6.85546875" style="7"/>
    <col min="7965" max="7965" width="10.42578125" style="7" bestFit="1" customWidth="1"/>
    <col min="7966" max="7966" width="44.140625" style="7" bestFit="1" customWidth="1"/>
    <col min="7967" max="7967" width="13.85546875" style="7" bestFit="1" customWidth="1"/>
    <col min="7968" max="8220" width="6.85546875" style="7"/>
    <col min="8221" max="8221" width="10.42578125" style="7" bestFit="1" customWidth="1"/>
    <col min="8222" max="8222" width="44.140625" style="7" bestFit="1" customWidth="1"/>
    <col min="8223" max="8223" width="13.85546875" style="7" bestFit="1" customWidth="1"/>
    <col min="8224" max="8476" width="6.85546875" style="7"/>
    <col min="8477" max="8477" width="10.42578125" style="7" bestFit="1" customWidth="1"/>
    <col min="8478" max="8478" width="44.140625" style="7" bestFit="1" customWidth="1"/>
    <col min="8479" max="8479" width="13.85546875" style="7" bestFit="1" customWidth="1"/>
    <col min="8480" max="8732" width="6.85546875" style="7"/>
    <col min="8733" max="8733" width="10.42578125" style="7" bestFit="1" customWidth="1"/>
    <col min="8734" max="8734" width="44.140625" style="7" bestFit="1" customWidth="1"/>
    <col min="8735" max="8735" width="13.85546875" style="7" bestFit="1" customWidth="1"/>
    <col min="8736" max="8988" width="6.85546875" style="7"/>
    <col min="8989" max="8989" width="10.42578125" style="7" bestFit="1" customWidth="1"/>
    <col min="8990" max="8990" width="44.140625" style="7" bestFit="1" customWidth="1"/>
    <col min="8991" max="8991" width="13.85546875" style="7" bestFit="1" customWidth="1"/>
    <col min="8992" max="9244" width="6.85546875" style="7"/>
    <col min="9245" max="9245" width="10.42578125" style="7" bestFit="1" customWidth="1"/>
    <col min="9246" max="9246" width="44.140625" style="7" bestFit="1" customWidth="1"/>
    <col min="9247" max="9247" width="13.85546875" style="7" bestFit="1" customWidth="1"/>
    <col min="9248" max="9500" width="6.85546875" style="7"/>
    <col min="9501" max="9501" width="10.42578125" style="7" bestFit="1" customWidth="1"/>
    <col min="9502" max="9502" width="44.140625" style="7" bestFit="1" customWidth="1"/>
    <col min="9503" max="9503" width="13.85546875" style="7" bestFit="1" customWidth="1"/>
    <col min="9504" max="9756" width="6.85546875" style="7"/>
    <col min="9757" max="9757" width="10.42578125" style="7" bestFit="1" customWidth="1"/>
    <col min="9758" max="9758" width="44.140625" style="7" bestFit="1" customWidth="1"/>
    <col min="9759" max="9759" width="13.85546875" style="7" bestFit="1" customWidth="1"/>
    <col min="9760" max="10012" width="6.85546875" style="7"/>
    <col min="10013" max="10013" width="10.42578125" style="7" bestFit="1" customWidth="1"/>
    <col min="10014" max="10014" width="44.140625" style="7" bestFit="1" customWidth="1"/>
    <col min="10015" max="10015" width="13.85546875" style="7" bestFit="1" customWidth="1"/>
    <col min="10016" max="10268" width="6.85546875" style="7"/>
    <col min="10269" max="10269" width="10.42578125" style="7" bestFit="1" customWidth="1"/>
    <col min="10270" max="10270" width="44.140625" style="7" bestFit="1" customWidth="1"/>
    <col min="10271" max="10271" width="13.85546875" style="7" bestFit="1" customWidth="1"/>
    <col min="10272" max="10524" width="6.85546875" style="7"/>
    <col min="10525" max="10525" width="10.42578125" style="7" bestFit="1" customWidth="1"/>
    <col min="10526" max="10526" width="44.140625" style="7" bestFit="1" customWidth="1"/>
    <col min="10527" max="10527" width="13.85546875" style="7" bestFit="1" customWidth="1"/>
    <col min="10528" max="10780" width="6.85546875" style="7"/>
    <col min="10781" max="10781" width="10.42578125" style="7" bestFit="1" customWidth="1"/>
    <col min="10782" max="10782" width="44.140625" style="7" bestFit="1" customWidth="1"/>
    <col min="10783" max="10783" width="13.85546875" style="7" bestFit="1" customWidth="1"/>
    <col min="10784" max="11036" width="6.85546875" style="7"/>
    <col min="11037" max="11037" width="10.42578125" style="7" bestFit="1" customWidth="1"/>
    <col min="11038" max="11038" width="44.140625" style="7" bestFit="1" customWidth="1"/>
    <col min="11039" max="11039" width="13.85546875" style="7" bestFit="1" customWidth="1"/>
    <col min="11040" max="11292" width="6.85546875" style="7"/>
    <col min="11293" max="11293" width="10.42578125" style="7" bestFit="1" customWidth="1"/>
    <col min="11294" max="11294" width="44.140625" style="7" bestFit="1" customWidth="1"/>
    <col min="11295" max="11295" width="13.85546875" style="7" bestFit="1" customWidth="1"/>
    <col min="11296" max="11548" width="6.85546875" style="7"/>
    <col min="11549" max="11549" width="10.42578125" style="7" bestFit="1" customWidth="1"/>
    <col min="11550" max="11550" width="44.140625" style="7" bestFit="1" customWidth="1"/>
    <col min="11551" max="11551" width="13.85546875" style="7" bestFit="1" customWidth="1"/>
    <col min="11552" max="11804" width="6.85546875" style="7"/>
    <col min="11805" max="11805" width="10.42578125" style="7" bestFit="1" customWidth="1"/>
    <col min="11806" max="11806" width="44.140625" style="7" bestFit="1" customWidth="1"/>
    <col min="11807" max="11807" width="13.85546875" style="7" bestFit="1" customWidth="1"/>
    <col min="11808" max="12060" width="6.85546875" style="7"/>
    <col min="12061" max="12061" width="10.42578125" style="7" bestFit="1" customWidth="1"/>
    <col min="12062" max="12062" width="44.140625" style="7" bestFit="1" customWidth="1"/>
    <col min="12063" max="12063" width="13.85546875" style="7" bestFit="1" customWidth="1"/>
    <col min="12064" max="12316" width="6.85546875" style="7"/>
    <col min="12317" max="12317" width="10.42578125" style="7" bestFit="1" customWidth="1"/>
    <col min="12318" max="12318" width="44.140625" style="7" bestFit="1" customWidth="1"/>
    <col min="12319" max="12319" width="13.85546875" style="7" bestFit="1" customWidth="1"/>
    <col min="12320" max="12572" width="6.85546875" style="7"/>
    <col min="12573" max="12573" width="10.42578125" style="7" bestFit="1" customWidth="1"/>
    <col min="12574" max="12574" width="44.140625" style="7" bestFit="1" customWidth="1"/>
    <col min="12575" max="12575" width="13.85546875" style="7" bestFit="1" customWidth="1"/>
    <col min="12576" max="12828" width="6.85546875" style="7"/>
    <col min="12829" max="12829" width="10.42578125" style="7" bestFit="1" customWidth="1"/>
    <col min="12830" max="12830" width="44.140625" style="7" bestFit="1" customWidth="1"/>
    <col min="12831" max="12831" width="13.85546875" style="7" bestFit="1" customWidth="1"/>
    <col min="12832" max="13084" width="6.85546875" style="7"/>
    <col min="13085" max="13085" width="10.42578125" style="7" bestFit="1" customWidth="1"/>
    <col min="13086" max="13086" width="44.140625" style="7" bestFit="1" customWidth="1"/>
    <col min="13087" max="13087" width="13.85546875" style="7" bestFit="1" customWidth="1"/>
    <col min="13088" max="13340" width="6.85546875" style="7"/>
    <col min="13341" max="13341" width="10.42578125" style="7" bestFit="1" customWidth="1"/>
    <col min="13342" max="13342" width="44.140625" style="7" bestFit="1" customWidth="1"/>
    <col min="13343" max="13343" width="13.85546875" style="7" bestFit="1" customWidth="1"/>
    <col min="13344" max="13596" width="6.85546875" style="7"/>
    <col min="13597" max="13597" width="10.42578125" style="7" bestFit="1" customWidth="1"/>
    <col min="13598" max="13598" width="44.140625" style="7" bestFit="1" customWidth="1"/>
    <col min="13599" max="13599" width="13.85546875" style="7" bestFit="1" customWidth="1"/>
    <col min="13600" max="13852" width="6.85546875" style="7"/>
    <col min="13853" max="13853" width="10.42578125" style="7" bestFit="1" customWidth="1"/>
    <col min="13854" max="13854" width="44.140625" style="7" bestFit="1" customWidth="1"/>
    <col min="13855" max="13855" width="13.85546875" style="7" bestFit="1" customWidth="1"/>
    <col min="13856" max="14108" width="6.85546875" style="7"/>
    <col min="14109" max="14109" width="10.42578125" style="7" bestFit="1" customWidth="1"/>
    <col min="14110" max="14110" width="44.140625" style="7" bestFit="1" customWidth="1"/>
    <col min="14111" max="14111" width="13.85546875" style="7" bestFit="1" customWidth="1"/>
    <col min="14112" max="14364" width="6.85546875" style="7"/>
    <col min="14365" max="14365" width="10.42578125" style="7" bestFit="1" customWidth="1"/>
    <col min="14366" max="14366" width="44.140625" style="7" bestFit="1" customWidth="1"/>
    <col min="14367" max="14367" width="13.85546875" style="7" bestFit="1" customWidth="1"/>
    <col min="14368" max="14620" width="6.85546875" style="7"/>
    <col min="14621" max="14621" width="10.42578125" style="7" bestFit="1" customWidth="1"/>
    <col min="14622" max="14622" width="44.140625" style="7" bestFit="1" customWidth="1"/>
    <col min="14623" max="14623" width="13.85546875" style="7" bestFit="1" customWidth="1"/>
    <col min="14624" max="14876" width="6.85546875" style="7"/>
    <col min="14877" max="14877" width="10.42578125" style="7" bestFit="1" customWidth="1"/>
    <col min="14878" max="14878" width="44.140625" style="7" bestFit="1" customWidth="1"/>
    <col min="14879" max="14879" width="13.85546875" style="7" bestFit="1" customWidth="1"/>
    <col min="14880" max="15132" width="6.85546875" style="7"/>
    <col min="15133" max="15133" width="10.42578125" style="7" bestFit="1" customWidth="1"/>
    <col min="15134" max="15134" width="44.140625" style="7" bestFit="1" customWidth="1"/>
    <col min="15135" max="15135" width="13.85546875" style="7" bestFit="1" customWidth="1"/>
    <col min="15136" max="15388" width="6.85546875" style="7"/>
    <col min="15389" max="15389" width="10.42578125" style="7" bestFit="1" customWidth="1"/>
    <col min="15390" max="15390" width="44.140625" style="7" bestFit="1" customWidth="1"/>
    <col min="15391" max="15391" width="13.85546875" style="7" bestFit="1" customWidth="1"/>
    <col min="15392" max="15644" width="6.85546875" style="7"/>
    <col min="15645" max="15645" width="10.42578125" style="7" bestFit="1" customWidth="1"/>
    <col min="15646" max="15646" width="44.140625" style="7" bestFit="1" customWidth="1"/>
    <col min="15647" max="15647" width="13.85546875" style="7" bestFit="1" customWidth="1"/>
    <col min="15648" max="15900" width="6.85546875" style="7"/>
    <col min="15901" max="15901" width="10.42578125" style="7" bestFit="1" customWidth="1"/>
    <col min="15902" max="15902" width="44.140625" style="7" bestFit="1" customWidth="1"/>
    <col min="15903" max="15903" width="13.85546875" style="7" bestFit="1" customWidth="1"/>
    <col min="15904" max="16156" width="6.85546875" style="7"/>
    <col min="16157" max="16157" width="10.42578125" style="7" bestFit="1" customWidth="1"/>
    <col min="16158" max="16158" width="44.140625" style="7" bestFit="1" customWidth="1"/>
    <col min="16159" max="16159" width="13.85546875" style="7" bestFit="1" customWidth="1"/>
    <col min="16160" max="16384" width="6.85546875" style="7"/>
  </cols>
  <sheetData>
    <row r="1" spans="1:64" ht="18" customHeight="1" x14ac:dyDescent="0.25">
      <c r="A1" s="1"/>
      <c r="B1" s="2" t="s">
        <v>0</v>
      </c>
      <c r="C1" s="3"/>
      <c r="D1" s="93" t="s">
        <v>1</v>
      </c>
      <c r="E1" s="4">
        <f>[1]DATA!$E$1</f>
        <v>9157</v>
      </c>
      <c r="F1" s="5">
        <f>[1]DATA!$F$1</f>
        <v>0.78239999999999998</v>
      </c>
      <c r="G1" s="5"/>
      <c r="H1" s="92">
        <f>E5</f>
        <v>43100</v>
      </c>
      <c r="I1" s="4">
        <f>[1]DATA!$H$1</f>
        <v>6985</v>
      </c>
      <c r="J1" s="5">
        <f>[1]DATA!$I$1</f>
        <v>0.60650000000000004</v>
      </c>
      <c r="K1" s="5"/>
      <c r="L1" s="92">
        <f>I5</f>
        <v>43131</v>
      </c>
      <c r="M1" s="4">
        <f>[1]DATA!$K$1</f>
        <v>7047</v>
      </c>
      <c r="N1" s="5">
        <f>[1]DATA!$L$1</f>
        <v>0.66269999999999996</v>
      </c>
      <c r="O1" s="5"/>
      <c r="P1" s="92">
        <f>M5</f>
        <v>43159</v>
      </c>
      <c r="Q1" s="4">
        <f>[1]DATA!$N$1</f>
        <v>3774</v>
      </c>
      <c r="R1" s="5">
        <f>[1]DATA!$O$1</f>
        <v>0</v>
      </c>
      <c r="S1" s="5"/>
      <c r="T1" s="92">
        <f>Q5</f>
        <v>43190</v>
      </c>
      <c r="U1" s="4">
        <f>[1]DATA!$Q$1</f>
        <v>0</v>
      </c>
      <c r="V1" s="5">
        <f>[1]DATA!$R$1</f>
        <v>0</v>
      </c>
      <c r="W1" s="5"/>
      <c r="X1" s="92">
        <f>U5</f>
        <v>43220</v>
      </c>
      <c r="Y1" s="4">
        <f>[1]DATA!$T$1</f>
        <v>0</v>
      </c>
      <c r="Z1" s="5">
        <f>[1]DATA!$U$1</f>
        <v>0</v>
      </c>
      <c r="AA1" s="5"/>
      <c r="AB1" s="92">
        <f>Y5</f>
        <v>43251</v>
      </c>
      <c r="AC1" s="4">
        <f>[1]DATA!$W$1</f>
        <v>0</v>
      </c>
      <c r="AD1" s="5">
        <f>[1]DATA!$X$1</f>
        <v>0</v>
      </c>
      <c r="AE1" s="5"/>
      <c r="AF1" s="92">
        <f>AC5</f>
        <v>43281</v>
      </c>
      <c r="AG1" s="4">
        <f>[1]DATA!$Z$1</f>
        <v>0</v>
      </c>
      <c r="AH1" s="5">
        <f>[1]DATA!$AA$1</f>
        <v>0</v>
      </c>
      <c r="AI1" s="5"/>
      <c r="AJ1" s="92">
        <f>AG5</f>
        <v>43312</v>
      </c>
      <c r="AK1" s="4">
        <f>[1]DATA!$AC$1</f>
        <v>0</v>
      </c>
      <c r="AL1" s="5">
        <f>[1]DATA!$AD$1</f>
        <v>0</v>
      </c>
      <c r="AM1" s="5"/>
      <c r="AN1" s="92">
        <f>AK5</f>
        <v>43343</v>
      </c>
      <c r="AO1" s="4">
        <f>[1]DATA!$AF$1</f>
        <v>0</v>
      </c>
      <c r="AP1" s="5">
        <f>[1]DATA!$AG$1</f>
        <v>0</v>
      </c>
      <c r="AQ1" s="5"/>
      <c r="AR1" s="92">
        <f>AO5</f>
        <v>43373</v>
      </c>
      <c r="AS1" s="4">
        <f>[1]DATA!$AI$1</f>
        <v>0</v>
      </c>
      <c r="AT1" s="5">
        <f>[1]DATA!$AJ$1</f>
        <v>0</v>
      </c>
      <c r="AU1" s="5"/>
      <c r="AV1" s="92">
        <f>AS5</f>
        <v>43404</v>
      </c>
      <c r="AW1" s="4">
        <f>[1]DATA!$AL$1</f>
        <v>0</v>
      </c>
      <c r="AX1" s="5">
        <f>[1]DATA!$AM$1</f>
        <v>0</v>
      </c>
      <c r="AY1" s="5"/>
      <c r="AZ1" s="92">
        <f>AW5</f>
        <v>43434</v>
      </c>
      <c r="BA1" s="4">
        <f>[1]DATA!$AO$1</f>
        <v>0</v>
      </c>
      <c r="BB1" s="5">
        <f>[1]DATA!$AP$1</f>
        <v>0</v>
      </c>
      <c r="BC1" s="5"/>
      <c r="BD1" s="92">
        <f>BA5</f>
        <v>43465</v>
      </c>
      <c r="BK1" s="92" t="str">
        <f>BI5</f>
        <v>MAX VS. MIN</v>
      </c>
    </row>
    <row r="2" spans="1:64" ht="18" customHeight="1" x14ac:dyDescent="0.25">
      <c r="B2" s="2" t="s">
        <v>2</v>
      </c>
      <c r="C2" s="11"/>
      <c r="D2" s="93"/>
      <c r="E2" s="12">
        <f>[1]DATA!$E$2</f>
        <v>14572</v>
      </c>
      <c r="F2" s="13">
        <f>[1]DATA!$F$2</f>
        <v>0</v>
      </c>
      <c r="G2" s="13"/>
      <c r="H2" s="92"/>
      <c r="I2" s="12">
        <f>[1]DATA!$H$2</f>
        <v>12144</v>
      </c>
      <c r="J2" s="13">
        <f>[1]DATA!$I$2</f>
        <v>0</v>
      </c>
      <c r="K2" s="13"/>
      <c r="L2" s="92"/>
      <c r="M2" s="12">
        <f>[1]DATA!$K$2</f>
        <v>12393</v>
      </c>
      <c r="N2" s="13">
        <f>[1]DATA!$L$2</f>
        <v>0</v>
      </c>
      <c r="O2" s="13"/>
      <c r="P2" s="92"/>
      <c r="Q2" s="12">
        <f>[1]DATA!$N$2</f>
        <v>6508</v>
      </c>
      <c r="R2" s="13">
        <f>[1]DATA!$O$2</f>
        <v>0</v>
      </c>
      <c r="S2" s="13"/>
      <c r="T2" s="92"/>
      <c r="U2" s="12">
        <f>[1]DATA!$Q$2</f>
        <v>0</v>
      </c>
      <c r="V2" s="13">
        <f>[1]DATA!$R$2</f>
        <v>0</v>
      </c>
      <c r="W2" s="13"/>
      <c r="X2" s="92"/>
      <c r="Y2" s="12">
        <f>[1]DATA!$T$2</f>
        <v>0</v>
      </c>
      <c r="Z2" s="13">
        <f>[1]DATA!$U$2</f>
        <v>0</v>
      </c>
      <c r="AA2" s="13"/>
      <c r="AB2" s="92"/>
      <c r="AC2" s="12">
        <f>[1]DATA!$W$2</f>
        <v>0</v>
      </c>
      <c r="AD2" s="13">
        <f>[1]DATA!$X$2</f>
        <v>0</v>
      </c>
      <c r="AE2" s="13"/>
      <c r="AF2" s="92"/>
      <c r="AG2" s="12">
        <f>[1]DATA!$Z$2</f>
        <v>0</v>
      </c>
      <c r="AH2" s="13">
        <f>[1]DATA!$AA$2</f>
        <v>0</v>
      </c>
      <c r="AI2" s="13"/>
      <c r="AJ2" s="92"/>
      <c r="AK2" s="12">
        <f>[1]DATA!$AC$2</f>
        <v>0</v>
      </c>
      <c r="AL2" s="13">
        <f>[1]DATA!$AD$2</f>
        <v>0</v>
      </c>
      <c r="AM2" s="13"/>
      <c r="AN2" s="92"/>
      <c r="AO2" s="12">
        <f>[1]DATA!$AF$2</f>
        <v>0</v>
      </c>
      <c r="AP2" s="13">
        <f>[1]DATA!$AG$2</f>
        <v>0</v>
      </c>
      <c r="AQ2" s="13"/>
      <c r="AR2" s="92"/>
      <c r="AS2" s="12">
        <f>[1]DATA!$AI$2</f>
        <v>0</v>
      </c>
      <c r="AT2" s="13">
        <f>[1]DATA!$AJ$2</f>
        <v>0</v>
      </c>
      <c r="AU2" s="13"/>
      <c r="AV2" s="92"/>
      <c r="AW2" s="12">
        <f>[1]DATA!$AL$2</f>
        <v>0</v>
      </c>
      <c r="AX2" s="13">
        <f>[1]DATA!$AM$2</f>
        <v>0</v>
      </c>
      <c r="AY2" s="13"/>
      <c r="AZ2" s="92"/>
      <c r="BA2" s="12">
        <f>[1]DATA!$AO$2</f>
        <v>0</v>
      </c>
      <c r="BB2" s="13">
        <f>[1]DATA!$AP$2</f>
        <v>0</v>
      </c>
      <c r="BC2" s="13"/>
      <c r="BD2" s="92"/>
      <c r="BK2" s="92"/>
    </row>
    <row r="3" spans="1:64" ht="18" customHeight="1" thickBot="1" x14ac:dyDescent="0.3">
      <c r="B3" s="2" t="s">
        <v>3</v>
      </c>
      <c r="C3" s="14"/>
      <c r="D3" s="93"/>
      <c r="E3" s="15">
        <f>[1]DATA!$E$3</f>
        <v>82.924270242367427</v>
      </c>
      <c r="F3" s="16">
        <f>[1]DATA!$F$3</f>
        <v>0.79256552009288461</v>
      </c>
      <c r="G3" s="16"/>
      <c r="H3" s="92"/>
      <c r="I3" s="15">
        <f>[1]DATA!$H$3</f>
        <v>66.343400727798809</v>
      </c>
      <c r="J3" s="16">
        <f>[1]DATA!$I$3</f>
        <v>0.82563569389138547</v>
      </c>
      <c r="K3" s="16"/>
      <c r="L3" s="92"/>
      <c r="M3" s="15">
        <f>[1]DATA!$K$3</f>
        <v>62.013400916769982</v>
      </c>
      <c r="N3" s="16">
        <f>[1]DATA!$L$3</f>
        <v>0.7676138425308181</v>
      </c>
      <c r="O3" s="16"/>
      <c r="P3" s="92"/>
      <c r="Q3" s="15">
        <f>[1]DATA!$N$3</f>
        <v>87.051350843626722</v>
      </c>
      <c r="R3" s="16">
        <f>[1]DATA!$O$3</f>
        <v>1.0526246391939453</v>
      </c>
      <c r="S3" s="16"/>
      <c r="T3" s="92"/>
      <c r="U3" s="15">
        <f>[1]DATA!$Q$3</f>
        <v>0</v>
      </c>
      <c r="V3" s="16">
        <f>[1]DATA!$R$3</f>
        <v>0</v>
      </c>
      <c r="W3" s="16"/>
      <c r="X3" s="92"/>
      <c r="Y3" s="15">
        <f>[1]DATA!$T$3</f>
        <v>0</v>
      </c>
      <c r="Z3" s="16">
        <f>[1]DATA!$U$3</f>
        <v>0</v>
      </c>
      <c r="AA3" s="16"/>
      <c r="AB3" s="92"/>
      <c r="AC3" s="15">
        <f>[1]DATA!$W$3</f>
        <v>0</v>
      </c>
      <c r="AD3" s="16">
        <f>[1]DATA!$X$3</f>
        <v>0</v>
      </c>
      <c r="AE3" s="16"/>
      <c r="AF3" s="92"/>
      <c r="AG3" s="15">
        <f>[1]DATA!$Z$3</f>
        <v>0</v>
      </c>
      <c r="AH3" s="16">
        <f>[1]DATA!$AA$3</f>
        <v>0</v>
      </c>
      <c r="AI3" s="16"/>
      <c r="AJ3" s="92"/>
      <c r="AK3" s="15">
        <f>[1]DATA!$AC$3</f>
        <v>0</v>
      </c>
      <c r="AL3" s="16">
        <f>[1]DATA!$AD$3</f>
        <v>0</v>
      </c>
      <c r="AM3" s="16"/>
      <c r="AN3" s="92"/>
      <c r="AO3" s="15">
        <f>[1]DATA!$AF$3</f>
        <v>0</v>
      </c>
      <c r="AP3" s="16">
        <f>[1]DATA!$AG$3</f>
        <v>0</v>
      </c>
      <c r="AQ3" s="16"/>
      <c r="AR3" s="92"/>
      <c r="AS3" s="15">
        <f>[1]DATA!$AI$3</f>
        <v>0</v>
      </c>
      <c r="AT3" s="16">
        <f>[1]DATA!$AJ$3</f>
        <v>0</v>
      </c>
      <c r="AU3" s="16"/>
      <c r="AV3" s="92"/>
      <c r="AW3" s="15">
        <f>[1]DATA!$AL$3</f>
        <v>0</v>
      </c>
      <c r="AX3" s="16">
        <f>[1]DATA!$AM$3</f>
        <v>0</v>
      </c>
      <c r="AY3" s="16"/>
      <c r="AZ3" s="92"/>
      <c r="BA3" s="15">
        <f>[1]DATA!$AO$3</f>
        <v>0</v>
      </c>
      <c r="BB3" s="16">
        <f>[1]DATA!$AP$3</f>
        <v>0</v>
      </c>
      <c r="BC3" s="16"/>
      <c r="BD3" s="92"/>
      <c r="BK3" s="92"/>
    </row>
    <row r="4" spans="1:64" s="21" customFormat="1" ht="24" customHeight="1" thickTop="1" x14ac:dyDescent="0.25">
      <c r="A4" s="17" t="s">
        <v>4</v>
      </c>
      <c r="B4" s="18"/>
      <c r="C4" s="18"/>
      <c r="D4" s="93"/>
      <c r="E4" s="19"/>
      <c r="F4" s="19"/>
      <c r="G4" s="20"/>
      <c r="H4" s="92"/>
      <c r="I4" s="19"/>
      <c r="J4" s="19"/>
      <c r="K4" s="20"/>
      <c r="L4" s="92"/>
      <c r="M4" s="19"/>
      <c r="N4" s="19"/>
      <c r="O4" s="20"/>
      <c r="P4" s="92"/>
      <c r="Q4" s="19"/>
      <c r="R4" s="19"/>
      <c r="S4" s="20"/>
      <c r="T4" s="92"/>
      <c r="U4" s="19"/>
      <c r="V4" s="19"/>
      <c r="W4" s="20"/>
      <c r="X4" s="92"/>
      <c r="Y4" s="19"/>
      <c r="Z4" s="19"/>
      <c r="AA4" s="20"/>
      <c r="AB4" s="92"/>
      <c r="AC4" s="19"/>
      <c r="AD4" s="19"/>
      <c r="AE4" s="20"/>
      <c r="AF4" s="92"/>
      <c r="AG4" s="19"/>
      <c r="AH4" s="19"/>
      <c r="AI4" s="20"/>
      <c r="AJ4" s="92"/>
      <c r="AK4" s="19"/>
      <c r="AL4" s="19"/>
      <c r="AM4" s="20"/>
      <c r="AN4" s="92"/>
      <c r="AO4" s="19"/>
      <c r="AP4" s="19"/>
      <c r="AQ4" s="20"/>
      <c r="AR4" s="92"/>
      <c r="AS4" s="19"/>
      <c r="AT4" s="19"/>
      <c r="AU4" s="20"/>
      <c r="AV4" s="92"/>
      <c r="AW4" s="19"/>
      <c r="AX4" s="19"/>
      <c r="AY4" s="20"/>
      <c r="AZ4" s="92"/>
      <c r="BA4" s="19"/>
      <c r="BB4" s="19"/>
      <c r="BC4" s="20"/>
      <c r="BD4" s="92"/>
      <c r="BE4" s="18"/>
      <c r="BF4" s="18"/>
      <c r="BG4" s="18"/>
      <c r="BH4" s="18"/>
      <c r="BI4" s="18"/>
      <c r="BJ4" s="18"/>
      <c r="BK4" s="92"/>
    </row>
    <row r="5" spans="1:64" s="21" customFormat="1" ht="24.95" customHeight="1" x14ac:dyDescent="0.25">
      <c r="A5" s="95" t="s">
        <v>5</v>
      </c>
      <c r="B5" s="96" t="s">
        <v>6</v>
      </c>
      <c r="C5" s="97" t="s">
        <v>1</v>
      </c>
      <c r="D5" s="22"/>
      <c r="E5" s="98">
        <f>[1]DATA!E5</f>
        <v>43100</v>
      </c>
      <c r="F5" s="98"/>
      <c r="G5" s="98"/>
      <c r="H5" s="22"/>
      <c r="I5" s="98">
        <f>[1]DATA!H5</f>
        <v>43131</v>
      </c>
      <c r="J5" s="98"/>
      <c r="K5" s="98"/>
      <c r="L5" s="22"/>
      <c r="M5" s="98">
        <f>[1]DATA!K5</f>
        <v>43159</v>
      </c>
      <c r="N5" s="98"/>
      <c r="O5" s="98"/>
      <c r="P5" s="22"/>
      <c r="Q5" s="98">
        <f>[1]DATA!N5</f>
        <v>43190</v>
      </c>
      <c r="R5" s="98"/>
      <c r="S5" s="98"/>
      <c r="T5" s="22"/>
      <c r="U5" s="98">
        <f>[1]DATA!Q5</f>
        <v>43220</v>
      </c>
      <c r="V5" s="98"/>
      <c r="W5" s="98"/>
      <c r="X5" s="22"/>
      <c r="Y5" s="98">
        <f>[1]DATA!T5</f>
        <v>43251</v>
      </c>
      <c r="Z5" s="98"/>
      <c r="AA5" s="98"/>
      <c r="AB5" s="22"/>
      <c r="AC5" s="98">
        <f>[1]DATA!W5</f>
        <v>43281</v>
      </c>
      <c r="AD5" s="98"/>
      <c r="AE5" s="98"/>
      <c r="AF5" s="22"/>
      <c r="AG5" s="98">
        <f>[1]DATA!Z5</f>
        <v>43312</v>
      </c>
      <c r="AH5" s="98"/>
      <c r="AI5" s="98"/>
      <c r="AJ5" s="22"/>
      <c r="AK5" s="98">
        <f>[1]DATA!AC5</f>
        <v>43343</v>
      </c>
      <c r="AL5" s="98"/>
      <c r="AM5" s="98"/>
      <c r="AN5" s="22"/>
      <c r="AO5" s="98">
        <f>[1]DATA!AF5</f>
        <v>43373</v>
      </c>
      <c r="AP5" s="98"/>
      <c r="AQ5" s="98"/>
      <c r="AR5" s="22"/>
      <c r="AS5" s="98">
        <f>[1]DATA!AI5</f>
        <v>43404</v>
      </c>
      <c r="AT5" s="98"/>
      <c r="AU5" s="98"/>
      <c r="AV5" s="22"/>
      <c r="AW5" s="98">
        <f>[1]DATA!AL5</f>
        <v>43434</v>
      </c>
      <c r="AX5" s="98"/>
      <c r="AY5" s="98"/>
      <c r="AZ5" s="22"/>
      <c r="BA5" s="98">
        <f>[1]DATA!AO5</f>
        <v>43465</v>
      </c>
      <c r="BB5" s="98"/>
      <c r="BC5" s="98"/>
      <c r="BD5" s="22"/>
      <c r="BE5" s="101" t="s">
        <v>7</v>
      </c>
      <c r="BF5" s="23"/>
      <c r="BG5" s="103" t="s">
        <v>8</v>
      </c>
      <c r="BH5" s="24"/>
      <c r="BI5" s="99" t="s">
        <v>9</v>
      </c>
      <c r="BJ5" s="100"/>
      <c r="BK5" s="92"/>
    </row>
    <row r="6" spans="1:64" s="21" customFormat="1" ht="24.95" customHeight="1" thickBot="1" x14ac:dyDescent="0.3">
      <c r="A6" s="95"/>
      <c r="B6" s="96"/>
      <c r="C6" s="97"/>
      <c r="D6" s="22"/>
      <c r="E6" s="25" t="s">
        <v>10</v>
      </c>
      <c r="F6" s="25" t="s">
        <v>11</v>
      </c>
      <c r="G6" s="26" t="s">
        <v>12</v>
      </c>
      <c r="H6" s="22"/>
      <c r="I6" s="25" t="s">
        <v>10</v>
      </c>
      <c r="J6" s="25" t="s">
        <v>11</v>
      </c>
      <c r="K6" s="26" t="s">
        <v>12</v>
      </c>
      <c r="L6" s="22"/>
      <c r="M6" s="25" t="s">
        <v>10</v>
      </c>
      <c r="N6" s="25" t="s">
        <v>11</v>
      </c>
      <c r="O6" s="26" t="s">
        <v>12</v>
      </c>
      <c r="P6" s="22"/>
      <c r="Q6" s="25" t="s">
        <v>10</v>
      </c>
      <c r="R6" s="25" t="s">
        <v>11</v>
      </c>
      <c r="S6" s="26" t="s">
        <v>12</v>
      </c>
      <c r="T6" s="22"/>
      <c r="U6" s="25" t="s">
        <v>10</v>
      </c>
      <c r="V6" s="25" t="s">
        <v>11</v>
      </c>
      <c r="W6" s="26" t="s">
        <v>12</v>
      </c>
      <c r="X6" s="22"/>
      <c r="Y6" s="25" t="s">
        <v>10</v>
      </c>
      <c r="Z6" s="25" t="s">
        <v>11</v>
      </c>
      <c r="AA6" s="26" t="s">
        <v>12</v>
      </c>
      <c r="AB6" s="22"/>
      <c r="AC6" s="25" t="s">
        <v>10</v>
      </c>
      <c r="AD6" s="25" t="s">
        <v>11</v>
      </c>
      <c r="AE6" s="26" t="s">
        <v>12</v>
      </c>
      <c r="AF6" s="22"/>
      <c r="AG6" s="25" t="s">
        <v>10</v>
      </c>
      <c r="AH6" s="25" t="s">
        <v>11</v>
      </c>
      <c r="AI6" s="26" t="s">
        <v>12</v>
      </c>
      <c r="AJ6" s="22"/>
      <c r="AK6" s="25" t="s">
        <v>10</v>
      </c>
      <c r="AL6" s="25" t="s">
        <v>11</v>
      </c>
      <c r="AM6" s="26" t="s">
        <v>12</v>
      </c>
      <c r="AN6" s="22"/>
      <c r="AO6" s="25" t="s">
        <v>10</v>
      </c>
      <c r="AP6" s="25" t="s">
        <v>11</v>
      </c>
      <c r="AQ6" s="26" t="s">
        <v>12</v>
      </c>
      <c r="AR6" s="22"/>
      <c r="AS6" s="25" t="s">
        <v>10</v>
      </c>
      <c r="AT6" s="25" t="s">
        <v>11</v>
      </c>
      <c r="AU6" s="26" t="s">
        <v>12</v>
      </c>
      <c r="AV6" s="22"/>
      <c r="AW6" s="25" t="s">
        <v>10</v>
      </c>
      <c r="AX6" s="25" t="s">
        <v>11</v>
      </c>
      <c r="AY6" s="26" t="s">
        <v>12</v>
      </c>
      <c r="AZ6" s="22"/>
      <c r="BA6" s="25" t="s">
        <v>10</v>
      </c>
      <c r="BB6" s="25" t="s">
        <v>11</v>
      </c>
      <c r="BC6" s="26" t="s">
        <v>12</v>
      </c>
      <c r="BD6" s="22"/>
      <c r="BE6" s="102"/>
      <c r="BF6" s="27" t="s">
        <v>13</v>
      </c>
      <c r="BG6" s="104"/>
      <c r="BH6" s="28" t="s">
        <v>13</v>
      </c>
      <c r="BI6" s="29" t="s">
        <v>14</v>
      </c>
      <c r="BJ6" s="30" t="s">
        <v>12</v>
      </c>
      <c r="BK6" s="92"/>
    </row>
    <row r="7" spans="1:64" ht="20.100000000000001" customHeight="1" thickTop="1" thickBot="1" x14ac:dyDescent="0.3">
      <c r="A7" s="31"/>
      <c r="B7" s="32" t="str">
        <f>IF($A$7=0,"",VLOOKUP($A$7,$A$10:$BJ$4007,2,FALSE))</f>
        <v/>
      </c>
      <c r="C7" s="33" t="str">
        <f>IF($A$7=0,"",VLOOKUP($A$7,$A$10:$BJ$4007,3,FALSE))</f>
        <v/>
      </c>
      <c r="D7" s="34"/>
      <c r="E7" s="35" t="str">
        <f>IF($A$7=0,"",VLOOKUP($A$7,$A$10:$BJ$4007,5,FALSE))</f>
        <v/>
      </c>
      <c r="F7" s="36" t="str">
        <f>IF($A$7=0,"",VLOOKUP($A$7,$A$10:$BJ$4007,6,FALSE))</f>
        <v/>
      </c>
      <c r="G7" s="37" t="str">
        <f>IF($A$7=0,"",VLOOKUP($A$7,$A$10:$BJ$4007,7,FALSE))</f>
        <v/>
      </c>
      <c r="H7" s="34"/>
      <c r="I7" s="35" t="str">
        <f>IF($A$7=0,"",VLOOKUP($A$7,$A$10:$BJ$4007,9,FALSE))</f>
        <v/>
      </c>
      <c r="J7" s="36" t="str">
        <f>IF($A$7=0,"",VLOOKUP($A$7,$A$10:$BJ$4007,10,FALSE))</f>
        <v/>
      </c>
      <c r="K7" s="37" t="str">
        <f>IF($A$7=0,"",VLOOKUP($A$7,$A$10:$BJ$4007,11,FALSE))</f>
        <v/>
      </c>
      <c r="L7" s="34"/>
      <c r="M7" s="35" t="str">
        <f>IF($A$7=0,"",VLOOKUP($A$7,$A$10:$BJ$4007,13,FALSE))</f>
        <v/>
      </c>
      <c r="N7" s="36" t="str">
        <f>IF($A$7=0,"",VLOOKUP($A$7,$A$10:$BJ$4007,14,FALSE))</f>
        <v/>
      </c>
      <c r="O7" s="37" t="str">
        <f>IF($A$7=0,"",VLOOKUP($A$7,$A$10:$BJ$4007,15,FALSE))</f>
        <v/>
      </c>
      <c r="P7" s="34"/>
      <c r="Q7" s="35" t="str">
        <f>IF($A$7=0,"",VLOOKUP($A$7,$A$10:$BJ$4007,17,FALSE))</f>
        <v/>
      </c>
      <c r="R7" s="36" t="str">
        <f>IF($A$7=0,"",VLOOKUP($A$7,$A$10:$BJ$4007,18,FALSE))</f>
        <v/>
      </c>
      <c r="S7" s="37" t="str">
        <f>IF($A$7=0,"",VLOOKUP($A$7,$A$10:$BJ$4007,19,FALSE))</f>
        <v/>
      </c>
      <c r="T7" s="34"/>
      <c r="U7" s="35" t="str">
        <f>IF($A$7=0,"",VLOOKUP($A$7,$A$10:$BJ$4007,21,FALSE))</f>
        <v/>
      </c>
      <c r="V7" s="36" t="str">
        <f>IF($A$7=0,"",VLOOKUP($A$7,$A$10:$BJ$4007,22,FALSE))</f>
        <v/>
      </c>
      <c r="W7" s="37" t="str">
        <f>IF($A$7=0,"",VLOOKUP($A$7,$A$10:$BJ$4007,23,FALSE))</f>
        <v/>
      </c>
      <c r="X7" s="34"/>
      <c r="Y7" s="35" t="str">
        <f>IF($A$7=0,"",VLOOKUP($A$7,$A$10:$BJ$4007,25,FALSE))</f>
        <v/>
      </c>
      <c r="Z7" s="36" t="str">
        <f>IF($A$7=0,"",VLOOKUP($A$7,$A$10:$BJ$4007,26,FALSE))</f>
        <v/>
      </c>
      <c r="AA7" s="37" t="str">
        <f>IF($A$7=0,"",VLOOKUP($A$7,$A$10:$BJ$4007,27,FALSE))</f>
        <v/>
      </c>
      <c r="AB7" s="34"/>
      <c r="AC7" s="35" t="str">
        <f>IF($A$7=0,"",VLOOKUP($A$7,$A$10:$BJ$4007,29,FALSE))</f>
        <v/>
      </c>
      <c r="AD7" s="36" t="str">
        <f>IF($A$7=0,"",VLOOKUP($A$7,$A$10:$BJ$4007,30,FALSE))</f>
        <v/>
      </c>
      <c r="AE7" s="37" t="str">
        <f>IF($A$7=0,"",VLOOKUP($A$7,$A$10:$BJ$4007,31,FALSE))</f>
        <v/>
      </c>
      <c r="AF7" s="34"/>
      <c r="AG7" s="35" t="str">
        <f>IF($A$7=0,"",VLOOKUP($A$7,$A$10:$BJ$4007,33,FALSE))</f>
        <v/>
      </c>
      <c r="AH7" s="36" t="str">
        <f>IF($A$7=0,"",VLOOKUP($A$7,$A$10:$BJ$4007,34,FALSE))</f>
        <v/>
      </c>
      <c r="AI7" s="37" t="str">
        <f>IF($A$7=0,"",VLOOKUP($A$7,$A$10:$BJ$4007,35,FALSE))</f>
        <v/>
      </c>
      <c r="AJ7" s="34"/>
      <c r="AK7" s="35" t="str">
        <f>IF($A$7=0,"",VLOOKUP($A$7,$A$10:$BJ$4007,37,FALSE))</f>
        <v/>
      </c>
      <c r="AL7" s="36" t="str">
        <f>IF($A$7=0,"",VLOOKUP($A$7,$A$10:$BJ$4007,38,FALSE))</f>
        <v/>
      </c>
      <c r="AM7" s="37" t="str">
        <f>IF($A$7=0,"",VLOOKUP($A$7,$A$10:$BJ$4007,39,FALSE))</f>
        <v/>
      </c>
      <c r="AN7" s="34"/>
      <c r="AO7" s="35" t="str">
        <f>IF($A$7=0,"",VLOOKUP($A$7,$A$10:$BJ$4007,41,FALSE))</f>
        <v/>
      </c>
      <c r="AP7" s="36" t="str">
        <f>IF($A$7=0,"",VLOOKUP($A$7,$A$10:$BJ$4007,42,FALSE))</f>
        <v/>
      </c>
      <c r="AQ7" s="37" t="str">
        <f>IF($A$7=0,"",VLOOKUP($A$7,$A$10:$BJ$4007,43,FALSE))</f>
        <v/>
      </c>
      <c r="AR7" s="34"/>
      <c r="AS7" s="35" t="str">
        <f>IF($A$7=0,"",VLOOKUP($A$7,$A$10:$BJ$4007,45,FALSE))</f>
        <v/>
      </c>
      <c r="AT7" s="36" t="str">
        <f>IF($A$7=0,"",VLOOKUP($A$7,$A$10:$BJ$4007,46,FALSE))</f>
        <v/>
      </c>
      <c r="AU7" s="37" t="str">
        <f>IF($A$7=0,"",VLOOKUP($A$7,$A$10:$BJ$4007,47,FALSE))</f>
        <v/>
      </c>
      <c r="AV7" s="34"/>
      <c r="AW7" s="35" t="str">
        <f>IF($A$7=0,"",VLOOKUP($A$7,$A$10:$BJ$4007,49,FALSE))</f>
        <v/>
      </c>
      <c r="AX7" s="36" t="str">
        <f>IF($A$7=0,"",VLOOKUP($A$7,$A$10:$BJ$4007,50,FALSE))</f>
        <v/>
      </c>
      <c r="AY7" s="37" t="str">
        <f>IF($A$7=0,"",VLOOKUP($A$7,$A$10:$BJ$4007,51,FALSE))</f>
        <v/>
      </c>
      <c r="AZ7" s="34"/>
      <c r="BA7" s="35" t="str">
        <f>IF($A$7=0,"",VLOOKUP($A$7,$A$10:$BJ$4007,53,FALSE))</f>
        <v/>
      </c>
      <c r="BB7" s="36" t="str">
        <f>IF($A$7=0,"",VLOOKUP($A$7,$A$10:$BJ$4007,54,FALSE))</f>
        <v/>
      </c>
      <c r="BC7" s="37" t="str">
        <f>IF($A$7=0,"",VLOOKUP($A$7,$A$10:$BJ$4007,55,FALSE))</f>
        <v/>
      </c>
      <c r="BD7" s="38"/>
      <c r="BE7" s="39" t="str">
        <f>IF($A$7=0,"",VLOOKUP($A$7,$A$10:$BJ$4007,57,FALSE))</f>
        <v/>
      </c>
      <c r="BF7" s="40" t="str">
        <f>IF($A$7=0,"",VLOOKUP($A$7,$A$10:$BJ$4007,58,FALSE))</f>
        <v/>
      </c>
      <c r="BG7" s="41" t="str">
        <f>IF($A$7=0,"",VLOOKUP($A$7,$A$10:$BJ$4007,59,FALSE))</f>
        <v/>
      </c>
      <c r="BH7" s="40" t="str">
        <f>IF($A$7=0,"",VLOOKUP($A$7,$A$10:$BJ$4007,60,FALSE))</f>
        <v/>
      </c>
      <c r="BI7" s="42" t="str">
        <f>IF($A$7=0,"",VLOOKUP($A$7,$A$10:$BJ$4007,61,FALSE))</f>
        <v/>
      </c>
      <c r="BJ7" s="43" t="str">
        <f>IF($A$7=0,"",VLOOKUP($A$7,$A$10:$BJ$4007,62,FALSE))</f>
        <v/>
      </c>
      <c r="BK7" s="94"/>
    </row>
    <row r="8" spans="1:64" s="51" customFormat="1" ht="24" customHeight="1" outlineLevel="1" thickTop="1" x14ac:dyDescent="0.25">
      <c r="A8" s="44">
        <f>[1]DATA!A8</f>
        <v>0</v>
      </c>
      <c r="B8" s="45" t="str">
        <f>[1]DATA!B8</f>
        <v>Dairy Product</v>
      </c>
      <c r="C8" s="45"/>
      <c r="D8" s="46"/>
      <c r="E8" s="47"/>
      <c r="F8" s="47"/>
      <c r="G8" s="48"/>
      <c r="H8" s="22"/>
      <c r="I8" s="47"/>
      <c r="J8" s="47"/>
      <c r="K8" s="48"/>
      <c r="L8" s="46"/>
      <c r="M8" s="47"/>
      <c r="N8" s="47"/>
      <c r="O8" s="48"/>
      <c r="P8" s="46"/>
      <c r="Q8" s="47"/>
      <c r="R8" s="47"/>
      <c r="S8" s="48"/>
      <c r="T8" s="46"/>
      <c r="U8" s="47"/>
      <c r="V8" s="47"/>
      <c r="W8" s="48"/>
      <c r="X8" s="46"/>
      <c r="Y8" s="47"/>
      <c r="Z8" s="47"/>
      <c r="AA8" s="48"/>
      <c r="AB8" s="46"/>
      <c r="AC8" s="47"/>
      <c r="AD8" s="47"/>
      <c r="AE8" s="48"/>
      <c r="AF8" s="46"/>
      <c r="AG8" s="47"/>
      <c r="AH8" s="47"/>
      <c r="AI8" s="48"/>
      <c r="AJ8" s="46"/>
      <c r="AK8" s="47"/>
      <c r="AL8" s="47"/>
      <c r="AM8" s="48"/>
      <c r="AN8" s="46"/>
      <c r="AO8" s="47"/>
      <c r="AP8" s="47"/>
      <c r="AQ8" s="48"/>
      <c r="AR8" s="46"/>
      <c r="AS8" s="47"/>
      <c r="AT8" s="47"/>
      <c r="AU8" s="48"/>
      <c r="AV8" s="46"/>
      <c r="AW8" s="47"/>
      <c r="AX8" s="47"/>
      <c r="AY8" s="48"/>
      <c r="AZ8" s="46"/>
      <c r="BA8" s="47"/>
      <c r="BB8" s="47"/>
      <c r="BC8" s="48"/>
      <c r="BD8" s="46"/>
      <c r="BE8" s="49"/>
      <c r="BF8" s="47"/>
      <c r="BG8" s="49"/>
      <c r="BH8" s="47"/>
      <c r="BI8" s="50"/>
      <c r="BJ8" s="48"/>
      <c r="BK8" s="92"/>
    </row>
    <row r="9" spans="1:64" ht="18" customHeight="1" outlineLevel="2" x14ac:dyDescent="0.25">
      <c r="A9" s="80">
        <f>[1]DATA!A9</f>
        <v>0</v>
      </c>
      <c r="B9" s="79" t="str">
        <f>[1]DATA!B9</f>
        <v>Butter</v>
      </c>
      <c r="C9" s="52"/>
      <c r="E9" s="81"/>
      <c r="F9" s="76"/>
      <c r="G9" s="82"/>
      <c r="I9" s="81"/>
      <c r="J9" s="76"/>
      <c r="K9" s="82"/>
      <c r="M9" s="81"/>
      <c r="N9" s="76"/>
      <c r="O9" s="82"/>
      <c r="Q9" s="81"/>
      <c r="R9" s="76"/>
      <c r="S9" s="82"/>
      <c r="U9" s="81"/>
      <c r="V9" s="76"/>
      <c r="W9" s="82"/>
      <c r="Y9" s="81"/>
      <c r="Z9" s="76"/>
      <c r="AA9" s="82"/>
      <c r="AC9" s="81"/>
      <c r="AD9" s="76"/>
      <c r="AE9" s="82"/>
      <c r="AG9" s="81"/>
      <c r="AH9" s="76"/>
      <c r="AI9" s="82"/>
      <c r="AK9" s="81"/>
      <c r="AL9" s="76"/>
      <c r="AM9" s="82"/>
      <c r="AO9" s="81"/>
      <c r="AP9" s="76"/>
      <c r="AQ9" s="82"/>
      <c r="AS9" s="81"/>
      <c r="AT9" s="76"/>
      <c r="AU9" s="82"/>
      <c r="AW9" s="81"/>
      <c r="AX9" s="76"/>
      <c r="AY9" s="82"/>
      <c r="BA9" s="81"/>
      <c r="BB9" s="76"/>
      <c r="BC9" s="82"/>
      <c r="BE9" s="75"/>
      <c r="BF9" s="76"/>
      <c r="BG9" s="75"/>
      <c r="BH9" s="76"/>
      <c r="BI9" s="77"/>
      <c r="BJ9" s="78"/>
    </row>
    <row r="10" spans="1:64" ht="18" customHeight="1" outlineLevel="2" x14ac:dyDescent="0.25">
      <c r="A10" s="54">
        <f>[1]DATA!A10</f>
        <v>141001</v>
      </c>
      <c r="B10" s="55" t="str">
        <f>[1]DATA!B10</f>
        <v>Butter Block 25 kg</v>
      </c>
      <c r="C10" s="55" t="str">
        <f>[1]DATA!C10</f>
        <v>Block 25 kg</v>
      </c>
      <c r="E10" s="56"/>
      <c r="F10" s="57"/>
      <c r="G10" s="58"/>
      <c r="I10" s="56">
        <f>'[1](01)'!$J10</f>
        <v>0</v>
      </c>
      <c r="J10" s="57">
        <f>'[1](01)'!$K10</f>
        <v>0</v>
      </c>
      <c r="K10" s="58">
        <f>IF(I10&gt;=E10,IFERROR(SUM(I10-E10)/I10,0),IF(I10&lt;=E10,IFERROR(-SUM(E10-I10)/I10,0)))</f>
        <v>0</v>
      </c>
      <c r="M10" s="56">
        <f>'[1](02)'!$J10</f>
        <v>0</v>
      </c>
      <c r="N10" s="57">
        <f>'[1](02)'!$K10</f>
        <v>0</v>
      </c>
      <c r="O10" s="58">
        <f>IF(M10&gt;=I10,IFERROR(SUM(M10-I10)/M10,0),IF(M10&lt;=I10,IFERROR(-SUM(I10-M10)/M10,0)))</f>
        <v>0</v>
      </c>
      <c r="Q10" s="56">
        <f>'[1](03)'!$J10</f>
        <v>0</v>
      </c>
      <c r="R10" s="57">
        <f>'[1](03)'!$K10</f>
        <v>0</v>
      </c>
      <c r="S10" s="58">
        <f>IF(Q10&gt;=M10,IFERROR(SUM(Q10-M10)/Q10,0),IF(Q10&lt;=M10,IFERROR(-SUM(M10-Q10)/Q10,0)))</f>
        <v>0</v>
      </c>
      <c r="U10" s="56">
        <f>'[1](04)'!$J10</f>
        <v>0</v>
      </c>
      <c r="V10" s="57">
        <f>'[1](04)'!$K10</f>
        <v>0</v>
      </c>
      <c r="W10" s="58">
        <f>IF(U10&gt;=Q10,IFERROR(SUM(U10-Q10)/U10,0),IF(U10&lt;=Q10,IFERROR(-SUM(Q10-U10)/U10,0)))</f>
        <v>0</v>
      </c>
      <c r="Y10" s="56">
        <f>'[1](05)'!$J10</f>
        <v>0</v>
      </c>
      <c r="Z10" s="57">
        <f>'[1](05)'!$K10</f>
        <v>0</v>
      </c>
      <c r="AA10" s="58">
        <f>IF(Y10&gt;=U10,IFERROR(SUM(Y10-U10)/Y10,0),IF(Y10&lt;=U10,IFERROR(-SUM(U10-Y10)/Y10,0)))</f>
        <v>0</v>
      </c>
      <c r="AC10" s="56">
        <f>'[1](06)'!$J10</f>
        <v>0</v>
      </c>
      <c r="AD10" s="57">
        <f>'[1](06)'!$K10</f>
        <v>0</v>
      </c>
      <c r="AE10" s="58">
        <f>IF(AC10&gt;=Y10,IFERROR(SUM(AC10-Y10)/AC10,0),IF(AC10&lt;=Y10,IFERROR(-SUM(Y10-AC10)/AC10,0)))</f>
        <v>0</v>
      </c>
      <c r="AG10" s="56">
        <f>'[1](07)'!$J10</f>
        <v>0</v>
      </c>
      <c r="AH10" s="57">
        <f>'[1](07)'!$K10</f>
        <v>0</v>
      </c>
      <c r="AI10" s="58">
        <f>IF(AG10&gt;=AC10,IFERROR(SUM(AG10-AC10)/AG10,0),IF(AG10&lt;=AC10,IFERROR(-SUM(AC10-AG10)/AG10,0)))</f>
        <v>0</v>
      </c>
      <c r="AK10" s="56">
        <f>'[1](08)'!$J10</f>
        <v>0</v>
      </c>
      <c r="AL10" s="57">
        <f>'[1](08)'!$K10</f>
        <v>0</v>
      </c>
      <c r="AM10" s="58">
        <f>IF(AK10&gt;=AG10,IFERROR(SUM(AK10-AG10)/AK10,0),IF(AK10&lt;=AG10,IFERROR(-SUM(AG10-AK10)/AK10,0)))</f>
        <v>0</v>
      </c>
      <c r="AO10" s="56">
        <f>'[1](09)'!$J10</f>
        <v>0</v>
      </c>
      <c r="AP10" s="57">
        <f>'[1](09)'!$K10</f>
        <v>0</v>
      </c>
      <c r="AQ10" s="58">
        <f>IF(AO10&gt;=AK10,IFERROR(SUM(AO10-AK10)/AO10,0),IF(AO10&lt;=AK10,IFERROR(-SUM(AK10-AO10)/AO10,0)))</f>
        <v>0</v>
      </c>
      <c r="AS10" s="56">
        <f>'[1](10)'!$J10</f>
        <v>0</v>
      </c>
      <c r="AT10" s="57">
        <f>'[1](10)'!$K10</f>
        <v>0</v>
      </c>
      <c r="AU10" s="58">
        <f>IF(AS10&gt;=AO10,IFERROR(SUM(AS10-AO10)/AS10,0),IF(AS10&lt;=AO10,IFERROR(-SUM(AO10-AS10)/AS10,0)))</f>
        <v>0</v>
      </c>
      <c r="AW10" s="56">
        <f>'[1](11)'!$J10</f>
        <v>0</v>
      </c>
      <c r="AX10" s="57">
        <f>'[1](11)'!$K10</f>
        <v>0</v>
      </c>
      <c r="AY10" s="58">
        <f>IF(AW10&gt;=AS10,IFERROR(SUM(AW10-AS10)/AW10,0),IF(AW10&lt;=AS10,IFERROR(-SUM(AS10-AW10)/AW10,0)))</f>
        <v>0</v>
      </c>
      <c r="BA10" s="56">
        <f>'[1](12)'!$J10</f>
        <v>0</v>
      </c>
      <c r="BB10" s="57">
        <f>'[1](12)'!$K10</f>
        <v>0</v>
      </c>
      <c r="BC10" s="58">
        <f>IF(BA10&gt;=AW10,IFERROR(SUM(BA10-AW10)/BA10,0),IF(BA10&lt;=AW10,IFERROR(-SUM(AW10-BA10)/BA10,0)))</f>
        <v>0</v>
      </c>
      <c r="BE10" s="59">
        <f>MAX($E10,$I10,$M10,$Q10,$U10,$Y10,$AC10,$AG10,$AK10,$AO10,$AS10,$AW10,$BA10)</f>
        <v>0</v>
      </c>
      <c r="BF10" s="60">
        <f>IFERROR(HLOOKUP(BE10,A10:$BD$4008,$BL10,0),0)</f>
        <v>0</v>
      </c>
      <c r="BG10" s="59">
        <f t="array" ref="BG10">MIN(IF(($E$6:$BC$6="BY QTY")*(E10:BC10&lt;&gt;0),E10:BC10))</f>
        <v>0</v>
      </c>
      <c r="BH10" s="60">
        <f>IFERROR(HLOOKUP(BG10,A10:$BD$4008,$BL10,0),0)</f>
        <v>0</v>
      </c>
      <c r="BI10" s="8">
        <f t="shared" ref="BI10:BI18" si="0">BE10-BG10</f>
        <v>0</v>
      </c>
      <c r="BJ10" s="9">
        <f>IFERROR((BG10-BE10)/BE10,0)</f>
        <v>0</v>
      </c>
      <c r="BL10" s="7">
        <v>1001</v>
      </c>
    </row>
    <row r="11" spans="1:64" ht="18" customHeight="1" outlineLevel="2" x14ac:dyDescent="0.25">
      <c r="A11" s="61">
        <f>[1]DATA!A11</f>
        <v>141002</v>
      </c>
      <c r="B11" s="62" t="str">
        <f>[1]DATA!B11</f>
        <v>Butter Fern 10 kg</v>
      </c>
      <c r="C11" s="62" t="str">
        <f>[1]DATA!C11</f>
        <v>Box 10 kg</v>
      </c>
      <c r="E11" s="63"/>
      <c r="F11" s="64"/>
      <c r="G11" s="65"/>
      <c r="I11" s="63">
        <f>'[1](01)'!$J11</f>
        <v>14</v>
      </c>
      <c r="J11" s="64">
        <f>'[1](01)'!$K11</f>
        <v>5587.72</v>
      </c>
      <c r="K11" s="65">
        <f t="shared" ref="K11:K18" si="1">IF(I11&gt;=E11,IFERROR(SUM(I11-E11)/I11,0),IF(I11&lt;=E11,IFERROR(-SUM(E11-I11)/I11,0)))</f>
        <v>1</v>
      </c>
      <c r="M11" s="63">
        <f>'[1](02)'!$J11</f>
        <v>11</v>
      </c>
      <c r="N11" s="64">
        <f>'[1](02)'!$K11</f>
        <v>4390.3500000000004</v>
      </c>
      <c r="O11" s="65">
        <f t="shared" ref="O11:O18" si="2">IF(M11&gt;=I11,IFERROR(SUM(M11-I11)/M11,0),IF(M11&lt;=I11,IFERROR(-SUM(I11-M11)/M11,0)))</f>
        <v>-0.27272727272727271</v>
      </c>
      <c r="Q11" s="63">
        <f>'[1](03)'!$J11</f>
        <v>0</v>
      </c>
      <c r="R11" s="64">
        <f>'[1](03)'!$K11</f>
        <v>0</v>
      </c>
      <c r="S11" s="65">
        <f t="shared" ref="S11:S18" si="3">IF(Q11&gt;=M11,IFERROR(SUM(Q11-M11)/Q11,0),IF(Q11&lt;=M11,IFERROR(-SUM(M11-Q11)/Q11,0)))</f>
        <v>0</v>
      </c>
      <c r="U11" s="63">
        <f>'[1](04)'!$J11</f>
        <v>0</v>
      </c>
      <c r="V11" s="64">
        <f>'[1](04)'!$K11</f>
        <v>0</v>
      </c>
      <c r="W11" s="65">
        <f t="shared" ref="W11:W18" si="4">IF(U11&gt;=Q11,IFERROR(SUM(U11-Q11)/U11,0),IF(U11&lt;=Q11,IFERROR(-SUM(Q11-U11)/U11,0)))</f>
        <v>0</v>
      </c>
      <c r="Y11" s="63">
        <f>'[1](05)'!$J11</f>
        <v>0</v>
      </c>
      <c r="Z11" s="64">
        <f>'[1](05)'!$K11</f>
        <v>0</v>
      </c>
      <c r="AA11" s="65">
        <f t="shared" ref="AA11:AA18" si="5">IF(Y11&gt;=U11,IFERROR(SUM(Y11-U11)/Y11,0),IF(Y11&lt;=U11,IFERROR(-SUM(U11-Y11)/Y11,0)))</f>
        <v>0</v>
      </c>
      <c r="AC11" s="63">
        <f>'[1](06)'!$J11</f>
        <v>0</v>
      </c>
      <c r="AD11" s="64">
        <f>'[1](06)'!$K11</f>
        <v>0</v>
      </c>
      <c r="AE11" s="65">
        <f t="shared" ref="AE11:AE18" si="6">IF(AC11&gt;=Y11,IFERROR(SUM(AC11-Y11)/AC11,0),IF(AC11&lt;=Y11,IFERROR(-SUM(Y11-AC11)/AC11,0)))</f>
        <v>0</v>
      </c>
      <c r="AG11" s="63">
        <f>'[1](07)'!$J11</f>
        <v>0</v>
      </c>
      <c r="AH11" s="64">
        <f>'[1](07)'!$K11</f>
        <v>0</v>
      </c>
      <c r="AI11" s="65">
        <f t="shared" ref="AI11:AI18" si="7">IF(AG11&gt;=AC11,IFERROR(SUM(AG11-AC11)/AG11,0),IF(AG11&lt;=AC11,IFERROR(-SUM(AC11-AG11)/AG11,0)))</f>
        <v>0</v>
      </c>
      <c r="AK11" s="63">
        <f>'[1](08)'!$J11</f>
        <v>0</v>
      </c>
      <c r="AL11" s="64">
        <f>'[1](08)'!$K11</f>
        <v>0</v>
      </c>
      <c r="AM11" s="65">
        <f t="shared" ref="AM11:AM18" si="8">IF(AK11&gt;=AG11,IFERROR(SUM(AK11-AG11)/AK11,0),IF(AK11&lt;=AG11,IFERROR(-SUM(AG11-AK11)/AK11,0)))</f>
        <v>0</v>
      </c>
      <c r="AO11" s="63">
        <f>'[1](09)'!$J11</f>
        <v>0</v>
      </c>
      <c r="AP11" s="64">
        <f>'[1](09)'!$K11</f>
        <v>0</v>
      </c>
      <c r="AQ11" s="65">
        <f t="shared" ref="AQ11:AQ18" si="9">IF(AO11&gt;=AK11,IFERROR(SUM(AO11-AK11)/AO11,0),IF(AO11&lt;=AK11,IFERROR(-SUM(AK11-AO11)/AO11,0)))</f>
        <v>0</v>
      </c>
      <c r="AS11" s="63">
        <f>'[1](10)'!$J11</f>
        <v>0</v>
      </c>
      <c r="AT11" s="64">
        <f>'[1](10)'!$K11</f>
        <v>0</v>
      </c>
      <c r="AU11" s="65">
        <f t="shared" ref="AU11:AU18" si="10">IF(AS11&gt;=AO11,IFERROR(SUM(AS11-AO11)/AS11,0),IF(AS11&lt;=AO11,IFERROR(-SUM(AO11-AS11)/AS11,0)))</f>
        <v>0</v>
      </c>
      <c r="AW11" s="63">
        <f>'[1](11)'!$J11</f>
        <v>0</v>
      </c>
      <c r="AX11" s="64">
        <f>'[1](11)'!$K11</f>
        <v>0</v>
      </c>
      <c r="AY11" s="65">
        <f t="shared" ref="AY11:AY18" si="11">IF(AW11&gt;=AS11,IFERROR(SUM(AW11-AS11)/AW11,0),IF(AW11&lt;=AS11,IFERROR(-SUM(AS11-AW11)/AW11,0)))</f>
        <v>0</v>
      </c>
      <c r="BA11" s="63">
        <f>'[1](12)'!$J11</f>
        <v>0</v>
      </c>
      <c r="BB11" s="64">
        <f>'[1](12)'!$K11</f>
        <v>0</v>
      </c>
      <c r="BC11" s="65">
        <f t="shared" ref="BC11:BC18" si="12">IF(BA11&gt;=AW11,IFERROR(SUM(BA11-AW11)/BA11,0),IF(BA11&lt;=AW11,IFERROR(-SUM(AW11-BA11)/BA11,0)))</f>
        <v>0</v>
      </c>
      <c r="BE11" s="66">
        <f t="shared" ref="BE11:BE18" si="13">MAX($E11,$I11,$M11,$Q11,$U11,$Y11,$AC11,$AG11,$AK11,$AO11,$AS11,$AW11,$BA11)</f>
        <v>14</v>
      </c>
      <c r="BF11" s="67">
        <f>IFERROR(HLOOKUP(BE11,A11:$BD$4008,$BL11,0),0)</f>
        <v>0</v>
      </c>
      <c r="BG11" s="59">
        <f t="array" ref="BG11">MIN(IF(($E$6:$BC$6="BY QTY")*(E11:BC11&lt;&gt;0),E11:BC11))</f>
        <v>11</v>
      </c>
      <c r="BH11" s="67">
        <f>IFERROR(HLOOKUP(BG11,A11:$BD$4008,$BL11,0),0)</f>
        <v>0</v>
      </c>
      <c r="BI11" s="68">
        <f t="shared" si="0"/>
        <v>3</v>
      </c>
      <c r="BJ11" s="69">
        <f t="shared" ref="BJ11:BJ19" si="14">IFERROR((BG11-BE11)/BE11,0)</f>
        <v>-0.21428571428571427</v>
      </c>
      <c r="BL11" s="7">
        <f>BL10-1</f>
        <v>1000</v>
      </c>
    </row>
    <row r="12" spans="1:64" ht="18" customHeight="1" outlineLevel="2" x14ac:dyDescent="0.25">
      <c r="A12" s="54">
        <f>[1]DATA!A12</f>
        <v>141003</v>
      </c>
      <c r="B12" s="55" t="str">
        <f>[1]DATA!B12</f>
        <v>Butter Margarine 10 kg</v>
      </c>
      <c r="C12" s="55" t="str">
        <f>[1]DATA!C12</f>
        <v>Box 10 kg</v>
      </c>
      <c r="E12" s="56"/>
      <c r="F12" s="57"/>
      <c r="G12" s="58"/>
      <c r="I12" s="56">
        <f>'[1](01)'!$J12</f>
        <v>20</v>
      </c>
      <c r="J12" s="57">
        <f>'[1](01)'!$K12</f>
        <v>4755.93</v>
      </c>
      <c r="K12" s="58">
        <f t="shared" si="1"/>
        <v>1</v>
      </c>
      <c r="M12" s="56">
        <f>'[1](02)'!$J12</f>
        <v>17</v>
      </c>
      <c r="N12" s="57">
        <f>'[1](02)'!$K12</f>
        <v>3843.64</v>
      </c>
      <c r="O12" s="58">
        <f t="shared" si="2"/>
        <v>-0.17647058823529413</v>
      </c>
      <c r="Q12" s="56">
        <f>'[1](03)'!$J12</f>
        <v>0</v>
      </c>
      <c r="R12" s="57">
        <f>'[1](03)'!$K12</f>
        <v>0</v>
      </c>
      <c r="S12" s="58">
        <f t="shared" si="3"/>
        <v>0</v>
      </c>
      <c r="U12" s="56">
        <f>'[1](04)'!$J12</f>
        <v>0</v>
      </c>
      <c r="V12" s="57">
        <f>'[1](04)'!$K12</f>
        <v>0</v>
      </c>
      <c r="W12" s="58">
        <f t="shared" si="4"/>
        <v>0</v>
      </c>
      <c r="Y12" s="56">
        <f>'[1](05)'!$J12</f>
        <v>0</v>
      </c>
      <c r="Z12" s="57">
        <f>'[1](05)'!$K12</f>
        <v>0</v>
      </c>
      <c r="AA12" s="58">
        <f t="shared" si="5"/>
        <v>0</v>
      </c>
      <c r="AC12" s="56">
        <f>'[1](06)'!$J12</f>
        <v>0</v>
      </c>
      <c r="AD12" s="57">
        <f>'[1](06)'!$K12</f>
        <v>0</v>
      </c>
      <c r="AE12" s="58">
        <f t="shared" si="6"/>
        <v>0</v>
      </c>
      <c r="AG12" s="56">
        <f>'[1](07)'!$J12</f>
        <v>0</v>
      </c>
      <c r="AH12" s="57">
        <f>'[1](07)'!$K12</f>
        <v>0</v>
      </c>
      <c r="AI12" s="58">
        <f t="shared" si="7"/>
        <v>0</v>
      </c>
      <c r="AK12" s="56">
        <f>'[1](08)'!$J12</f>
        <v>0</v>
      </c>
      <c r="AL12" s="57">
        <f>'[1](08)'!$K12</f>
        <v>0</v>
      </c>
      <c r="AM12" s="58">
        <f t="shared" si="8"/>
        <v>0</v>
      </c>
      <c r="AO12" s="56">
        <f>'[1](09)'!$J12</f>
        <v>0</v>
      </c>
      <c r="AP12" s="57">
        <f>'[1](09)'!$K12</f>
        <v>0</v>
      </c>
      <c r="AQ12" s="58">
        <f t="shared" si="9"/>
        <v>0</v>
      </c>
      <c r="AS12" s="56">
        <f>'[1](10)'!$J12</f>
        <v>0</v>
      </c>
      <c r="AT12" s="57">
        <f>'[1](10)'!$K12</f>
        <v>0</v>
      </c>
      <c r="AU12" s="58">
        <f t="shared" si="10"/>
        <v>0</v>
      </c>
      <c r="AW12" s="56">
        <f>'[1](11)'!$J12</f>
        <v>0</v>
      </c>
      <c r="AX12" s="57">
        <f>'[1](11)'!$K12</f>
        <v>0</v>
      </c>
      <c r="AY12" s="58">
        <f t="shared" si="11"/>
        <v>0</v>
      </c>
      <c r="BA12" s="56">
        <f>'[1](12)'!$J12</f>
        <v>0</v>
      </c>
      <c r="BB12" s="57">
        <f>'[1](12)'!$K12</f>
        <v>0</v>
      </c>
      <c r="BC12" s="58">
        <f t="shared" si="12"/>
        <v>0</v>
      </c>
      <c r="BE12" s="59">
        <f t="shared" si="13"/>
        <v>20</v>
      </c>
      <c r="BF12" s="60">
        <f>IFERROR(HLOOKUP(BE12,A12:$BD$4008,$BL12,0),0)</f>
        <v>0</v>
      </c>
      <c r="BG12" s="59">
        <f t="array" ref="BG12">MIN(IF(($E$6:$BC$6="BY QTY")*(E12:BC12&lt;&gt;0),E12:BC12))</f>
        <v>17</v>
      </c>
      <c r="BH12" s="60">
        <f>IFERROR(HLOOKUP(BG12,A12:$BD$4008,$BL12,0),0)</f>
        <v>0</v>
      </c>
      <c r="BI12" s="8">
        <f t="shared" si="0"/>
        <v>3</v>
      </c>
      <c r="BJ12" s="9">
        <f t="shared" si="14"/>
        <v>-0.15</v>
      </c>
      <c r="BL12" s="7">
        <f t="shared" ref="BL12:BL19" si="15">BL11-1</f>
        <v>999</v>
      </c>
    </row>
    <row r="13" spans="1:64" ht="18" customHeight="1" outlineLevel="2" x14ac:dyDescent="0.25">
      <c r="A13" s="61">
        <f>[1]DATA!A13</f>
        <v>141004</v>
      </c>
      <c r="B13" s="62" t="str">
        <f>[1]DATA!B13</f>
        <v>Butter Portion</v>
      </c>
      <c r="C13" s="62" t="str">
        <f>[1]DATA!C13</f>
        <v>Kilogram</v>
      </c>
      <c r="E13" s="63"/>
      <c r="F13" s="64"/>
      <c r="G13" s="65"/>
      <c r="I13" s="63">
        <f>'[1](01)'!$J13</f>
        <v>123</v>
      </c>
      <c r="J13" s="64">
        <f>'[1](01)'!$K13</f>
        <v>18380.169999999998</v>
      </c>
      <c r="K13" s="65">
        <f t="shared" si="1"/>
        <v>1</v>
      </c>
      <c r="M13" s="63">
        <f>'[1](02)'!$J13</f>
        <v>133</v>
      </c>
      <c r="N13" s="64">
        <f>'[1](02)'!$K13</f>
        <v>22969.21</v>
      </c>
      <c r="O13" s="65">
        <f t="shared" si="2"/>
        <v>7.5187969924812026E-2</v>
      </c>
      <c r="Q13" s="63">
        <f>'[1](03)'!$J13</f>
        <v>0</v>
      </c>
      <c r="R13" s="64">
        <f>'[1](03)'!$K13</f>
        <v>0</v>
      </c>
      <c r="S13" s="65">
        <f t="shared" si="3"/>
        <v>0</v>
      </c>
      <c r="U13" s="63">
        <f>'[1](04)'!$J13</f>
        <v>0</v>
      </c>
      <c r="V13" s="64">
        <f>'[1](04)'!$K13</f>
        <v>0</v>
      </c>
      <c r="W13" s="65">
        <f t="shared" si="4"/>
        <v>0</v>
      </c>
      <c r="Y13" s="63">
        <f>'[1](05)'!$J13</f>
        <v>0</v>
      </c>
      <c r="Z13" s="64">
        <f>'[1](05)'!$K13</f>
        <v>0</v>
      </c>
      <c r="AA13" s="65">
        <f t="shared" si="5"/>
        <v>0</v>
      </c>
      <c r="AC13" s="63">
        <f>'[1](06)'!$J13</f>
        <v>0</v>
      </c>
      <c r="AD13" s="64">
        <f>'[1](06)'!$K13</f>
        <v>0</v>
      </c>
      <c r="AE13" s="65">
        <f t="shared" si="6"/>
        <v>0</v>
      </c>
      <c r="AG13" s="63">
        <f>'[1](07)'!$J13</f>
        <v>0</v>
      </c>
      <c r="AH13" s="64">
        <f>'[1](07)'!$K13</f>
        <v>0</v>
      </c>
      <c r="AI13" s="65">
        <f t="shared" si="7"/>
        <v>0</v>
      </c>
      <c r="AK13" s="63">
        <f>'[1](08)'!$J13</f>
        <v>0</v>
      </c>
      <c r="AL13" s="64">
        <f>'[1](08)'!$K13</f>
        <v>0</v>
      </c>
      <c r="AM13" s="65">
        <f t="shared" si="8"/>
        <v>0</v>
      </c>
      <c r="AO13" s="63">
        <f>'[1](09)'!$J13</f>
        <v>0</v>
      </c>
      <c r="AP13" s="64">
        <f>'[1](09)'!$K13</f>
        <v>0</v>
      </c>
      <c r="AQ13" s="65">
        <f t="shared" si="9"/>
        <v>0</v>
      </c>
      <c r="AS13" s="63">
        <f>'[1](10)'!$J13</f>
        <v>0</v>
      </c>
      <c r="AT13" s="64">
        <f>'[1](10)'!$K13</f>
        <v>0</v>
      </c>
      <c r="AU13" s="65">
        <f t="shared" si="10"/>
        <v>0</v>
      </c>
      <c r="AW13" s="63">
        <f>'[1](11)'!$J13</f>
        <v>0</v>
      </c>
      <c r="AX13" s="64">
        <f>'[1](11)'!$K13</f>
        <v>0</v>
      </c>
      <c r="AY13" s="65">
        <f t="shared" si="11"/>
        <v>0</v>
      </c>
      <c r="BA13" s="63">
        <f>'[1](12)'!$J13</f>
        <v>0</v>
      </c>
      <c r="BB13" s="64">
        <f>'[1](12)'!$K13</f>
        <v>0</v>
      </c>
      <c r="BC13" s="65">
        <f t="shared" si="12"/>
        <v>0</v>
      </c>
      <c r="BE13" s="66">
        <f t="shared" si="13"/>
        <v>133</v>
      </c>
      <c r="BF13" s="67">
        <f>IFERROR(HLOOKUP(BE13,A13:$BD$4008,$BL13,0),0)</f>
        <v>0</v>
      </c>
      <c r="BG13" s="59">
        <f t="array" ref="BG13">MIN(IF(($E$6:$BC$6="BY QTY")*(E13:BC13&lt;&gt;0),E13:BC13))</f>
        <v>123</v>
      </c>
      <c r="BH13" s="67">
        <f>IFERROR(HLOOKUP(BG13,A13:$BD$4008,$BL13,0),0)</f>
        <v>0</v>
      </c>
      <c r="BI13" s="68">
        <f t="shared" si="0"/>
        <v>10</v>
      </c>
      <c r="BJ13" s="69">
        <f t="shared" si="14"/>
        <v>-7.5187969924812026E-2</v>
      </c>
      <c r="BL13" s="7">
        <f t="shared" si="15"/>
        <v>998</v>
      </c>
    </row>
    <row r="14" spans="1:64" ht="18" customHeight="1" outlineLevel="2" x14ac:dyDescent="0.25">
      <c r="A14" s="54">
        <f>[1]DATA!A14</f>
        <v>141005</v>
      </c>
      <c r="B14" s="55" t="str">
        <f>[1]DATA!B14</f>
        <v>Butter Vegetable Haiaty 2 kg</v>
      </c>
      <c r="C14" s="55" t="str">
        <f>[1]DATA!C14</f>
        <v>Can 2 Kg</v>
      </c>
      <c r="E14" s="56"/>
      <c r="F14" s="57"/>
      <c r="G14" s="58"/>
      <c r="I14" s="56">
        <f>'[1](01)'!$J14</f>
        <v>0</v>
      </c>
      <c r="J14" s="57">
        <f>'[1](01)'!$K14</f>
        <v>0</v>
      </c>
      <c r="K14" s="58">
        <f t="shared" si="1"/>
        <v>0</v>
      </c>
      <c r="M14" s="56">
        <f>'[1](02)'!$J14</f>
        <v>0</v>
      </c>
      <c r="N14" s="57">
        <f>'[1](02)'!$K14</f>
        <v>0</v>
      </c>
      <c r="O14" s="58">
        <f t="shared" si="2"/>
        <v>0</v>
      </c>
      <c r="Q14" s="56">
        <f>'[1](03)'!$J14</f>
        <v>0</v>
      </c>
      <c r="R14" s="57">
        <f>'[1](03)'!$K14</f>
        <v>0</v>
      </c>
      <c r="S14" s="58">
        <f t="shared" si="3"/>
        <v>0</v>
      </c>
      <c r="U14" s="56">
        <f>'[1](04)'!$J14</f>
        <v>0</v>
      </c>
      <c r="V14" s="57">
        <f>'[1](04)'!$K14</f>
        <v>0</v>
      </c>
      <c r="W14" s="58">
        <f t="shared" si="4"/>
        <v>0</v>
      </c>
      <c r="Y14" s="56">
        <f>'[1](05)'!$J14</f>
        <v>0</v>
      </c>
      <c r="Z14" s="57">
        <f>'[1](05)'!$K14</f>
        <v>0</v>
      </c>
      <c r="AA14" s="58">
        <f t="shared" si="5"/>
        <v>0</v>
      </c>
      <c r="AC14" s="56">
        <f>'[1](06)'!$J14</f>
        <v>0</v>
      </c>
      <c r="AD14" s="57">
        <f>'[1](06)'!$K14</f>
        <v>0</v>
      </c>
      <c r="AE14" s="58">
        <f t="shared" si="6"/>
        <v>0</v>
      </c>
      <c r="AG14" s="56">
        <f>'[1](07)'!$J14</f>
        <v>0</v>
      </c>
      <c r="AH14" s="57">
        <f>'[1](07)'!$K14</f>
        <v>0</v>
      </c>
      <c r="AI14" s="58">
        <f t="shared" si="7"/>
        <v>0</v>
      </c>
      <c r="AK14" s="56">
        <f>'[1](08)'!$J14</f>
        <v>0</v>
      </c>
      <c r="AL14" s="57">
        <f>'[1](08)'!$K14</f>
        <v>0</v>
      </c>
      <c r="AM14" s="58">
        <f t="shared" si="8"/>
        <v>0</v>
      </c>
      <c r="AO14" s="56">
        <f>'[1](09)'!$J14</f>
        <v>0</v>
      </c>
      <c r="AP14" s="57">
        <f>'[1](09)'!$K14</f>
        <v>0</v>
      </c>
      <c r="AQ14" s="58">
        <f t="shared" si="9"/>
        <v>0</v>
      </c>
      <c r="AS14" s="56">
        <f>'[1](10)'!$J14</f>
        <v>0</v>
      </c>
      <c r="AT14" s="57">
        <f>'[1](10)'!$K14</f>
        <v>0</v>
      </c>
      <c r="AU14" s="58">
        <f t="shared" si="10"/>
        <v>0</v>
      </c>
      <c r="AW14" s="56">
        <f>'[1](11)'!$J14</f>
        <v>0</v>
      </c>
      <c r="AX14" s="57">
        <f>'[1](11)'!$K14</f>
        <v>0</v>
      </c>
      <c r="AY14" s="58">
        <f t="shared" si="11"/>
        <v>0</v>
      </c>
      <c r="BA14" s="56">
        <f>'[1](12)'!$J14</f>
        <v>0</v>
      </c>
      <c r="BB14" s="57">
        <f>'[1](12)'!$K14</f>
        <v>0</v>
      </c>
      <c r="BC14" s="58">
        <f t="shared" si="12"/>
        <v>0</v>
      </c>
      <c r="BE14" s="59">
        <f t="shared" si="13"/>
        <v>0</v>
      </c>
      <c r="BF14" s="60">
        <f>IFERROR(HLOOKUP(BE14,A14:$BD$4008,$BL14,0),0)</f>
        <v>0</v>
      </c>
      <c r="BG14" s="59">
        <f t="array" ref="BG14">MIN(IF(($E$6:$BC$6="BY QTY")*(E14:BC14&lt;&gt;0),E14:BC14))</f>
        <v>0</v>
      </c>
      <c r="BH14" s="60">
        <f>IFERROR(HLOOKUP(BG14,A14:$BD$4008,$BL14,0),0)</f>
        <v>0</v>
      </c>
      <c r="BI14" s="8">
        <f t="shared" si="0"/>
        <v>0</v>
      </c>
      <c r="BJ14" s="9">
        <f t="shared" si="14"/>
        <v>0</v>
      </c>
      <c r="BL14" s="7">
        <f t="shared" si="15"/>
        <v>997</v>
      </c>
    </row>
    <row r="15" spans="1:64" ht="18" customHeight="1" outlineLevel="2" x14ac:dyDescent="0.25">
      <c r="A15" s="61">
        <f>[1]DATA!A15</f>
        <v>141006</v>
      </c>
      <c r="B15" s="62" t="str">
        <f>[1]DATA!B15</f>
        <v>Butter Block 10 kg</v>
      </c>
      <c r="C15" s="62" t="str">
        <f>[1]DATA!C15</f>
        <v>Block 10 kg</v>
      </c>
      <c r="E15" s="63"/>
      <c r="F15" s="64"/>
      <c r="G15" s="65"/>
      <c r="I15" s="63">
        <f>'[1](01)'!$J15</f>
        <v>0</v>
      </c>
      <c r="J15" s="64">
        <f>'[1](01)'!$K15</f>
        <v>0</v>
      </c>
      <c r="K15" s="65">
        <f t="shared" si="1"/>
        <v>0</v>
      </c>
      <c r="M15" s="63">
        <f>'[1](02)'!$J15</f>
        <v>0</v>
      </c>
      <c r="N15" s="64">
        <f>'[1](02)'!$K15</f>
        <v>0</v>
      </c>
      <c r="O15" s="65">
        <f t="shared" si="2"/>
        <v>0</v>
      </c>
      <c r="Q15" s="63">
        <f>'[1](03)'!$J15</f>
        <v>0</v>
      </c>
      <c r="R15" s="64">
        <f>'[1](03)'!$K15</f>
        <v>0</v>
      </c>
      <c r="S15" s="65">
        <f t="shared" si="3"/>
        <v>0</v>
      </c>
      <c r="U15" s="63">
        <f>'[1](04)'!$J15</f>
        <v>0</v>
      </c>
      <c r="V15" s="64">
        <f>'[1](04)'!$K15</f>
        <v>0</v>
      </c>
      <c r="W15" s="65">
        <f t="shared" si="4"/>
        <v>0</v>
      </c>
      <c r="Y15" s="63">
        <f>'[1](05)'!$J15</f>
        <v>0</v>
      </c>
      <c r="Z15" s="64">
        <f>'[1](05)'!$K15</f>
        <v>0</v>
      </c>
      <c r="AA15" s="65">
        <f t="shared" si="5"/>
        <v>0</v>
      </c>
      <c r="AC15" s="63">
        <f>'[1](06)'!$J15</f>
        <v>0</v>
      </c>
      <c r="AD15" s="64">
        <f>'[1](06)'!$K15</f>
        <v>0</v>
      </c>
      <c r="AE15" s="65">
        <f t="shared" si="6"/>
        <v>0</v>
      </c>
      <c r="AG15" s="63">
        <f>'[1](07)'!$J15</f>
        <v>0</v>
      </c>
      <c r="AH15" s="64">
        <f>'[1](07)'!$K15</f>
        <v>0</v>
      </c>
      <c r="AI15" s="65">
        <f t="shared" si="7"/>
        <v>0</v>
      </c>
      <c r="AK15" s="63">
        <f>'[1](08)'!$J15</f>
        <v>0</v>
      </c>
      <c r="AL15" s="64">
        <f>'[1](08)'!$K15</f>
        <v>0</v>
      </c>
      <c r="AM15" s="65">
        <f t="shared" si="8"/>
        <v>0</v>
      </c>
      <c r="AO15" s="63">
        <f>'[1](09)'!$J15</f>
        <v>0</v>
      </c>
      <c r="AP15" s="64">
        <f>'[1](09)'!$K15</f>
        <v>0</v>
      </c>
      <c r="AQ15" s="65">
        <f t="shared" si="9"/>
        <v>0</v>
      </c>
      <c r="AS15" s="63">
        <f>'[1](10)'!$J15</f>
        <v>0</v>
      </c>
      <c r="AT15" s="64">
        <f>'[1](10)'!$K15</f>
        <v>0</v>
      </c>
      <c r="AU15" s="65">
        <f t="shared" si="10"/>
        <v>0</v>
      </c>
      <c r="AW15" s="63">
        <f>'[1](11)'!$J15</f>
        <v>0</v>
      </c>
      <c r="AX15" s="64">
        <f>'[1](11)'!$K15</f>
        <v>0</v>
      </c>
      <c r="AY15" s="65">
        <f t="shared" si="11"/>
        <v>0</v>
      </c>
      <c r="BA15" s="63">
        <f>'[1](12)'!$J15</f>
        <v>0</v>
      </c>
      <c r="BB15" s="64">
        <f>'[1](12)'!$K15</f>
        <v>0</v>
      </c>
      <c r="BC15" s="65">
        <f t="shared" si="12"/>
        <v>0</v>
      </c>
      <c r="BE15" s="66">
        <f t="shared" si="13"/>
        <v>0</v>
      </c>
      <c r="BF15" s="67">
        <f>IFERROR(HLOOKUP(BE15,A15:$BD$4008,$BL15,0),0)</f>
        <v>0</v>
      </c>
      <c r="BG15" s="59">
        <f t="array" ref="BG15">MIN(IF(($E$6:$BC$6="BY QTY")*(E15:BC15&lt;&gt;0),E15:BC15))</f>
        <v>0</v>
      </c>
      <c r="BH15" s="67">
        <f>IFERROR(HLOOKUP(BG15,A15:$BD$4008,$BL15,0),0)</f>
        <v>0</v>
      </c>
      <c r="BI15" s="68">
        <f t="shared" si="0"/>
        <v>0</v>
      </c>
      <c r="BJ15" s="69">
        <f t="shared" si="14"/>
        <v>0</v>
      </c>
      <c r="BL15" s="7">
        <f t="shared" si="15"/>
        <v>996</v>
      </c>
    </row>
    <row r="16" spans="1:64" ht="18" customHeight="1" outlineLevel="2" x14ac:dyDescent="0.25">
      <c r="A16" s="54">
        <f>[1]DATA!A16</f>
        <v>141007</v>
      </c>
      <c r="B16" s="55" t="str">
        <f>[1]DATA!B16</f>
        <v>Ghee Butter 1.5 kg</v>
      </c>
      <c r="C16" s="55" t="str">
        <f>[1]DATA!C16</f>
        <v>Can 1.5 kg</v>
      </c>
      <c r="E16" s="56"/>
      <c r="F16" s="57"/>
      <c r="G16" s="58"/>
      <c r="I16" s="56">
        <f>'[1](01)'!$J16</f>
        <v>51</v>
      </c>
      <c r="J16" s="57">
        <f>'[1](01)'!$K16</f>
        <v>2163.7800000000002</v>
      </c>
      <c r="K16" s="58">
        <f t="shared" si="1"/>
        <v>1</v>
      </c>
      <c r="M16" s="56">
        <f>'[1](02)'!$J16</f>
        <v>56</v>
      </c>
      <c r="N16" s="57">
        <f>'[1](02)'!$K16</f>
        <v>2892.82</v>
      </c>
      <c r="O16" s="58">
        <f t="shared" si="2"/>
        <v>8.9285714285714288E-2</v>
      </c>
      <c r="Q16" s="56">
        <f>'[1](03)'!$J16</f>
        <v>0</v>
      </c>
      <c r="R16" s="57">
        <f>'[1](03)'!$K16</f>
        <v>0</v>
      </c>
      <c r="S16" s="58">
        <f t="shared" si="3"/>
        <v>0</v>
      </c>
      <c r="U16" s="56">
        <f>'[1](04)'!$J16</f>
        <v>0</v>
      </c>
      <c r="V16" s="57">
        <f>'[1](04)'!$K16</f>
        <v>0</v>
      </c>
      <c r="W16" s="58">
        <f t="shared" si="4"/>
        <v>0</v>
      </c>
      <c r="Y16" s="56">
        <f>'[1](05)'!$J16</f>
        <v>0</v>
      </c>
      <c r="Z16" s="57">
        <f>'[1](05)'!$K16</f>
        <v>0</v>
      </c>
      <c r="AA16" s="58">
        <f t="shared" si="5"/>
        <v>0</v>
      </c>
      <c r="AC16" s="56">
        <f>'[1](06)'!$J16</f>
        <v>0</v>
      </c>
      <c r="AD16" s="57">
        <f>'[1](06)'!$K16</f>
        <v>0</v>
      </c>
      <c r="AE16" s="58">
        <f t="shared" si="6"/>
        <v>0</v>
      </c>
      <c r="AG16" s="56">
        <f>'[1](07)'!$J16</f>
        <v>0</v>
      </c>
      <c r="AH16" s="57">
        <f>'[1](07)'!$K16</f>
        <v>0</v>
      </c>
      <c r="AI16" s="58">
        <f t="shared" si="7"/>
        <v>0</v>
      </c>
      <c r="AK16" s="56">
        <f>'[1](08)'!$J16</f>
        <v>0</v>
      </c>
      <c r="AL16" s="57">
        <f>'[1](08)'!$K16</f>
        <v>0</v>
      </c>
      <c r="AM16" s="58">
        <f t="shared" si="8"/>
        <v>0</v>
      </c>
      <c r="AO16" s="56">
        <f>'[1](09)'!$J16</f>
        <v>0</v>
      </c>
      <c r="AP16" s="57">
        <f>'[1](09)'!$K16</f>
        <v>0</v>
      </c>
      <c r="AQ16" s="58">
        <f t="shared" si="9"/>
        <v>0</v>
      </c>
      <c r="AS16" s="56">
        <f>'[1](10)'!$J16</f>
        <v>0</v>
      </c>
      <c r="AT16" s="57">
        <f>'[1](10)'!$K16</f>
        <v>0</v>
      </c>
      <c r="AU16" s="58">
        <f t="shared" si="10"/>
        <v>0</v>
      </c>
      <c r="AW16" s="56">
        <f>'[1](11)'!$J16</f>
        <v>0</v>
      </c>
      <c r="AX16" s="57">
        <f>'[1](11)'!$K16</f>
        <v>0</v>
      </c>
      <c r="AY16" s="58">
        <f t="shared" si="11"/>
        <v>0</v>
      </c>
      <c r="BA16" s="56">
        <f>'[1](12)'!$J16</f>
        <v>0</v>
      </c>
      <c r="BB16" s="57">
        <f>'[1](12)'!$K16</f>
        <v>0</v>
      </c>
      <c r="BC16" s="58">
        <f t="shared" si="12"/>
        <v>0</v>
      </c>
      <c r="BE16" s="59">
        <f t="shared" si="13"/>
        <v>56</v>
      </c>
      <c r="BF16" s="60">
        <f>IFERROR(HLOOKUP(BE16,A16:$BD$4008,$BL16,0),0)</f>
        <v>0</v>
      </c>
      <c r="BG16" s="59">
        <f t="array" ref="BG16">MIN(IF(($E$6:$BC$6="BY QTY")*(E16:BC16&lt;&gt;0),E16:BC16))</f>
        <v>51</v>
      </c>
      <c r="BH16" s="60">
        <f>IFERROR(HLOOKUP(BG16,A16:$BD$4008,$BL16,0),0)</f>
        <v>0</v>
      </c>
      <c r="BI16" s="8">
        <f t="shared" si="0"/>
        <v>5</v>
      </c>
      <c r="BJ16" s="9">
        <f t="shared" si="14"/>
        <v>-8.9285714285714288E-2</v>
      </c>
      <c r="BL16" s="7">
        <f t="shared" si="15"/>
        <v>995</v>
      </c>
    </row>
    <row r="17" spans="1:64" ht="18" customHeight="1" outlineLevel="2" x14ac:dyDescent="0.25">
      <c r="A17" s="61">
        <f>[1]DATA!A17</f>
        <v>141008</v>
      </c>
      <c r="B17" s="62" t="str">
        <f>[1]DATA!B17</f>
        <v>Butter Pastry 10 kg</v>
      </c>
      <c r="C17" s="62" t="str">
        <f>[1]DATA!C17</f>
        <v>Box 10 kg</v>
      </c>
      <c r="E17" s="63"/>
      <c r="F17" s="64"/>
      <c r="G17" s="65"/>
      <c r="I17" s="63">
        <f>'[1](01)'!$J17</f>
        <v>0</v>
      </c>
      <c r="J17" s="64">
        <f>'[1](01)'!$K17</f>
        <v>0</v>
      </c>
      <c r="K17" s="65">
        <f t="shared" si="1"/>
        <v>0</v>
      </c>
      <c r="M17" s="63">
        <f>'[1](02)'!$J17</f>
        <v>0</v>
      </c>
      <c r="N17" s="64">
        <f>'[1](02)'!$K17</f>
        <v>0</v>
      </c>
      <c r="O17" s="65">
        <f t="shared" si="2"/>
        <v>0</v>
      </c>
      <c r="Q17" s="63">
        <f>'[1](03)'!$J17</f>
        <v>0</v>
      </c>
      <c r="R17" s="64">
        <f>'[1](03)'!$K17</f>
        <v>0</v>
      </c>
      <c r="S17" s="65">
        <f t="shared" si="3"/>
        <v>0</v>
      </c>
      <c r="U17" s="63">
        <f>'[1](04)'!$J17</f>
        <v>0</v>
      </c>
      <c r="V17" s="64">
        <f>'[1](04)'!$K17</f>
        <v>0</v>
      </c>
      <c r="W17" s="65">
        <f t="shared" si="4"/>
        <v>0</v>
      </c>
      <c r="Y17" s="63">
        <f>'[1](05)'!$J17</f>
        <v>0</v>
      </c>
      <c r="Z17" s="64">
        <f>'[1](05)'!$K17</f>
        <v>0</v>
      </c>
      <c r="AA17" s="65">
        <f t="shared" si="5"/>
        <v>0</v>
      </c>
      <c r="AC17" s="63">
        <f>'[1](06)'!$J17</f>
        <v>0</v>
      </c>
      <c r="AD17" s="64">
        <f>'[1](06)'!$K17</f>
        <v>0</v>
      </c>
      <c r="AE17" s="65">
        <f t="shared" si="6"/>
        <v>0</v>
      </c>
      <c r="AG17" s="63">
        <f>'[1](07)'!$J17</f>
        <v>0</v>
      </c>
      <c r="AH17" s="64">
        <f>'[1](07)'!$K17</f>
        <v>0</v>
      </c>
      <c r="AI17" s="65">
        <f t="shared" si="7"/>
        <v>0</v>
      </c>
      <c r="AK17" s="63">
        <f>'[1](08)'!$J17</f>
        <v>0</v>
      </c>
      <c r="AL17" s="64">
        <f>'[1](08)'!$K17</f>
        <v>0</v>
      </c>
      <c r="AM17" s="65">
        <f t="shared" si="8"/>
        <v>0</v>
      </c>
      <c r="AO17" s="63">
        <f>'[1](09)'!$J17</f>
        <v>0</v>
      </c>
      <c r="AP17" s="64">
        <f>'[1](09)'!$K17</f>
        <v>0</v>
      </c>
      <c r="AQ17" s="65">
        <f t="shared" si="9"/>
        <v>0</v>
      </c>
      <c r="AS17" s="63">
        <f>'[1](10)'!$J17</f>
        <v>0</v>
      </c>
      <c r="AT17" s="64">
        <f>'[1](10)'!$K17</f>
        <v>0</v>
      </c>
      <c r="AU17" s="65">
        <f t="shared" si="10"/>
        <v>0</v>
      </c>
      <c r="AW17" s="63">
        <f>'[1](11)'!$J17</f>
        <v>0</v>
      </c>
      <c r="AX17" s="64">
        <f>'[1](11)'!$K17</f>
        <v>0</v>
      </c>
      <c r="AY17" s="65">
        <f t="shared" si="11"/>
        <v>0</v>
      </c>
      <c r="BA17" s="63">
        <f>'[1](12)'!$J17</f>
        <v>0</v>
      </c>
      <c r="BB17" s="64">
        <f>'[1](12)'!$K17</f>
        <v>0</v>
      </c>
      <c r="BC17" s="65">
        <f t="shared" si="12"/>
        <v>0</v>
      </c>
      <c r="BE17" s="66">
        <f t="shared" si="13"/>
        <v>0</v>
      </c>
      <c r="BF17" s="67">
        <f>IFERROR(HLOOKUP(BE17,A17:$BD$4008,$BL17,0),0)</f>
        <v>0</v>
      </c>
      <c r="BG17" s="59">
        <f t="array" ref="BG17">MIN(IF(($E$6:$BC$6="BY QTY")*(E17:BC17&lt;&gt;0),E17:BC17))</f>
        <v>0</v>
      </c>
      <c r="BH17" s="67">
        <f>IFERROR(HLOOKUP(BG17,A17:$BD$4008,$BL17,0),0)</f>
        <v>0</v>
      </c>
      <c r="BI17" s="68">
        <f t="shared" si="0"/>
        <v>0</v>
      </c>
      <c r="BJ17" s="69">
        <f t="shared" si="14"/>
        <v>0</v>
      </c>
      <c r="BL17" s="7">
        <f t="shared" si="15"/>
        <v>994</v>
      </c>
    </row>
    <row r="18" spans="1:64" ht="18" customHeight="1" outlineLevel="2" x14ac:dyDescent="0.25">
      <c r="A18" s="54">
        <f>[1]DATA!A18</f>
        <v>141009</v>
      </c>
      <c r="B18" s="55" t="str">
        <f>[1]DATA!B18</f>
        <v>Butter Bakery 10 kg</v>
      </c>
      <c r="C18" s="55" t="str">
        <f>[1]DATA!C18</f>
        <v>Box 10 kg</v>
      </c>
      <c r="E18" s="56"/>
      <c r="F18" s="57"/>
      <c r="G18" s="58"/>
      <c r="I18" s="56">
        <f>'[1](01)'!$J18</f>
        <v>0</v>
      </c>
      <c r="J18" s="57">
        <f>'[1](01)'!$K18</f>
        <v>0</v>
      </c>
      <c r="K18" s="58">
        <f t="shared" si="1"/>
        <v>0</v>
      </c>
      <c r="M18" s="56">
        <f>'[1](02)'!$J18</f>
        <v>0</v>
      </c>
      <c r="N18" s="57">
        <f>'[1](02)'!$K18</f>
        <v>0</v>
      </c>
      <c r="O18" s="58">
        <f t="shared" si="2"/>
        <v>0</v>
      </c>
      <c r="Q18" s="56">
        <f>'[1](03)'!$J18</f>
        <v>0</v>
      </c>
      <c r="R18" s="57">
        <f>'[1](03)'!$K18</f>
        <v>0</v>
      </c>
      <c r="S18" s="58">
        <f t="shared" si="3"/>
        <v>0</v>
      </c>
      <c r="U18" s="56">
        <f>'[1](04)'!$J18</f>
        <v>0</v>
      </c>
      <c r="V18" s="57">
        <f>'[1](04)'!$K18</f>
        <v>0</v>
      </c>
      <c r="W18" s="58">
        <f t="shared" si="4"/>
        <v>0</v>
      </c>
      <c r="Y18" s="56">
        <f>'[1](05)'!$J18</f>
        <v>0</v>
      </c>
      <c r="Z18" s="57">
        <f>'[1](05)'!$K18</f>
        <v>0</v>
      </c>
      <c r="AA18" s="58">
        <f t="shared" si="5"/>
        <v>0</v>
      </c>
      <c r="AC18" s="56">
        <f>'[1](06)'!$J18</f>
        <v>0</v>
      </c>
      <c r="AD18" s="57">
        <f>'[1](06)'!$K18</f>
        <v>0</v>
      </c>
      <c r="AE18" s="58">
        <f t="shared" si="6"/>
        <v>0</v>
      </c>
      <c r="AG18" s="56">
        <f>'[1](07)'!$J18</f>
        <v>0</v>
      </c>
      <c r="AH18" s="57">
        <f>'[1](07)'!$K18</f>
        <v>0</v>
      </c>
      <c r="AI18" s="58">
        <f t="shared" si="7"/>
        <v>0</v>
      </c>
      <c r="AK18" s="56">
        <f>'[1](08)'!$J18</f>
        <v>0</v>
      </c>
      <c r="AL18" s="57">
        <f>'[1](08)'!$K18</f>
        <v>0</v>
      </c>
      <c r="AM18" s="58">
        <f t="shared" si="8"/>
        <v>0</v>
      </c>
      <c r="AO18" s="56">
        <f>'[1](09)'!$J18</f>
        <v>0</v>
      </c>
      <c r="AP18" s="57">
        <f>'[1](09)'!$K18</f>
        <v>0</v>
      </c>
      <c r="AQ18" s="58">
        <f t="shared" si="9"/>
        <v>0</v>
      </c>
      <c r="AS18" s="56">
        <f>'[1](10)'!$J18</f>
        <v>0</v>
      </c>
      <c r="AT18" s="57">
        <f>'[1](10)'!$K18</f>
        <v>0</v>
      </c>
      <c r="AU18" s="58">
        <f t="shared" si="10"/>
        <v>0</v>
      </c>
      <c r="AW18" s="56">
        <f>'[1](11)'!$J18</f>
        <v>0</v>
      </c>
      <c r="AX18" s="57">
        <f>'[1](11)'!$K18</f>
        <v>0</v>
      </c>
      <c r="AY18" s="58">
        <f t="shared" si="11"/>
        <v>0</v>
      </c>
      <c r="BA18" s="56">
        <f>'[1](12)'!$J18</f>
        <v>0</v>
      </c>
      <c r="BB18" s="57">
        <f>'[1](12)'!$K18</f>
        <v>0</v>
      </c>
      <c r="BC18" s="58">
        <f t="shared" si="12"/>
        <v>0</v>
      </c>
      <c r="BE18" s="59">
        <f t="shared" si="13"/>
        <v>0</v>
      </c>
      <c r="BF18" s="60">
        <f>IFERROR(HLOOKUP(BE18,A18:$BD$4008,$BL18,0),0)</f>
        <v>0</v>
      </c>
      <c r="BG18" s="59">
        <f t="array" ref="BG18">MIN(IF(($E$6:$BC$6="BY QTY")*(E18:BC18&lt;&gt;0),E18:BC18))</f>
        <v>0</v>
      </c>
      <c r="BH18" s="60">
        <f>IFERROR(HLOOKUP(BG18,A18:$BD$4008,$BL18,0),0)</f>
        <v>0</v>
      </c>
      <c r="BI18" s="8">
        <f t="shared" si="0"/>
        <v>0</v>
      </c>
      <c r="BJ18" s="9">
        <f t="shared" si="14"/>
        <v>0</v>
      </c>
      <c r="BL18" s="7">
        <f t="shared" si="15"/>
        <v>993</v>
      </c>
    </row>
    <row r="19" spans="1:64" s="72" customFormat="1" ht="18" customHeight="1" outlineLevel="1" x14ac:dyDescent="0.25">
      <c r="A19" s="91">
        <f>[1]DATA!A19</f>
        <v>0</v>
      </c>
      <c r="B19" s="90" t="str">
        <f>[1]DATA!B19</f>
        <v>Total Butter</v>
      </c>
      <c r="C19" s="70">
        <f>[1]DATA!C19</f>
        <v>0</v>
      </c>
      <c r="D19" s="71"/>
      <c r="E19" s="87"/>
      <c r="F19" s="88"/>
      <c r="G19" s="89"/>
      <c r="H19" s="71"/>
      <c r="I19" s="87"/>
      <c r="J19" s="88">
        <f>'[1](01)'!$K19</f>
        <v>30887.599999999999</v>
      </c>
      <c r="K19" s="89"/>
      <c r="L19" s="71"/>
      <c r="M19" s="87"/>
      <c r="N19" s="88">
        <f>'[1](02)'!$K19</f>
        <v>34096.019999999997</v>
      </c>
      <c r="O19" s="89"/>
      <c r="P19" s="71"/>
      <c r="Q19" s="87"/>
      <c r="R19" s="88">
        <f>'[1](03)'!$K19</f>
        <v>0</v>
      </c>
      <c r="S19" s="89"/>
      <c r="T19" s="71"/>
      <c r="U19" s="87"/>
      <c r="V19" s="88">
        <f>'[1](04)'!$K19</f>
        <v>0</v>
      </c>
      <c r="W19" s="89"/>
      <c r="X19" s="71"/>
      <c r="Y19" s="87"/>
      <c r="Z19" s="88">
        <f>'[1](05)'!$K19</f>
        <v>0</v>
      </c>
      <c r="AA19" s="89"/>
      <c r="AB19" s="71"/>
      <c r="AC19" s="87"/>
      <c r="AD19" s="88">
        <f>'[1](06)'!$K19</f>
        <v>0</v>
      </c>
      <c r="AE19" s="89"/>
      <c r="AF19" s="71"/>
      <c r="AG19" s="87"/>
      <c r="AH19" s="88">
        <f>'[1](07)'!$K19</f>
        <v>0</v>
      </c>
      <c r="AI19" s="89"/>
      <c r="AJ19" s="71"/>
      <c r="AK19" s="87"/>
      <c r="AL19" s="88">
        <f>'[1](08)'!$K19</f>
        <v>0</v>
      </c>
      <c r="AM19" s="89"/>
      <c r="AN19" s="71"/>
      <c r="AO19" s="87"/>
      <c r="AP19" s="88">
        <f>'[1](09)'!$K19</f>
        <v>0</v>
      </c>
      <c r="AQ19" s="89"/>
      <c r="AR19" s="71"/>
      <c r="AS19" s="87"/>
      <c r="AT19" s="88">
        <f>'[1](10)'!$K19</f>
        <v>0</v>
      </c>
      <c r="AU19" s="89"/>
      <c r="AV19" s="71"/>
      <c r="AW19" s="87"/>
      <c r="AX19" s="88">
        <f>'[1](11)'!$K19</f>
        <v>0</v>
      </c>
      <c r="AY19" s="89"/>
      <c r="AZ19" s="71"/>
      <c r="BA19" s="87"/>
      <c r="BB19" s="88">
        <f>'[1](12)'!$K19</f>
        <v>0</v>
      </c>
      <c r="BC19" s="89"/>
      <c r="BD19" s="71"/>
      <c r="BE19" s="83"/>
      <c r="BF19" s="84"/>
      <c r="BG19" s="83"/>
      <c r="BH19" s="84"/>
      <c r="BI19" s="85"/>
      <c r="BJ19" s="86">
        <f t="shared" si="14"/>
        <v>0</v>
      </c>
      <c r="BK19" s="71"/>
      <c r="BL19" s="7">
        <f t="shared" si="15"/>
        <v>992</v>
      </c>
    </row>
  </sheetData>
  <dataConsolidate/>
  <mergeCells count="34">
    <mergeCell ref="BI5:BJ5"/>
    <mergeCell ref="U5:W5"/>
    <mergeCell ref="Y5:AA5"/>
    <mergeCell ref="AC5:AE5"/>
    <mergeCell ref="AG5:AI5"/>
    <mergeCell ref="AK5:AM5"/>
    <mergeCell ref="AO5:AQ5"/>
    <mergeCell ref="AS5:AU5"/>
    <mergeCell ref="AW5:AY5"/>
    <mergeCell ref="BA5:BC5"/>
    <mergeCell ref="BE5:BE6"/>
    <mergeCell ref="BG5:BG6"/>
    <mergeCell ref="AZ1:AZ4"/>
    <mergeCell ref="BD1:BD4"/>
    <mergeCell ref="BK1:BK8"/>
    <mergeCell ref="A5:A6"/>
    <mergeCell ref="B5:B6"/>
    <mergeCell ref="C5:C6"/>
    <mergeCell ref="E5:G5"/>
    <mergeCell ref="I5:K5"/>
    <mergeCell ref="M5:O5"/>
    <mergeCell ref="Q5:S5"/>
    <mergeCell ref="AB1:AB4"/>
    <mergeCell ref="AF1:AF4"/>
    <mergeCell ref="AJ1:AJ4"/>
    <mergeCell ref="AN1:AN4"/>
    <mergeCell ref="AR1:AR4"/>
    <mergeCell ref="AV1:AV4"/>
    <mergeCell ref="X1:X4"/>
    <mergeCell ref="D1:D4"/>
    <mergeCell ref="H1:H4"/>
    <mergeCell ref="L1:L4"/>
    <mergeCell ref="P1:P4"/>
    <mergeCell ref="T1:T4"/>
  </mergeCells>
  <conditionalFormatting sqref="A10:C19 I10:K19 E10:G19 M10:O19 Q10:S19 U10:W19 Y10:AA19 AC10:AE19 AG10:AI19 AK10:AM19 AO10:AQ19 AS10:AU19 AW10:AY19 BA10:BC19 BE10:BJ19">
    <cfRule type="expression" dxfId="178" priority="24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K10">
    <cfRule type="expression" dxfId="177" priority="23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176" priority="22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175" priority="22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174" priority="22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173" priority="22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172" priority="22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171" priority="21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170" priority="21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169" priority="21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168" priority="21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167" priority="21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166" priority="20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165" priority="20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164" priority="20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163" priority="20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162" priority="20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161" priority="19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160" priority="19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159" priority="19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158" priority="19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157" priority="19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156" priority="18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155" priority="18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10:C19">
    <cfRule type="expression" dxfId="154" priority="186">
      <formula>IF($A$7=0,"",SEARCH($A$7,$A10&amp;" "&amp;$B10&amp;" "&amp;$C10&amp;" "&amp;$D10&amp;" "&amp;$F10&amp;" "&amp;$G10&amp;" "&amp;$H10&amp;" "&amp;$I10&amp;" "&amp;$J10&amp;" "&amp;$K10&amp;" "&amp;$L10&amp;" "&amp;$M10&amp;" "&amp;$O10&amp;" "&amp;$P10&amp;" "&amp;$Q10&amp;" "&amp;$R10&amp;" "&amp;$S10))</formula>
    </cfRule>
  </conditionalFormatting>
  <conditionalFormatting sqref="O10">
    <cfRule type="expression" dxfId="153" priority="18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152" priority="18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151" priority="18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150" priority="17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149" priority="17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148" priority="17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147" priority="17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146" priority="17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145" priority="16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144" priority="16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143" priority="16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142" priority="16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141" priority="15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140" priority="15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139" priority="15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138" priority="15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137" priority="15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136" priority="14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G10">
    <cfRule type="expression" dxfId="135" priority="14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134" priority="14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133" priority="14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132" priority="14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131" priority="13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130" priority="13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129" priority="13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128" priority="13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127" priority="13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126" priority="12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125" priority="12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E13">
    <cfRule type="expression" dxfId="124" priority="124">
      <formula>IF($A$7=0,"",SEARCH( $A$7,$A13&amp;" "&amp;$B13&amp;" "&amp;$C13&amp;" "&amp;$E13&amp;" "&amp;$G13&amp;" "&amp;$I13&amp;" "&amp;$K13&amp;" "&amp;$M13&amp;" "&amp;$O13&amp;" "&amp;$Q13&amp;" "&amp;$S13&amp;" "&amp;$U13&amp;" "&amp;$W13&amp;" "&amp;$Y13&amp;" "&amp;$AA13&amp;" "&amp;$AC13&amp;" "&amp;$AE13&amp;" "&amp;$AG13&amp;" "&amp;$AI13&amp;" "&amp;$AK13&amp;" "&amp;$AM13&amp;" "&amp;$AO13&amp;" "&amp;$AQ13&amp;" "&amp;$AS13&amp;" "&amp;$AU13&amp;" "&amp;$AW13&amp;" "&amp;$AY13&amp;" "&amp;$BA13&amp;" "&amp;$BC13&amp;" "&amp;$BE13&amp;" "&amp;$BF13&amp;" "&amp;$BG13&amp;" "&amp;$BH13&amp;" "&amp;$BI13&amp;" "&amp;$BJ13))</formula>
    </cfRule>
  </conditionalFormatting>
  <conditionalFormatting sqref="A10:C19">
    <cfRule type="expression" dxfId="123" priority="12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E10:G19">
    <cfRule type="expression" dxfId="122" priority="12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I10:K19">
    <cfRule type="expression" dxfId="121" priority="12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M10:O19">
    <cfRule type="expression" dxfId="120" priority="12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Q10:S19">
    <cfRule type="expression" dxfId="119" priority="11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U10:W19">
    <cfRule type="expression" dxfId="118" priority="11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Y10:AA19">
    <cfRule type="expression" dxfId="117" priority="11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C10:AE19">
    <cfRule type="expression" dxfId="116" priority="11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G10:AI19">
    <cfRule type="expression" dxfId="115" priority="11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K10:AM19">
    <cfRule type="expression" dxfId="114" priority="11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O10:AQ19">
    <cfRule type="expression" dxfId="113" priority="11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S10:AU19">
    <cfRule type="expression" dxfId="112" priority="11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W10:AY19">
    <cfRule type="expression" dxfId="111" priority="11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A10:BC19">
    <cfRule type="expression" dxfId="110" priority="11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E10:BJ19">
    <cfRule type="expression" dxfId="109" priority="10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K10">
    <cfRule type="expression" dxfId="108" priority="10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:O19">
    <cfRule type="expression" dxfId="107" priority="10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106" priority="10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:S19">
    <cfRule type="expression" dxfId="105" priority="10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104" priority="10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:W19">
    <cfRule type="expression" dxfId="103" priority="10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102" priority="10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:AA19">
    <cfRule type="expression" dxfId="101" priority="10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100" priority="10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:AE19">
    <cfRule type="expression" dxfId="99" priority="9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98" priority="9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:AI19">
    <cfRule type="expression" dxfId="97" priority="9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96" priority="9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:AM19">
    <cfRule type="expression" dxfId="95" priority="9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94" priority="9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:AQ19">
    <cfRule type="expression" dxfId="93" priority="9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92" priority="9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:AU19">
    <cfRule type="expression" dxfId="91" priority="9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90" priority="9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:AY19">
    <cfRule type="expression" dxfId="89" priority="8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88" priority="8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:BC19">
    <cfRule type="expression" dxfId="87" priority="8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86" priority="8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:O19">
    <cfRule type="expression" dxfId="85" priority="8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84" priority="8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:S19">
    <cfRule type="expression" dxfId="83" priority="8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82" priority="8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:W19">
    <cfRule type="expression" dxfId="81" priority="8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80" priority="8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:AA19">
    <cfRule type="expression" dxfId="79" priority="7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78" priority="7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:AE19">
    <cfRule type="expression" dxfId="77" priority="7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76" priority="7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:AI19">
    <cfRule type="expression" dxfId="75" priority="7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74" priority="7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:AM19">
    <cfRule type="expression" dxfId="73" priority="7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72" priority="7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:AQ19">
    <cfRule type="expression" dxfId="71" priority="7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70" priority="7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:AU19">
    <cfRule type="expression" dxfId="69" priority="6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68" priority="6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:AY19">
    <cfRule type="expression" dxfId="67" priority="6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66" priority="6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:BC19">
    <cfRule type="expression" dxfId="65" priority="6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64" priority="6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10:C19">
    <cfRule type="expression" dxfId="63" priority="63">
      <formula>IF($A$7=0,"",SEARCH($A$7,$A10&amp;" "&amp;$B10&amp;" "&amp;$C10&amp;" "&amp;$D10&amp;" "&amp;$F10&amp;" "&amp;$G10&amp;" "&amp;$H10&amp;" "&amp;$I10&amp;" "&amp;$J10&amp;" "&amp;$K10&amp;" "&amp;$L10&amp;" "&amp;$M10&amp;" "&amp;$O10&amp;" "&amp;$P10&amp;" "&amp;$Q10&amp;" "&amp;$R10&amp;" "&amp;$S10))</formula>
    </cfRule>
  </conditionalFormatting>
  <conditionalFormatting sqref="M10:O19">
    <cfRule type="expression" dxfId="62" priority="6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61" priority="6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Q10:S19">
    <cfRule type="expression" dxfId="60" priority="6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59" priority="5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U10:W19">
    <cfRule type="expression" dxfId="58" priority="5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57" priority="5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Y10:AA19">
    <cfRule type="expression" dxfId="56" priority="5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55" priority="5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C10:AE19">
    <cfRule type="expression" dxfId="54" priority="5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53" priority="5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G10:AI19">
    <cfRule type="expression" dxfId="52" priority="5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51" priority="5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K10:AM19">
    <cfRule type="expression" dxfId="50" priority="5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49" priority="4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O10:AQ19">
    <cfRule type="expression" dxfId="48" priority="4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47" priority="4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46" priority="4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S10:AU19">
    <cfRule type="expression" dxfId="45" priority="4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:AU19">
    <cfRule type="expression" dxfId="44" priority="4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43" priority="4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:AU19">
    <cfRule type="expression" dxfId="42" priority="4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41" priority="4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S10:AU19">
    <cfRule type="expression" dxfId="40" priority="4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39" priority="3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W10:AY19">
    <cfRule type="expression" dxfId="38" priority="3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:AY19">
    <cfRule type="expression" dxfId="37" priority="3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36" priority="3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:AY19">
    <cfRule type="expression" dxfId="35" priority="3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34" priority="3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W10:AY19">
    <cfRule type="expression" dxfId="33" priority="3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32" priority="3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A10:BC19">
    <cfRule type="expression" dxfId="31" priority="3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:BC19">
    <cfRule type="expression" dxfId="30" priority="3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29" priority="2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:BC19">
    <cfRule type="expression" dxfId="28" priority="2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27" priority="2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A10:BC19">
    <cfRule type="expression" dxfId="26" priority="2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25" priority="2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E10:G19">
    <cfRule type="expression" dxfId="24" priority="2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G10">
    <cfRule type="expression" dxfId="23" priority="2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M10:O19">
    <cfRule type="expression" dxfId="22" priority="2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21" priority="2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Q10:S19">
    <cfRule type="expression" dxfId="20" priority="2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19" priority="1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U10:W19">
    <cfRule type="expression" dxfId="18" priority="1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17" priority="1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Y10:AA19">
    <cfRule type="expression" dxfId="16" priority="1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15" priority="1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C10:AE19">
    <cfRule type="expression" dxfId="14" priority="1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13" priority="1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G10:AI19">
    <cfRule type="expression" dxfId="12" priority="1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11" priority="1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K10:AM19">
    <cfRule type="expression" dxfId="10" priority="1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9" priority="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O10:AQ19">
    <cfRule type="expression" dxfId="8" priority="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7" priority="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S10:AU19">
    <cfRule type="expression" dxfId="6" priority="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5" priority="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W10:AY19">
    <cfRule type="expression" dxfId="4" priority="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3" priority="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A10:BC19">
    <cfRule type="expression" dxfId="2" priority="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E13">
    <cfRule type="expression" dxfId="1" priority="1">
      <formula>IF($A$7=0,"",SEARCH( $A$7,$A13&amp;" "&amp;$B13&amp;" "&amp;$C13&amp;" "&amp;$E13&amp;" "&amp;$G13&amp;" "&amp;$I13&amp;" "&amp;$K13&amp;" "&amp;$M13&amp;" "&amp;$O13&amp;" "&amp;$Q13&amp;" "&amp;$S13&amp;" "&amp;$U13&amp;" "&amp;$W13&amp;" "&amp;$Y13&amp;" "&amp;$AA13&amp;" "&amp;$AC13&amp;" "&amp;$AE13&amp;" "&amp;$AG13&amp;" "&amp;$AI13&amp;" "&amp;$AK13&amp;" "&amp;$AM13&amp;" "&amp;$AO13&amp;" "&amp;$AQ13&amp;" "&amp;$AS13&amp;" "&amp;$AU13&amp;" "&amp;$AW13&amp;" "&amp;$AY13&amp;" "&amp;$BA13&amp;" "&amp;$BC13&amp;" "&amp;$BE13&amp;" "&amp;$BF13&amp;" "&amp;$BG13&amp;" "&amp;$BH13&amp;" "&amp;$BI13&amp;" "&amp;$BJ13))</formula>
    </cfRule>
  </conditionalFormatting>
  <dataValidations disablePrompts="1" count="1">
    <dataValidation allowBlank="1" showInputMessage="1" showErrorMessage="1" sqref="M5:O5 E5:G5 AW5:AY5 AS5:AU5 AO5:AQ5 AK5:AM5 AG5:AI5 AC5:AE5 Y5:AA5 U5:W5 Q5:S5"/>
  </dataValidations>
  <pageMargins left="0.17" right="0.15748031496063" top="0.55118110236220497" bottom="0.5" header="0.15748031496063" footer="0.15748031496063"/>
  <pageSetup paperSize="9" scale="75" orientation="landscape" r:id="rId1"/>
  <headerFooter alignWithMargins="0">
    <oddFooter>&amp;L&amp;"Arial,Bold"&amp;P of &amp;N&amp;R&amp;"Arial,Bold"Cost Control
Mohamed Ezz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Consumption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Kerolos.Ibrahim</cp:lastModifiedBy>
  <dcterms:created xsi:type="dcterms:W3CDTF">2018-03-13T10:57:31Z</dcterms:created>
  <dcterms:modified xsi:type="dcterms:W3CDTF">2018-03-18T07:42:05Z</dcterms:modified>
</cp:coreProperties>
</file>