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Work\Desktop\"/>
    </mc:Choice>
  </mc:AlternateContent>
  <bookViews>
    <workbookView xWindow="0" yWindow="0" windowWidth="20490" windowHeight="9045"/>
  </bookViews>
  <sheets>
    <sheet name="DATA" sheetId="1" r:id="rId1"/>
  </sheets>
  <externalReferences>
    <externalReference r:id="rId2"/>
    <externalReference r:id="rId3"/>
  </externalReferences>
  <definedNames>
    <definedName name="_xlnm._FilterDatabase" localSheetId="0" hidden="1">DATA!$A$2:$Q$22</definedName>
    <definedName name="Mylist" localSheetId="0">DATA!#REF!</definedName>
    <definedName name="Mylist">DATA!#REF!</definedName>
    <definedName name="name" localSheetId="0">[1]KORY!#REF!</definedName>
    <definedName name="name">[1]KORY!#REF!</definedName>
    <definedName name="title" localSheetId="0">[1]KORY!#REF!</definedName>
    <definedName name="title">[1]KORY!#REF!</definedName>
    <definedName name="فاتورة">DATA!#REF!</definedName>
    <definedName name="فحص">#REF!</definedName>
    <definedName name="لانسر" localSheetId="0">[2]Lancer!#REF!</definedName>
    <definedName name="لانسر">[2]Lancer!#REF!</definedName>
  </definedNames>
  <calcPr calcId="152511" calcMode="autoNoTable" iterate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98" i="1" l="1"/>
  <c r="R98" i="1" s="1"/>
  <c r="N98" i="1" s="1"/>
  <c r="L98" i="1"/>
  <c r="G98" i="1"/>
  <c r="F98" i="1"/>
  <c r="E98" i="1"/>
  <c r="C98" i="1"/>
  <c r="B98" i="1"/>
  <c r="Q97" i="1"/>
  <c r="R97" i="1" s="1"/>
  <c r="N97" i="1" s="1"/>
  <c r="L97" i="1"/>
  <c r="G97" i="1"/>
  <c r="F97" i="1"/>
  <c r="E97" i="1"/>
  <c r="C97" i="1"/>
  <c r="B97" i="1"/>
  <c r="Q96" i="1"/>
  <c r="R96" i="1" s="1"/>
  <c r="N96" i="1" s="1"/>
  <c r="L96" i="1"/>
  <c r="G96" i="1"/>
  <c r="F96" i="1"/>
  <c r="E96" i="1"/>
  <c r="C96" i="1"/>
  <c r="B96" i="1"/>
  <c r="Q95" i="1"/>
  <c r="R95" i="1" s="1"/>
  <c r="N95" i="1" s="1"/>
  <c r="L95" i="1"/>
  <c r="G95" i="1"/>
  <c r="F95" i="1"/>
  <c r="E95" i="1"/>
  <c r="C95" i="1"/>
  <c r="B95" i="1"/>
  <c r="Q94" i="1"/>
  <c r="L94" i="1"/>
  <c r="G94" i="1"/>
  <c r="F94" i="1"/>
  <c r="E94" i="1"/>
  <c r="C94" i="1"/>
  <c r="B94" i="1"/>
  <c r="Q93" i="1"/>
  <c r="R93" i="1" s="1"/>
  <c r="N93" i="1" s="1"/>
  <c r="L93" i="1"/>
  <c r="G93" i="1"/>
  <c r="F93" i="1"/>
  <c r="E93" i="1"/>
  <c r="C93" i="1"/>
  <c r="B93" i="1"/>
  <c r="Q92" i="1"/>
  <c r="R92" i="1" s="1"/>
  <c r="N92" i="1" s="1"/>
  <c r="L92" i="1"/>
  <c r="G92" i="1"/>
  <c r="F92" i="1"/>
  <c r="E92" i="1"/>
  <c r="C92" i="1"/>
  <c r="B92" i="1"/>
  <c r="Q91" i="1"/>
  <c r="R91" i="1" s="1"/>
  <c r="N91" i="1" s="1"/>
  <c r="L91" i="1"/>
  <c r="G91" i="1"/>
  <c r="F91" i="1"/>
  <c r="E91" i="1"/>
  <c r="C91" i="1"/>
  <c r="B91" i="1"/>
  <c r="Q90" i="1"/>
  <c r="R90" i="1" s="1"/>
  <c r="N90" i="1" s="1"/>
  <c r="L90" i="1"/>
  <c r="G90" i="1"/>
  <c r="F90" i="1"/>
  <c r="E90" i="1"/>
  <c r="C90" i="1"/>
  <c r="B90" i="1"/>
  <c r="Q89" i="1"/>
  <c r="R89" i="1" s="1"/>
  <c r="N89" i="1" s="1"/>
  <c r="L89" i="1"/>
  <c r="G89" i="1"/>
  <c r="F89" i="1"/>
  <c r="E89" i="1"/>
  <c r="C89" i="1"/>
  <c r="B89" i="1"/>
  <c r="Q88" i="1"/>
  <c r="R88" i="1" s="1"/>
  <c r="N88" i="1" s="1"/>
  <c r="L88" i="1"/>
  <c r="G88" i="1"/>
  <c r="F88" i="1"/>
  <c r="E88" i="1"/>
  <c r="C88" i="1"/>
  <c r="B88" i="1"/>
  <c r="Q100" i="1"/>
  <c r="R100" i="1" s="1"/>
  <c r="N100" i="1" s="1"/>
  <c r="L100" i="1"/>
  <c r="G100" i="1"/>
  <c r="F100" i="1"/>
  <c r="E100" i="1"/>
  <c r="C100" i="1"/>
  <c r="B100" i="1"/>
  <c r="Q99" i="1"/>
  <c r="R99" i="1" s="1"/>
  <c r="N99" i="1" s="1"/>
  <c r="L99" i="1"/>
  <c r="G99" i="1"/>
  <c r="F99" i="1"/>
  <c r="E99" i="1"/>
  <c r="C99" i="1"/>
  <c r="B99" i="1"/>
  <c r="Q87" i="1"/>
  <c r="R87" i="1" s="1"/>
  <c r="N87" i="1" s="1"/>
  <c r="L87" i="1"/>
  <c r="G87" i="1"/>
  <c r="F87" i="1"/>
  <c r="E87" i="1"/>
  <c r="C87" i="1"/>
  <c r="B87" i="1"/>
  <c r="Q86" i="1"/>
  <c r="R86" i="1" s="1"/>
  <c r="N86" i="1" s="1"/>
  <c r="L86" i="1"/>
  <c r="G86" i="1"/>
  <c r="F86" i="1"/>
  <c r="E86" i="1"/>
  <c r="C86" i="1"/>
  <c r="B86" i="1"/>
  <c r="Q85" i="1"/>
  <c r="L85" i="1"/>
  <c r="G85" i="1"/>
  <c r="F85" i="1"/>
  <c r="E85" i="1"/>
  <c r="C85" i="1"/>
  <c r="B85" i="1"/>
  <c r="Q84" i="1"/>
  <c r="R84" i="1" s="1"/>
  <c r="N84" i="1" s="1"/>
  <c r="L84" i="1"/>
  <c r="G84" i="1"/>
  <c r="F84" i="1"/>
  <c r="E84" i="1"/>
  <c r="C84" i="1"/>
  <c r="B84" i="1"/>
  <c r="Q83" i="1"/>
  <c r="R83" i="1" s="1"/>
  <c r="N83" i="1" s="1"/>
  <c r="L83" i="1"/>
  <c r="G83" i="1"/>
  <c r="F83" i="1"/>
  <c r="E83" i="1"/>
  <c r="C83" i="1"/>
  <c r="B83" i="1"/>
  <c r="Q82" i="1"/>
  <c r="R82" i="1" s="1"/>
  <c r="N82" i="1" s="1"/>
  <c r="L82" i="1"/>
  <c r="G82" i="1"/>
  <c r="F82" i="1"/>
  <c r="E82" i="1"/>
  <c r="C82" i="1"/>
  <c r="B82" i="1"/>
  <c r="Q81" i="1"/>
  <c r="R81" i="1" s="1"/>
  <c r="N81" i="1" s="1"/>
  <c r="L81" i="1"/>
  <c r="G81" i="1"/>
  <c r="F81" i="1"/>
  <c r="E81" i="1"/>
  <c r="C81" i="1"/>
  <c r="B81" i="1"/>
  <c r="Q80" i="1"/>
  <c r="R80" i="1" s="1"/>
  <c r="N80" i="1" s="1"/>
  <c r="L80" i="1"/>
  <c r="G80" i="1"/>
  <c r="F80" i="1"/>
  <c r="E80" i="1"/>
  <c r="C80" i="1"/>
  <c r="B80" i="1"/>
  <c r="Q79" i="1"/>
  <c r="R79" i="1" s="1"/>
  <c r="N79" i="1" s="1"/>
  <c r="L79" i="1"/>
  <c r="G79" i="1"/>
  <c r="F79" i="1"/>
  <c r="E79" i="1"/>
  <c r="C79" i="1"/>
  <c r="B79" i="1"/>
  <c r="Q78" i="1"/>
  <c r="R78" i="1" s="1"/>
  <c r="N78" i="1" s="1"/>
  <c r="L78" i="1"/>
  <c r="G78" i="1"/>
  <c r="F78" i="1"/>
  <c r="E78" i="1"/>
  <c r="C78" i="1"/>
  <c r="B78" i="1"/>
  <c r="Q77" i="1"/>
  <c r="R77" i="1" s="1"/>
  <c r="N77" i="1" s="1"/>
  <c r="L77" i="1"/>
  <c r="G77" i="1"/>
  <c r="F77" i="1"/>
  <c r="E77" i="1"/>
  <c r="C77" i="1"/>
  <c r="B77" i="1"/>
  <c r="Q76" i="1"/>
  <c r="R76" i="1" s="1"/>
  <c r="N76" i="1" s="1"/>
  <c r="L76" i="1"/>
  <c r="G76" i="1"/>
  <c r="F76" i="1"/>
  <c r="E76" i="1"/>
  <c r="C76" i="1"/>
  <c r="B76" i="1"/>
  <c r="Q75" i="1"/>
  <c r="R75" i="1" s="1"/>
  <c r="N75" i="1" s="1"/>
  <c r="L75" i="1"/>
  <c r="G75" i="1"/>
  <c r="F75" i="1"/>
  <c r="E75" i="1"/>
  <c r="C75" i="1"/>
  <c r="B75" i="1"/>
  <c r="Q74" i="1"/>
  <c r="R74" i="1" s="1"/>
  <c r="N74" i="1" s="1"/>
  <c r="L74" i="1"/>
  <c r="G74" i="1"/>
  <c r="F74" i="1"/>
  <c r="E74" i="1"/>
  <c r="C74" i="1"/>
  <c r="B74" i="1"/>
  <c r="Q73" i="1"/>
  <c r="R73" i="1" s="1"/>
  <c r="N73" i="1" s="1"/>
  <c r="L73" i="1"/>
  <c r="G73" i="1"/>
  <c r="F73" i="1"/>
  <c r="E73" i="1"/>
  <c r="C73" i="1"/>
  <c r="B73" i="1"/>
  <c r="Q72" i="1"/>
  <c r="R72" i="1" s="1"/>
  <c r="N72" i="1" s="1"/>
  <c r="L72" i="1"/>
  <c r="G72" i="1"/>
  <c r="F72" i="1"/>
  <c r="E72" i="1"/>
  <c r="C72" i="1"/>
  <c r="B72" i="1"/>
  <c r="Q71" i="1"/>
  <c r="R71" i="1" s="1"/>
  <c r="N71" i="1" s="1"/>
  <c r="L71" i="1"/>
  <c r="G71" i="1"/>
  <c r="F71" i="1"/>
  <c r="E71" i="1"/>
  <c r="C71" i="1"/>
  <c r="B71" i="1"/>
  <c r="Q70" i="1"/>
  <c r="R70" i="1" s="1"/>
  <c r="N70" i="1" s="1"/>
  <c r="L70" i="1"/>
  <c r="G70" i="1"/>
  <c r="F70" i="1"/>
  <c r="E70" i="1"/>
  <c r="C70" i="1"/>
  <c r="B70" i="1"/>
  <c r="Q69" i="1"/>
  <c r="R69" i="1" s="1"/>
  <c r="N69" i="1" s="1"/>
  <c r="L69" i="1"/>
  <c r="G69" i="1"/>
  <c r="F69" i="1"/>
  <c r="E69" i="1"/>
  <c r="C69" i="1"/>
  <c r="B69" i="1"/>
  <c r="Q68" i="1"/>
  <c r="R68" i="1" s="1"/>
  <c r="N68" i="1" s="1"/>
  <c r="L68" i="1"/>
  <c r="G68" i="1"/>
  <c r="F68" i="1"/>
  <c r="E68" i="1"/>
  <c r="C68" i="1"/>
  <c r="B68" i="1"/>
  <c r="Q67" i="1"/>
  <c r="R67" i="1" s="1"/>
  <c r="N67" i="1" s="1"/>
  <c r="L67" i="1"/>
  <c r="G67" i="1"/>
  <c r="F67" i="1"/>
  <c r="E67" i="1"/>
  <c r="C67" i="1"/>
  <c r="B67" i="1"/>
  <c r="Q66" i="1"/>
  <c r="R66" i="1" s="1"/>
  <c r="N66" i="1" s="1"/>
  <c r="L66" i="1"/>
  <c r="G66" i="1"/>
  <c r="F66" i="1"/>
  <c r="E66" i="1"/>
  <c r="C66" i="1"/>
  <c r="B66" i="1"/>
  <c r="Q65" i="1"/>
  <c r="R65" i="1" s="1"/>
  <c r="N65" i="1" s="1"/>
  <c r="L65" i="1"/>
  <c r="G65" i="1"/>
  <c r="F65" i="1"/>
  <c r="E65" i="1"/>
  <c r="C65" i="1"/>
  <c r="B65" i="1"/>
  <c r="Q64" i="1"/>
  <c r="R64" i="1" s="1"/>
  <c r="N64" i="1" s="1"/>
  <c r="L64" i="1"/>
  <c r="G64" i="1"/>
  <c r="F64" i="1"/>
  <c r="E64" i="1"/>
  <c r="C64" i="1"/>
  <c r="B64" i="1"/>
  <c r="Q63" i="1"/>
  <c r="R63" i="1" s="1"/>
  <c r="N63" i="1" s="1"/>
  <c r="L63" i="1"/>
  <c r="G63" i="1"/>
  <c r="F63" i="1"/>
  <c r="E63" i="1"/>
  <c r="C63" i="1"/>
  <c r="B63" i="1"/>
  <c r="Q62" i="1"/>
  <c r="R62" i="1" s="1"/>
  <c r="N62" i="1" s="1"/>
  <c r="L62" i="1"/>
  <c r="G62" i="1"/>
  <c r="F62" i="1"/>
  <c r="E62" i="1"/>
  <c r="C62" i="1"/>
  <c r="B62" i="1"/>
  <c r="Q61" i="1"/>
  <c r="R61" i="1" s="1"/>
  <c r="N61" i="1" s="1"/>
  <c r="L61" i="1"/>
  <c r="G61" i="1"/>
  <c r="F61" i="1"/>
  <c r="E61" i="1"/>
  <c r="C61" i="1"/>
  <c r="B61" i="1"/>
  <c r="Q60" i="1"/>
  <c r="R60" i="1" s="1"/>
  <c r="N60" i="1" s="1"/>
  <c r="L60" i="1"/>
  <c r="G60" i="1"/>
  <c r="F60" i="1"/>
  <c r="E60" i="1"/>
  <c r="C60" i="1"/>
  <c r="B60" i="1"/>
  <c r="Q59" i="1"/>
  <c r="R59" i="1" s="1"/>
  <c r="N59" i="1" s="1"/>
  <c r="L59" i="1"/>
  <c r="G59" i="1"/>
  <c r="F59" i="1"/>
  <c r="E59" i="1"/>
  <c r="C59" i="1"/>
  <c r="B59" i="1"/>
  <c r="Q58" i="1"/>
  <c r="R58" i="1" s="1"/>
  <c r="N58" i="1" s="1"/>
  <c r="L58" i="1"/>
  <c r="G58" i="1"/>
  <c r="F58" i="1"/>
  <c r="E58" i="1"/>
  <c r="C58" i="1"/>
  <c r="B58" i="1"/>
  <c r="Q57" i="1"/>
  <c r="R57" i="1" s="1"/>
  <c r="N57" i="1" s="1"/>
  <c r="L57" i="1"/>
  <c r="G57" i="1"/>
  <c r="F57" i="1"/>
  <c r="E57" i="1"/>
  <c r="C57" i="1"/>
  <c r="B57" i="1"/>
  <c r="Q56" i="1"/>
  <c r="R56" i="1" s="1"/>
  <c r="N56" i="1" s="1"/>
  <c r="L56" i="1"/>
  <c r="G56" i="1"/>
  <c r="F56" i="1"/>
  <c r="E56" i="1"/>
  <c r="C56" i="1"/>
  <c r="B56" i="1"/>
  <c r="Q55" i="1"/>
  <c r="R55" i="1" s="1"/>
  <c r="N55" i="1" s="1"/>
  <c r="L55" i="1"/>
  <c r="G55" i="1"/>
  <c r="F55" i="1"/>
  <c r="E55" i="1"/>
  <c r="C55" i="1"/>
  <c r="B55" i="1"/>
  <c r="Q54" i="1"/>
  <c r="R54" i="1" s="1"/>
  <c r="N54" i="1" s="1"/>
  <c r="L54" i="1"/>
  <c r="G54" i="1"/>
  <c r="F54" i="1"/>
  <c r="E54" i="1"/>
  <c r="C54" i="1"/>
  <c r="B54" i="1"/>
  <c r="Q53" i="1"/>
  <c r="R53" i="1" s="1"/>
  <c r="N53" i="1" s="1"/>
  <c r="L53" i="1"/>
  <c r="G53" i="1"/>
  <c r="F53" i="1"/>
  <c r="E53" i="1"/>
  <c r="C53" i="1"/>
  <c r="B53" i="1"/>
  <c r="Q52" i="1"/>
  <c r="R52" i="1" s="1"/>
  <c r="N52" i="1" s="1"/>
  <c r="L52" i="1"/>
  <c r="G52" i="1"/>
  <c r="F52" i="1"/>
  <c r="E52" i="1"/>
  <c r="C52" i="1"/>
  <c r="B52" i="1"/>
  <c r="Q51" i="1"/>
  <c r="R51" i="1" s="1"/>
  <c r="N51" i="1" s="1"/>
  <c r="L51" i="1"/>
  <c r="G51" i="1"/>
  <c r="F51" i="1"/>
  <c r="E51" i="1"/>
  <c r="C51" i="1"/>
  <c r="B51" i="1"/>
  <c r="Q50" i="1"/>
  <c r="R50" i="1" s="1"/>
  <c r="N50" i="1" s="1"/>
  <c r="L50" i="1"/>
  <c r="G50" i="1"/>
  <c r="F50" i="1"/>
  <c r="E50" i="1"/>
  <c r="C50" i="1"/>
  <c r="B50" i="1"/>
  <c r="Q49" i="1"/>
  <c r="R49" i="1" s="1"/>
  <c r="N49" i="1" s="1"/>
  <c r="L49" i="1"/>
  <c r="G49" i="1"/>
  <c r="F49" i="1"/>
  <c r="E49" i="1"/>
  <c r="C49" i="1"/>
  <c r="B49" i="1"/>
  <c r="R48" i="1"/>
  <c r="N48" i="1" s="1"/>
  <c r="M48" i="1"/>
  <c r="R47" i="1"/>
  <c r="N47" i="1" s="1"/>
  <c r="M47" i="1"/>
  <c r="R46" i="1"/>
  <c r="N46" i="1" s="1"/>
  <c r="M46" i="1"/>
  <c r="R45" i="1"/>
  <c r="N45" i="1" s="1"/>
  <c r="M45" i="1"/>
  <c r="R39" i="1"/>
  <c r="N39" i="1" s="1"/>
  <c r="M39" i="1"/>
  <c r="R44" i="1"/>
  <c r="N44" i="1" s="1"/>
  <c r="M44" i="1"/>
  <c r="R43" i="1"/>
  <c r="N43" i="1" s="1"/>
  <c r="M43" i="1"/>
  <c r="R42" i="1"/>
  <c r="N42" i="1" s="1"/>
  <c r="M42" i="1"/>
  <c r="R41" i="1"/>
  <c r="N41" i="1" s="1"/>
  <c r="M41" i="1"/>
  <c r="R40" i="1"/>
  <c r="N40" i="1" s="1"/>
  <c r="M40" i="1"/>
  <c r="M22" i="1"/>
  <c r="L22" i="1"/>
  <c r="N22" i="1" s="1"/>
  <c r="D22" i="1" a="1"/>
  <c r="D22" i="1" s="1"/>
  <c r="M21" i="1"/>
  <c r="L21" i="1"/>
  <c r="N21" i="1" s="1"/>
  <c r="D21" i="1" a="1"/>
  <c r="D21" i="1" s="1"/>
  <c r="M20" i="1"/>
  <c r="L20" i="1"/>
  <c r="N20" i="1" s="1"/>
  <c r="D20" i="1" a="1"/>
  <c r="D20" i="1" s="1"/>
  <c r="M19" i="1"/>
  <c r="L19" i="1"/>
  <c r="N19" i="1" s="1"/>
  <c r="D19" i="1" a="1"/>
  <c r="D19" i="1" s="1"/>
  <c r="M18" i="1"/>
  <c r="L18" i="1"/>
  <c r="N18" i="1" s="1"/>
  <c r="D18" i="1" a="1"/>
  <c r="D18" i="1" s="1"/>
  <c r="M17" i="1"/>
  <c r="L17" i="1"/>
  <c r="N17" i="1" s="1"/>
  <c r="D17" i="1" a="1"/>
  <c r="D17" i="1" s="1"/>
  <c r="M16" i="1"/>
  <c r="L16" i="1"/>
  <c r="N16" i="1" s="1"/>
  <c r="D16" i="1" a="1"/>
  <c r="D16" i="1" s="1"/>
  <c r="M15" i="1"/>
  <c r="L15" i="1"/>
  <c r="N15" i="1" s="1"/>
  <c r="D15" i="1" a="1"/>
  <c r="D15" i="1" s="1"/>
  <c r="M14" i="1"/>
  <c r="L14" i="1"/>
  <c r="N14" i="1" s="1"/>
  <c r="D14" i="1" a="1"/>
  <c r="D14" i="1" s="1"/>
  <c r="M13" i="1"/>
  <c r="L13" i="1"/>
  <c r="N13" i="1" s="1"/>
  <c r="D13" i="1" a="1"/>
  <c r="D13" i="1" s="1"/>
  <c r="M12" i="1"/>
  <c r="L12" i="1"/>
  <c r="N12" i="1" s="1"/>
  <c r="D12" i="1" a="1"/>
  <c r="D12" i="1" s="1"/>
  <c r="M11" i="1"/>
  <c r="L11" i="1"/>
  <c r="N11" i="1" s="1"/>
  <c r="D11" i="1" a="1"/>
  <c r="D11" i="1" s="1"/>
  <c r="M10" i="1"/>
  <c r="L10" i="1"/>
  <c r="N10" i="1" s="1"/>
  <c r="D10" i="1" a="1"/>
  <c r="D10" i="1" s="1"/>
  <c r="M9" i="1"/>
  <c r="L9" i="1"/>
  <c r="N9" i="1" s="1"/>
  <c r="D9" i="1" a="1"/>
  <c r="D9" i="1" s="1"/>
  <c r="M8" i="1"/>
  <c r="L8" i="1"/>
  <c r="N8" i="1" s="1"/>
  <c r="D8" i="1" a="1"/>
  <c r="D8" i="1" s="1"/>
  <c r="M7" i="1"/>
  <c r="L7" i="1"/>
  <c r="N7" i="1" s="1"/>
  <c r="D7" i="1" a="1"/>
  <c r="D7" i="1" s="1"/>
  <c r="M6" i="1"/>
  <c r="L6" i="1"/>
  <c r="N6" i="1" s="1"/>
  <c r="D6" i="1" a="1"/>
  <c r="D6" i="1" s="1"/>
  <c r="M5" i="1"/>
  <c r="L5" i="1"/>
  <c r="N5" i="1" s="1"/>
  <c r="D5" i="1" a="1"/>
  <c r="D5" i="1" s="1"/>
  <c r="M4" i="1"/>
  <c r="L4" i="1"/>
  <c r="N4" i="1" s="1"/>
  <c r="D4" i="1" a="1"/>
  <c r="D4" i="1" s="1"/>
  <c r="M3" i="1"/>
  <c r="L3" i="1"/>
  <c r="N3" i="1" s="1"/>
  <c r="D3" i="1" a="1"/>
  <c r="D3" i="1" s="1"/>
  <c r="M56" i="1" l="1"/>
  <c r="M63" i="1"/>
  <c r="M85" i="1"/>
  <c r="M87" i="1"/>
  <c r="M100" i="1"/>
  <c r="M92" i="1"/>
  <c r="D98" i="1"/>
  <c r="D96" i="1"/>
  <c r="D94" i="1"/>
  <c r="D91" i="1"/>
  <c r="D87" i="1"/>
  <c r="D58" i="1"/>
  <c r="D52" i="1"/>
  <c r="D51" i="1"/>
  <c r="D53" i="1"/>
  <c r="D97" i="1"/>
  <c r="D95" i="1"/>
  <c r="D92" i="1"/>
  <c r="D93" i="1"/>
  <c r="D89" i="1"/>
  <c r="D90" i="1"/>
  <c r="D88" i="1"/>
  <c r="D100" i="1"/>
  <c r="D99" i="1"/>
  <c r="D85" i="1"/>
  <c r="D86" i="1"/>
  <c r="D84" i="1"/>
  <c r="D83" i="1"/>
  <c r="D82" i="1"/>
  <c r="D81" i="1"/>
  <c r="D80" i="1"/>
  <c r="D77" i="1"/>
  <c r="D74" i="1"/>
  <c r="D73" i="1"/>
  <c r="D76" i="1"/>
  <c r="D75" i="1"/>
  <c r="D72" i="1"/>
  <c r="D71" i="1"/>
  <c r="D65" i="1"/>
  <c r="D68" i="1"/>
  <c r="D67" i="1"/>
  <c r="D64" i="1"/>
  <c r="D70" i="1"/>
  <c r="D69" i="1"/>
  <c r="D66" i="1"/>
  <c r="D60" i="1"/>
  <c r="D63" i="1"/>
  <c r="D61" i="1"/>
  <c r="D62" i="1"/>
  <c r="D59" i="1"/>
  <c r="D54" i="1"/>
  <c r="D56" i="1"/>
  <c r="D57" i="1"/>
  <c r="D55" i="1"/>
  <c r="D49" i="1"/>
  <c r="D50" i="1"/>
  <c r="D47" i="1"/>
  <c r="D45" i="1"/>
  <c r="D43" i="1"/>
  <c r="D42" i="1"/>
  <c r="D40" i="1"/>
  <c r="D48" i="1"/>
  <c r="D46" i="1"/>
  <c r="D78" i="1"/>
  <c r="D79" i="1"/>
  <c r="D44" i="1"/>
  <c r="D41" i="1"/>
  <c r="D39" i="1"/>
  <c r="M49" i="1"/>
  <c r="M50" i="1"/>
  <c r="M54" i="1"/>
  <c r="M53" i="1"/>
  <c r="M55" i="1"/>
  <c r="M51" i="1"/>
  <c r="M52" i="1"/>
  <c r="M57" i="1"/>
  <c r="M60" i="1"/>
  <c r="M58" i="1"/>
  <c r="M59" i="1"/>
  <c r="M62" i="1"/>
  <c r="M61" i="1"/>
  <c r="M66" i="1"/>
  <c r="M69" i="1"/>
  <c r="M70" i="1"/>
  <c r="M64" i="1"/>
  <c r="M67" i="1"/>
  <c r="M68" i="1"/>
  <c r="M65" i="1"/>
  <c r="M73" i="1"/>
  <c r="M74" i="1"/>
  <c r="M71" i="1"/>
  <c r="M72" i="1"/>
  <c r="M75" i="1"/>
  <c r="M76" i="1"/>
  <c r="M82" i="1"/>
  <c r="M77" i="1"/>
  <c r="M79" i="1"/>
  <c r="M80" i="1"/>
  <c r="M81" i="1"/>
  <c r="M78" i="1"/>
  <c r="M83" i="1"/>
  <c r="M84" i="1"/>
  <c r="R85" i="1"/>
  <c r="N85" i="1" s="1"/>
  <c r="M86" i="1"/>
  <c r="M99" i="1"/>
  <c r="M88" i="1"/>
  <c r="M90" i="1"/>
  <c r="M89" i="1"/>
  <c r="M91" i="1"/>
  <c r="M93" i="1"/>
  <c r="M94" i="1"/>
  <c r="M95" i="1"/>
  <c r="R94" i="1"/>
  <c r="N94" i="1" s="1"/>
  <c r="M96" i="1"/>
  <c r="M97" i="1"/>
  <c r="M98" i="1"/>
  <c r="R3" i="1" l="1"/>
  <c r="R4" i="1"/>
  <c r="R5" i="1"/>
  <c r="R6" i="1"/>
  <c r="R7" i="1"/>
  <c r="R8" i="1"/>
  <c r="R9" i="1"/>
  <c r="R10" i="1"/>
  <c r="R11" i="1"/>
  <c r="R12" i="1"/>
  <c r="R13" i="1"/>
  <c r="R14" i="1"/>
  <c r="R15" i="1"/>
  <c r="R16" i="1"/>
  <c r="R17" i="1"/>
  <c r="R18" i="1"/>
  <c r="R19" i="1"/>
  <c r="R20" i="1"/>
  <c r="R21" i="1"/>
  <c r="R22" i="1"/>
</calcChain>
</file>

<file path=xl/sharedStrings.xml><?xml version="1.0" encoding="utf-8"?>
<sst xmlns="http://schemas.openxmlformats.org/spreadsheetml/2006/main" count="279" uniqueCount="44">
  <si>
    <t>CODE</t>
  </si>
  <si>
    <t>CAR</t>
  </si>
  <si>
    <t>الفئة</t>
  </si>
  <si>
    <t>Column4</t>
  </si>
  <si>
    <t>اسم الصنف</t>
  </si>
  <si>
    <t>بلد المنشأ</t>
  </si>
  <si>
    <t>Column2</t>
  </si>
  <si>
    <t>المورد</t>
  </si>
  <si>
    <t>ت الشراء</t>
  </si>
  <si>
    <t xml:space="preserve">وارد </t>
  </si>
  <si>
    <t>منصرف</t>
  </si>
  <si>
    <t>الرصيد</t>
  </si>
  <si>
    <t>مج فاتورة</t>
  </si>
  <si>
    <t>ع*ت</t>
  </si>
  <si>
    <t>0o7u491</t>
  </si>
  <si>
    <t>التكلفة</t>
  </si>
  <si>
    <t>سعرجديد</t>
  </si>
  <si>
    <t>Column1</t>
  </si>
  <si>
    <t>COROLLA</t>
  </si>
  <si>
    <t>زلط</t>
  </si>
  <si>
    <t>م</t>
  </si>
  <si>
    <t>اكصدام امامي</t>
  </si>
  <si>
    <t>C-69</t>
  </si>
  <si>
    <t>اكصدام كرولا 03/2004</t>
  </si>
  <si>
    <t xml:space="preserve">تايوان </t>
  </si>
  <si>
    <t>4199BA</t>
  </si>
  <si>
    <t>هيثم</t>
  </si>
  <si>
    <t>طرمبة</t>
  </si>
  <si>
    <t>فانوس اشارة</t>
  </si>
  <si>
    <t>TODO</t>
  </si>
  <si>
    <t>SWIFT</t>
  </si>
  <si>
    <t>S-266</t>
  </si>
  <si>
    <t>ط كهرباء خارج عامة لكل السيارات</t>
  </si>
  <si>
    <t>يابانيHKT</t>
  </si>
  <si>
    <t>HEP-o2</t>
  </si>
  <si>
    <t>S-301</t>
  </si>
  <si>
    <t xml:space="preserve">اشارة سويفتR  يمين </t>
  </si>
  <si>
    <t>عميل</t>
  </si>
  <si>
    <t>ت البيع</t>
  </si>
  <si>
    <t>سعر البيع</t>
  </si>
  <si>
    <t>اجمالي</t>
  </si>
  <si>
    <t>س البيع</t>
  </si>
  <si>
    <t>الربح</t>
  </si>
  <si>
    <t>نقدي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</si>
</sst>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10000]d/m/yyyy;@"/>
    <numFmt numFmtId="165" formatCode="dd/mm/yy"/>
  </numFmts>
  <fonts count="21" x14ac:knownFonts="1">
    <font>
      <sz val="10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11"/>
      <name val="Arial"/>
      <family val="2"/>
    </font>
    <font>
      <b/>
      <sz val="11"/>
      <color rgb="FFFF0000"/>
      <name val="Arial"/>
      <family val="2"/>
    </font>
    <font>
      <sz val="11"/>
      <name val="Arial"/>
      <family val="2"/>
    </font>
    <font>
      <b/>
      <sz val="11"/>
      <color indexed="10"/>
      <name val="Arial"/>
      <family val="2"/>
    </font>
    <font>
      <b/>
      <sz val="11"/>
      <color indexed="17"/>
      <name val="Arial"/>
      <family val="2"/>
    </font>
    <font>
      <b/>
      <sz val="11"/>
      <color indexed="61"/>
      <name val="Arial"/>
      <family val="2"/>
    </font>
    <font>
      <b/>
      <sz val="11"/>
      <color indexed="12"/>
      <name val="Arial"/>
      <family val="2"/>
    </font>
    <font>
      <b/>
      <sz val="11"/>
      <name val="Arial Narrow"/>
      <family val="2"/>
    </font>
    <font>
      <b/>
      <sz val="11"/>
      <color indexed="52"/>
      <name val="Arial"/>
      <family val="2"/>
    </font>
    <font>
      <b/>
      <sz val="11"/>
      <color rgb="FF0070C0"/>
      <name val="Arial"/>
      <family val="2"/>
    </font>
    <font>
      <b/>
      <sz val="9"/>
      <color theme="0" tint="-0.14999847407452621"/>
      <name val="Arial"/>
      <family val="2"/>
    </font>
    <font>
      <b/>
      <sz val="11"/>
      <color theme="1"/>
      <name val="Arial"/>
      <family val="2"/>
    </font>
    <font>
      <sz val="10"/>
      <name val="Arial Narrow"/>
      <family val="2"/>
    </font>
    <font>
      <sz val="8"/>
      <name val="Arabic Transparent"/>
      <charset val="178"/>
    </font>
    <font>
      <b/>
      <sz val="9"/>
      <color theme="1"/>
      <name val="Arial"/>
      <family val="2"/>
    </font>
    <font>
      <b/>
      <sz val="9"/>
      <color theme="3" tint="-0.249977111117893"/>
      <name val="Arial"/>
      <family val="2"/>
    </font>
    <font>
      <b/>
      <sz val="11"/>
      <color theme="3" tint="-0.249977111117893"/>
      <name val="Arial"/>
      <family val="2"/>
    </font>
    <font>
      <sz val="10"/>
      <color theme="1"/>
      <name val="Arial Narrow"/>
      <family val="2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theme="9" tint="0.79998168889431442"/>
      </patternFill>
    </fill>
    <fill>
      <patternFill patternType="solid">
        <fgColor theme="8" tint="0.59999389629810485"/>
        <bgColor indexed="64"/>
      </patternFill>
    </fill>
  </fills>
  <borders count="21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indexed="64"/>
      </right>
      <top style="medium">
        <color indexed="64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theme="1"/>
      </bottom>
      <diagonal/>
    </border>
    <border>
      <left/>
      <right/>
      <top style="medium">
        <color indexed="64"/>
      </top>
      <bottom style="thin">
        <color theme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theme="1"/>
      </bottom>
      <diagonal/>
    </border>
    <border>
      <left/>
      <right/>
      <top/>
      <bottom style="thin">
        <color theme="1"/>
      </bottom>
      <diagonal/>
    </border>
  </borders>
  <cellStyleXfs count="2">
    <xf numFmtId="164" fontId="0" fillId="0" borderId="0"/>
    <xf numFmtId="164" fontId="1" fillId="0" borderId="0"/>
  </cellStyleXfs>
  <cellXfs count="115">
    <xf numFmtId="164" fontId="0" fillId="0" borderId="0" xfId="0"/>
    <xf numFmtId="0" fontId="0" fillId="0" borderId="0" xfId="0" applyNumberFormat="1" applyAlignment="1">
      <alignment horizontal="center" vertical="center"/>
    </xf>
    <xf numFmtId="0" fontId="2" fillId="0" borderId="0" xfId="1" applyNumberFormat="1" applyFont="1" applyAlignment="1">
      <alignment horizontal="center"/>
    </xf>
    <xf numFmtId="0" fontId="3" fillId="0" borderId="0" xfId="1" applyNumberFormat="1" applyFont="1" applyFill="1" applyBorder="1"/>
    <xf numFmtId="0" fontId="4" fillId="0" borderId="0" xfId="1" applyNumberFormat="1" applyFont="1" applyAlignment="1">
      <alignment horizontal="center"/>
    </xf>
    <xf numFmtId="0" fontId="3" fillId="0" borderId="0" xfId="1" applyNumberFormat="1" applyFont="1"/>
    <xf numFmtId="0" fontId="5" fillId="0" borderId="0" xfId="1" applyNumberFormat="1" applyFont="1"/>
    <xf numFmtId="165" fontId="5" fillId="0" borderId="0" xfId="1" applyNumberFormat="1" applyFont="1"/>
    <xf numFmtId="0" fontId="3" fillId="2" borderId="0" xfId="1" applyNumberFormat="1" applyFont="1" applyFill="1"/>
    <xf numFmtId="0" fontId="5" fillId="0" borderId="0" xfId="1" applyNumberFormat="1" applyFont="1" applyAlignment="1">
      <alignment shrinkToFit="1"/>
    </xf>
    <xf numFmtId="0" fontId="3" fillId="0" borderId="1" xfId="1" applyNumberFormat="1" applyFont="1" applyFill="1" applyBorder="1" applyAlignment="1" applyProtection="1">
      <alignment horizontal="center" vertical="center"/>
      <protection locked="0"/>
    </xf>
    <xf numFmtId="0" fontId="4" fillId="0" borderId="1" xfId="1" applyNumberFormat="1" applyFont="1" applyFill="1" applyBorder="1" applyAlignment="1" applyProtection="1">
      <alignment horizontal="center" vertical="center" shrinkToFit="1"/>
      <protection locked="0"/>
    </xf>
    <xf numFmtId="0" fontId="3" fillId="0" borderId="1" xfId="1" applyNumberFormat="1" applyFont="1" applyFill="1" applyBorder="1" applyAlignment="1" applyProtection="1">
      <alignment horizontal="center" vertical="center" shrinkToFit="1"/>
      <protection locked="0"/>
    </xf>
    <xf numFmtId="0" fontId="3" fillId="0" borderId="2" xfId="1" applyNumberFormat="1" applyFont="1" applyFill="1" applyBorder="1" applyAlignment="1" applyProtection="1">
      <alignment horizontal="center" vertical="center" shrinkToFit="1"/>
      <protection locked="0"/>
    </xf>
    <xf numFmtId="0" fontId="3" fillId="3" borderId="2" xfId="1" applyNumberFormat="1" applyFont="1" applyFill="1" applyBorder="1" applyAlignment="1" applyProtection="1">
      <alignment horizontal="center" vertical="center" shrinkToFit="1"/>
      <protection locked="0"/>
    </xf>
    <xf numFmtId="165" fontId="6" fillId="0" borderId="2" xfId="1" applyNumberFormat="1" applyFont="1" applyFill="1" applyBorder="1" applyAlignment="1" applyProtection="1">
      <alignment horizontal="center" vertical="center" shrinkToFit="1"/>
      <protection locked="0"/>
    </xf>
    <xf numFmtId="0" fontId="7" fillId="0" borderId="3" xfId="1" applyNumberFormat="1" applyFont="1" applyFill="1" applyBorder="1" applyAlignment="1" applyProtection="1">
      <alignment horizontal="center" vertical="center" shrinkToFit="1"/>
      <protection locked="0"/>
    </xf>
    <xf numFmtId="0" fontId="8" fillId="0" borderId="1" xfId="1" applyNumberFormat="1" applyFont="1" applyFill="1" applyBorder="1" applyAlignment="1" applyProtection="1">
      <alignment horizontal="center" vertical="center" shrinkToFit="1"/>
      <protection locked="0"/>
    </xf>
    <xf numFmtId="0" fontId="9" fillId="0" borderId="1" xfId="1" applyNumberFormat="1" applyFont="1" applyFill="1" applyBorder="1" applyAlignment="1" applyProtection="1">
      <alignment horizontal="center" vertical="center" shrinkToFit="1"/>
      <protection locked="0"/>
    </xf>
    <xf numFmtId="0" fontId="3" fillId="0" borderId="3" xfId="1" applyNumberFormat="1" applyFont="1" applyFill="1" applyBorder="1" applyAlignment="1" applyProtection="1">
      <alignment horizontal="center" vertical="center" shrinkToFit="1"/>
      <protection locked="0"/>
    </xf>
    <xf numFmtId="0" fontId="3" fillId="0" borderId="4" xfId="1" applyNumberFormat="1" applyFont="1" applyFill="1" applyBorder="1" applyAlignment="1" applyProtection="1">
      <alignment horizontal="center" vertical="center" shrinkToFit="1"/>
      <protection locked="0"/>
    </xf>
    <xf numFmtId="0" fontId="3" fillId="0" borderId="0" xfId="1" applyNumberFormat="1" applyFont="1" applyFill="1" applyAlignment="1" applyProtection="1">
      <alignment horizontal="center" vertical="center" shrinkToFit="1"/>
      <protection locked="0"/>
    </xf>
    <xf numFmtId="0" fontId="2" fillId="4" borderId="5" xfId="1" applyNumberFormat="1" applyFont="1" applyFill="1" applyBorder="1" applyAlignment="1">
      <alignment horizontal="center"/>
    </xf>
    <xf numFmtId="0" fontId="3" fillId="4" borderId="5" xfId="1" applyNumberFormat="1" applyFont="1" applyFill="1" applyBorder="1" applyAlignment="1" applyProtection="1">
      <alignment vertical="center" wrapText="1" shrinkToFit="1"/>
      <protection locked="0"/>
    </xf>
    <xf numFmtId="0" fontId="4" fillId="4" borderId="5" xfId="1" applyNumberFormat="1" applyFont="1" applyFill="1" applyBorder="1" applyAlignment="1" applyProtection="1">
      <alignment horizontal="center" vertical="center"/>
      <protection locked="0"/>
    </xf>
    <xf numFmtId="0" fontId="10" fillId="4" borderId="5" xfId="1" applyNumberFormat="1" applyFont="1" applyFill="1" applyBorder="1" applyAlignment="1" applyProtection="1">
      <alignment horizontal="right" vertical="center"/>
      <protection locked="0"/>
    </xf>
    <xf numFmtId="0" fontId="3" fillId="4" borderId="5" xfId="1" applyNumberFormat="1" applyFont="1" applyFill="1" applyBorder="1" applyAlignment="1" applyProtection="1">
      <alignment horizontal="center" vertical="center" shrinkToFit="1"/>
      <protection locked="0"/>
    </xf>
    <xf numFmtId="0" fontId="11" fillId="4" borderId="5" xfId="1" applyNumberFormat="1" applyFont="1" applyFill="1" applyBorder="1" applyAlignment="1" applyProtection="1">
      <alignment horizontal="center" vertical="center" shrinkToFit="1"/>
      <protection locked="0"/>
    </xf>
    <xf numFmtId="165" fontId="6" fillId="4" borderId="5" xfId="1" applyNumberFormat="1" applyFont="1" applyFill="1" applyBorder="1" applyAlignment="1" applyProtection="1">
      <alignment horizontal="center" vertical="center" shrinkToFit="1"/>
      <protection locked="0"/>
    </xf>
    <xf numFmtId="0" fontId="7" fillId="4" borderId="5" xfId="1" applyNumberFormat="1" applyFont="1" applyFill="1" applyBorder="1" applyAlignment="1" applyProtection="1">
      <alignment horizontal="center" vertical="center" shrinkToFit="1"/>
      <protection locked="0"/>
    </xf>
    <xf numFmtId="0" fontId="8" fillId="4" borderId="5" xfId="1" applyNumberFormat="1" applyFont="1" applyFill="1" applyBorder="1" applyAlignment="1" applyProtection="1">
      <alignment horizontal="center" vertical="center" shrinkToFit="1"/>
      <protection locked="0"/>
    </xf>
    <xf numFmtId="0" fontId="12" fillId="4" borderId="5" xfId="1" applyNumberFormat="1" applyFont="1" applyFill="1" applyBorder="1" applyAlignment="1" applyProtection="1">
      <alignment horizontal="center" vertical="center" shrinkToFit="1"/>
      <protection locked="0"/>
    </xf>
    <xf numFmtId="0" fontId="13" fillId="4" borderId="5" xfId="1" applyNumberFormat="1" applyFont="1" applyFill="1" applyBorder="1" applyAlignment="1" applyProtection="1">
      <alignment horizontal="center" vertical="center" shrinkToFit="1"/>
      <protection locked="0"/>
    </xf>
    <xf numFmtId="0" fontId="3" fillId="0" borderId="6" xfId="1" applyNumberFormat="1" applyFont="1" applyFill="1" applyBorder="1" applyAlignment="1" applyProtection="1">
      <alignment horizontal="center" vertical="center" shrinkToFit="1"/>
      <protection locked="0"/>
    </xf>
    <xf numFmtId="0" fontId="10" fillId="4" borderId="5" xfId="1" applyNumberFormat="1" applyFont="1" applyFill="1" applyBorder="1" applyAlignment="1" applyProtection="1">
      <alignment horizontal="left" vertical="center"/>
      <protection locked="0"/>
    </xf>
    <xf numFmtId="0" fontId="2" fillId="4" borderId="0" xfId="1" applyNumberFormat="1" applyFont="1" applyFill="1" applyBorder="1" applyAlignment="1">
      <alignment horizontal="center"/>
    </xf>
    <xf numFmtId="0" fontId="3" fillId="4" borderId="7" xfId="1" applyNumberFormat="1" applyFont="1" applyFill="1" applyBorder="1" applyAlignment="1" applyProtection="1">
      <alignment vertical="center" wrapText="1" shrinkToFit="1"/>
      <protection locked="0"/>
    </xf>
    <xf numFmtId="0" fontId="3" fillId="4" borderId="7" xfId="1" applyNumberFormat="1" applyFont="1" applyFill="1" applyBorder="1" applyAlignment="1" applyProtection="1">
      <alignment horizontal="center" vertical="center" shrinkToFit="1"/>
      <protection locked="0"/>
    </xf>
    <xf numFmtId="0" fontId="3" fillId="4" borderId="9" xfId="1" applyNumberFormat="1" applyFont="1" applyFill="1" applyBorder="1" applyAlignment="1" applyProtection="1">
      <alignment vertical="center" wrapText="1" shrinkToFit="1"/>
      <protection locked="0"/>
    </xf>
    <xf numFmtId="0" fontId="3" fillId="4" borderId="2" xfId="1" applyNumberFormat="1" applyFont="1" applyFill="1" applyBorder="1" applyAlignment="1" applyProtection="1">
      <alignment horizontal="center" vertical="center" shrinkToFit="1"/>
      <protection locked="0"/>
    </xf>
    <xf numFmtId="0" fontId="3" fillId="0" borderId="9" xfId="1" applyNumberFormat="1" applyFont="1" applyFill="1" applyBorder="1" applyAlignment="1" applyProtection="1">
      <alignment horizontal="center" vertical="center" shrinkToFit="1"/>
      <protection locked="0"/>
    </xf>
    <xf numFmtId="0" fontId="11" fillId="4" borderId="9" xfId="1" applyNumberFormat="1" applyFont="1" applyFill="1" applyBorder="1" applyAlignment="1" applyProtection="1">
      <alignment horizontal="center" vertical="center" shrinkToFit="1"/>
      <protection locked="0"/>
    </xf>
    <xf numFmtId="165" fontId="6" fillId="0" borderId="9" xfId="1" applyNumberFormat="1" applyFont="1" applyFill="1" applyBorder="1" applyAlignment="1" applyProtection="1">
      <alignment horizontal="center" vertical="center" shrinkToFit="1"/>
      <protection locked="0"/>
    </xf>
    <xf numFmtId="0" fontId="7" fillId="0" borderId="9" xfId="1" applyNumberFormat="1" applyFont="1" applyFill="1" applyBorder="1" applyAlignment="1" applyProtection="1">
      <alignment horizontal="center" vertical="center" shrinkToFit="1"/>
      <protection locked="0"/>
    </xf>
    <xf numFmtId="0" fontId="8" fillId="0" borderId="9" xfId="1" applyNumberFormat="1" applyFont="1" applyFill="1" applyBorder="1" applyAlignment="1" applyProtection="1">
      <alignment horizontal="center" vertical="center" shrinkToFit="1"/>
      <protection locked="0"/>
    </xf>
    <xf numFmtId="0" fontId="12" fillId="0" borderId="9" xfId="1" applyNumberFormat="1" applyFont="1" applyFill="1" applyBorder="1" applyAlignment="1" applyProtection="1">
      <alignment horizontal="center" vertical="center" shrinkToFit="1"/>
      <protection locked="0"/>
    </xf>
    <xf numFmtId="0" fontId="13" fillId="0" borderId="9" xfId="1" applyNumberFormat="1" applyFont="1" applyFill="1" applyBorder="1" applyAlignment="1" applyProtection="1">
      <alignment horizontal="center" vertical="center" shrinkToFit="1"/>
      <protection locked="0"/>
    </xf>
    <xf numFmtId="0" fontId="3" fillId="0" borderId="5" xfId="1" applyNumberFormat="1" applyFont="1" applyFill="1" applyBorder="1" applyAlignment="1" applyProtection="1">
      <alignment horizontal="center" vertical="center" shrinkToFit="1"/>
      <protection locked="0"/>
    </xf>
    <xf numFmtId="0" fontId="3" fillId="0" borderId="11" xfId="1" applyNumberFormat="1" applyFont="1" applyFill="1" applyBorder="1" applyAlignment="1" applyProtection="1">
      <alignment horizontal="center" vertical="center" shrinkToFit="1"/>
      <protection locked="0"/>
    </xf>
    <xf numFmtId="0" fontId="3" fillId="0" borderId="12" xfId="1" applyNumberFormat="1" applyFont="1" applyFill="1" applyBorder="1" applyAlignment="1" applyProtection="1">
      <alignment horizontal="center" vertical="center" shrinkToFit="1"/>
      <protection locked="0"/>
    </xf>
    <xf numFmtId="0" fontId="3" fillId="4" borderId="9" xfId="1" applyNumberFormat="1" applyFont="1" applyFill="1" applyBorder="1" applyAlignment="1" applyProtection="1">
      <alignment horizontal="center" vertical="center" shrinkToFit="1"/>
      <protection locked="0"/>
    </xf>
    <xf numFmtId="165" fontId="6" fillId="0" borderId="5" xfId="1" applyNumberFormat="1" applyFont="1" applyFill="1" applyBorder="1" applyAlignment="1" applyProtection="1">
      <alignment horizontal="center" vertical="center" shrinkToFit="1"/>
      <protection locked="0"/>
    </xf>
    <xf numFmtId="0" fontId="7" fillId="0" borderId="5" xfId="1" applyNumberFormat="1" applyFont="1" applyFill="1" applyBorder="1" applyAlignment="1" applyProtection="1">
      <alignment horizontal="center" vertical="center" shrinkToFit="1"/>
      <protection locked="0"/>
    </xf>
    <xf numFmtId="0" fontId="8" fillId="0" borderId="5" xfId="1" applyNumberFormat="1" applyFont="1" applyFill="1" applyBorder="1" applyAlignment="1" applyProtection="1">
      <alignment horizontal="center" vertical="center" shrinkToFit="1"/>
      <protection locked="0"/>
    </xf>
    <xf numFmtId="0" fontId="12" fillId="0" borderId="5" xfId="1" applyNumberFormat="1" applyFont="1" applyFill="1" applyBorder="1" applyAlignment="1" applyProtection="1">
      <alignment horizontal="center" vertical="center" shrinkToFit="1"/>
      <protection locked="0"/>
    </xf>
    <xf numFmtId="0" fontId="13" fillId="0" borderId="5" xfId="1" applyNumberFormat="1" applyFont="1" applyFill="1" applyBorder="1" applyAlignment="1" applyProtection="1">
      <alignment horizontal="center" vertical="center" shrinkToFit="1"/>
      <protection locked="0"/>
    </xf>
    <xf numFmtId="0" fontId="5" fillId="0" borderId="0" xfId="1" applyNumberFormat="1" applyFont="1" applyAlignment="1">
      <alignment horizontal="center"/>
    </xf>
    <xf numFmtId="0" fontId="3" fillId="4" borderId="0" xfId="1" applyNumberFormat="1" applyFont="1" applyFill="1" applyBorder="1" applyAlignment="1" applyProtection="1">
      <alignment horizontal="center" vertical="center" shrinkToFit="1"/>
      <protection locked="0"/>
    </xf>
    <xf numFmtId="0" fontId="10" fillId="4" borderId="7" xfId="1" applyNumberFormat="1" applyFont="1" applyFill="1" applyBorder="1" applyAlignment="1" applyProtection="1">
      <alignment horizontal="left" vertical="center"/>
      <protection locked="0"/>
    </xf>
    <xf numFmtId="0" fontId="3" fillId="0" borderId="10" xfId="1" applyNumberFormat="1" applyFont="1" applyFill="1" applyBorder="1" applyAlignment="1" applyProtection="1">
      <alignment horizontal="center" vertical="center" shrinkToFit="1"/>
      <protection locked="0"/>
    </xf>
    <xf numFmtId="0" fontId="7" fillId="0" borderId="7" xfId="1" applyNumberFormat="1" applyFont="1" applyFill="1" applyBorder="1" applyAlignment="1" applyProtection="1">
      <alignment horizontal="center" vertical="center" shrinkToFit="1"/>
      <protection locked="0"/>
    </xf>
    <xf numFmtId="0" fontId="13" fillId="0" borderId="7" xfId="1" applyNumberFormat="1" applyFont="1" applyFill="1" applyBorder="1" applyAlignment="1" applyProtection="1">
      <alignment horizontal="center" vertical="center" shrinkToFit="1"/>
      <protection locked="0"/>
    </xf>
    <xf numFmtId="0" fontId="3" fillId="0" borderId="7" xfId="1" applyNumberFormat="1" applyFont="1" applyFill="1" applyBorder="1" applyAlignment="1" applyProtection="1">
      <alignment horizontal="center" vertical="center" shrinkToFit="1"/>
      <protection locked="0"/>
    </xf>
    <xf numFmtId="0" fontId="3" fillId="0" borderId="8" xfId="1" applyNumberFormat="1" applyFont="1" applyFill="1" applyBorder="1" applyAlignment="1" applyProtection="1">
      <alignment horizontal="center" vertical="center" shrinkToFit="1"/>
      <protection locked="0"/>
    </xf>
    <xf numFmtId="165" fontId="6" fillId="0" borderId="7" xfId="1" applyNumberFormat="1" applyFont="1" applyFill="1" applyBorder="1" applyAlignment="1" applyProtection="1">
      <alignment horizontal="center" vertical="center" shrinkToFit="1"/>
      <protection locked="0"/>
    </xf>
    <xf numFmtId="0" fontId="10" fillId="4" borderId="0" xfId="1" applyNumberFormat="1" applyFont="1" applyFill="1" applyBorder="1" applyAlignment="1" applyProtection="1">
      <alignment horizontal="left" vertical="center" shrinkToFit="1"/>
      <protection locked="0"/>
    </xf>
    <xf numFmtId="0" fontId="3" fillId="4" borderId="0" xfId="1" applyNumberFormat="1" applyFont="1" applyFill="1" applyBorder="1" applyAlignment="1" applyProtection="1">
      <alignment vertical="center" wrapText="1" shrinkToFit="1"/>
      <protection locked="0"/>
    </xf>
    <xf numFmtId="0" fontId="4" fillId="4" borderId="0" xfId="1" applyNumberFormat="1" applyFont="1" applyFill="1" applyBorder="1" applyAlignment="1" applyProtection="1">
      <alignment horizontal="center" vertical="center"/>
      <protection locked="0"/>
    </xf>
    <xf numFmtId="0" fontId="11" fillId="4" borderId="0" xfId="1" applyNumberFormat="1" applyFont="1" applyFill="1" applyBorder="1" applyAlignment="1" applyProtection="1">
      <alignment horizontal="center" vertical="center" shrinkToFit="1"/>
      <protection locked="0"/>
    </xf>
    <xf numFmtId="165" fontId="6" fillId="0" borderId="0" xfId="1" applyNumberFormat="1" applyFont="1" applyFill="1" applyBorder="1" applyAlignment="1" applyProtection="1">
      <alignment horizontal="center" vertical="center" shrinkToFit="1"/>
      <protection locked="0"/>
    </xf>
    <xf numFmtId="0" fontId="7" fillId="0" borderId="0" xfId="1" applyNumberFormat="1" applyFont="1" applyFill="1" applyBorder="1" applyAlignment="1" applyProtection="1">
      <alignment horizontal="center" vertical="center" shrinkToFit="1"/>
      <protection locked="0"/>
    </xf>
    <xf numFmtId="0" fontId="8" fillId="0" borderId="0" xfId="1" applyNumberFormat="1" applyFont="1" applyFill="1" applyBorder="1" applyAlignment="1" applyProtection="1">
      <alignment horizontal="center" vertical="center" shrinkToFit="1"/>
      <protection locked="0"/>
    </xf>
    <xf numFmtId="0" fontId="12" fillId="0" borderId="0" xfId="1" applyNumberFormat="1" applyFont="1" applyFill="1" applyBorder="1" applyAlignment="1" applyProtection="1">
      <alignment horizontal="center" vertical="center" shrinkToFit="1"/>
      <protection locked="0"/>
    </xf>
    <xf numFmtId="0" fontId="13" fillId="0" borderId="0" xfId="1" applyNumberFormat="1" applyFont="1" applyFill="1" applyBorder="1" applyAlignment="1" applyProtection="1">
      <alignment horizontal="center" vertical="center" shrinkToFit="1"/>
      <protection locked="0"/>
    </xf>
    <xf numFmtId="0" fontId="3" fillId="0" borderId="0" xfId="1" applyNumberFormat="1" applyFont="1" applyFill="1" applyBorder="1" applyAlignment="1" applyProtection="1">
      <alignment horizontal="center" vertical="center" shrinkToFit="1"/>
      <protection locked="0"/>
    </xf>
    <xf numFmtId="0" fontId="17" fillId="0" borderId="15" xfId="1" applyNumberFormat="1" applyFont="1" applyBorder="1" applyAlignment="1">
      <alignment horizontal="center"/>
    </xf>
    <xf numFmtId="0" fontId="14" fillId="0" borderId="16" xfId="1" applyNumberFormat="1" applyFont="1" applyBorder="1" applyAlignment="1">
      <alignment horizontal="center" vertical="center"/>
    </xf>
    <xf numFmtId="0" fontId="4" fillId="0" borderId="16" xfId="1" applyNumberFormat="1" applyFont="1" applyBorder="1" applyAlignment="1">
      <alignment horizontal="center" vertical="center" shrinkToFit="1"/>
    </xf>
    <xf numFmtId="0" fontId="14" fillId="0" borderId="16" xfId="1" applyNumberFormat="1" applyFont="1" applyBorder="1" applyAlignment="1">
      <alignment horizontal="center" vertical="center" shrinkToFit="1"/>
    </xf>
    <xf numFmtId="0" fontId="14" fillId="0" borderId="17" xfId="1" applyNumberFormat="1" applyFont="1" applyBorder="1" applyAlignment="1">
      <alignment horizontal="center" vertical="center" shrinkToFit="1"/>
    </xf>
    <xf numFmtId="0" fontId="14" fillId="4" borderId="17" xfId="1" applyNumberFormat="1" applyFont="1" applyFill="1" applyBorder="1" applyAlignment="1">
      <alignment horizontal="center" vertical="center" shrinkToFit="1"/>
    </xf>
    <xf numFmtId="165" fontId="6" fillId="0" borderId="17" xfId="1" applyNumberFormat="1" applyFont="1" applyBorder="1" applyAlignment="1">
      <alignment horizontal="center" vertical="center" shrinkToFit="1"/>
    </xf>
    <xf numFmtId="0" fontId="7" fillId="0" borderId="18" xfId="1" applyNumberFormat="1" applyFont="1" applyBorder="1" applyAlignment="1">
      <alignment horizontal="center" vertical="center" shrinkToFit="1"/>
    </xf>
    <xf numFmtId="0" fontId="8" fillId="0" borderId="16" xfId="1" applyNumberFormat="1" applyFont="1" applyBorder="1" applyAlignment="1">
      <alignment horizontal="center" vertical="center" shrinkToFit="1"/>
    </xf>
    <xf numFmtId="0" fontId="9" fillId="0" borderId="16" xfId="1" applyNumberFormat="1" applyFont="1" applyBorder="1" applyAlignment="1">
      <alignment horizontal="center" vertical="center" shrinkToFit="1"/>
    </xf>
    <xf numFmtId="0" fontId="14" fillId="0" borderId="18" xfId="1" applyNumberFormat="1" applyFont="1" applyBorder="1" applyAlignment="1">
      <alignment horizontal="center" vertical="center" shrinkToFit="1"/>
    </xf>
    <xf numFmtId="0" fontId="14" fillId="0" borderId="19" xfId="1" applyNumberFormat="1" applyFont="1" applyBorder="1" applyAlignment="1">
      <alignment horizontal="center" vertical="center" shrinkToFit="1"/>
    </xf>
    <xf numFmtId="0" fontId="14" fillId="0" borderId="20" xfId="1" applyNumberFormat="1" applyFont="1" applyBorder="1" applyAlignment="1">
      <alignment horizontal="center" vertical="center" shrinkToFit="1"/>
    </xf>
    <xf numFmtId="0" fontId="18" fillId="0" borderId="0" xfId="1" applyNumberFormat="1" applyFont="1" applyAlignment="1">
      <alignment horizontal="center"/>
    </xf>
    <xf numFmtId="0" fontId="19" fillId="0" borderId="0" xfId="1" applyNumberFormat="1" applyFont="1" applyFill="1" applyBorder="1"/>
    <xf numFmtId="0" fontId="19" fillId="0" borderId="0" xfId="1" applyNumberFormat="1" applyFont="1"/>
    <xf numFmtId="165" fontId="19" fillId="0" borderId="0" xfId="1" applyNumberFormat="1" applyFont="1"/>
    <xf numFmtId="0" fontId="4" fillId="0" borderId="0" xfId="1" applyNumberFormat="1" applyFont="1"/>
    <xf numFmtId="0" fontId="19" fillId="0" borderId="0" xfId="1" applyNumberFormat="1" applyFont="1" applyAlignment="1">
      <alignment shrinkToFit="1"/>
    </xf>
    <xf numFmtId="0" fontId="19" fillId="0" borderId="0" xfId="1" applyNumberFormat="1" applyFont="1" applyFill="1"/>
    <xf numFmtId="0" fontId="4" fillId="0" borderId="0" xfId="1" applyNumberFormat="1" applyFont="1" applyFill="1" applyAlignment="1">
      <alignment horizontal="center"/>
    </xf>
    <xf numFmtId="0" fontId="16" fillId="0" borderId="0" xfId="0" applyNumberFormat="1" applyFont="1" applyFill="1" applyBorder="1" applyAlignment="1" applyProtection="1">
      <alignment horizontal="center" vertical="center"/>
    </xf>
    <xf numFmtId="0" fontId="3" fillId="7" borderId="5" xfId="1" applyNumberFormat="1" applyFont="1" applyFill="1" applyBorder="1" applyAlignment="1" applyProtection="1">
      <alignment horizontal="center" vertical="center" shrinkToFit="1"/>
      <protection locked="0"/>
    </xf>
    <xf numFmtId="0" fontId="3" fillId="7" borderId="7" xfId="1" applyNumberFormat="1" applyFont="1" applyFill="1" applyBorder="1" applyAlignment="1" applyProtection="1">
      <alignment horizontal="center" vertical="center" shrinkToFit="1"/>
      <protection locked="0"/>
    </xf>
    <xf numFmtId="0" fontId="3" fillId="7" borderId="2" xfId="1" applyNumberFormat="1" applyFont="1" applyFill="1" applyBorder="1" applyAlignment="1" applyProtection="1">
      <alignment horizontal="center" vertical="center" shrinkToFit="1"/>
      <protection locked="0"/>
    </xf>
    <xf numFmtId="0" fontId="19" fillId="5" borderId="0" xfId="1" applyNumberFormat="1" applyFont="1" applyFill="1"/>
    <xf numFmtId="0" fontId="10" fillId="4" borderId="2" xfId="1" applyNumberFormat="1" applyFont="1" applyFill="1" applyBorder="1" applyAlignment="1" applyProtection="1">
      <alignment horizontal="left" vertical="center"/>
      <protection locked="0"/>
    </xf>
    <xf numFmtId="0" fontId="7" fillId="0" borderId="2" xfId="1" applyNumberFormat="1" applyFont="1" applyFill="1" applyBorder="1" applyAlignment="1" applyProtection="1">
      <alignment horizontal="center" vertical="center" shrinkToFit="1"/>
      <protection locked="0"/>
    </xf>
    <xf numFmtId="0" fontId="13" fillId="0" borderId="2" xfId="1" applyNumberFormat="1" applyFont="1" applyFill="1" applyBorder="1" applyAlignment="1" applyProtection="1">
      <alignment horizontal="center" vertical="center" shrinkToFit="1"/>
      <protection locked="0"/>
    </xf>
    <xf numFmtId="0" fontId="15" fillId="0" borderId="0" xfId="0" applyNumberFormat="1" applyFont="1" applyBorder="1" applyAlignment="1" applyProtection="1">
      <alignment horizontal="center"/>
    </xf>
    <xf numFmtId="0" fontId="20" fillId="6" borderId="0" xfId="0" applyNumberFormat="1" applyFont="1" applyFill="1" applyBorder="1" applyAlignment="1">
      <alignment horizontal="center"/>
    </xf>
    <xf numFmtId="165" fontId="19" fillId="6" borderId="0" xfId="1" applyNumberFormat="1" applyFont="1" applyFill="1" applyBorder="1" applyAlignment="1"/>
    <xf numFmtId="0" fontId="19" fillId="6" borderId="0" xfId="1" applyNumberFormat="1" applyFont="1" applyFill="1" applyBorder="1" applyAlignment="1"/>
    <xf numFmtId="0" fontId="19" fillId="0" borderId="5" xfId="1" applyNumberFormat="1" applyFont="1" applyBorder="1"/>
    <xf numFmtId="0" fontId="19" fillId="0" borderId="7" xfId="1" applyNumberFormat="1" applyFont="1" applyBorder="1"/>
    <xf numFmtId="0" fontId="19" fillId="0" borderId="9" xfId="1" applyNumberFormat="1" applyFont="1" applyBorder="1"/>
    <xf numFmtId="0" fontId="19" fillId="6" borderId="5" xfId="1" applyNumberFormat="1" applyFont="1" applyFill="1" applyBorder="1" applyAlignment="1"/>
    <xf numFmtId="0" fontId="19" fillId="0" borderId="2" xfId="1" applyNumberFormat="1" applyFont="1" applyBorder="1"/>
    <xf numFmtId="0" fontId="19" fillId="0" borderId="14" xfId="1" applyNumberFormat="1" applyFont="1" applyBorder="1"/>
    <xf numFmtId="0" fontId="19" fillId="0" borderId="13" xfId="1" applyNumberFormat="1" applyFont="1" applyBorder="1"/>
  </cellXfs>
  <cellStyles count="2">
    <cellStyle name="Normal" xfId="0" builtinId="0"/>
    <cellStyle name="Normal 2" xfId="1"/>
  </cellStyles>
  <dxfs count="42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249977111117893"/>
        <name val="Arial"/>
        <scheme val="none"/>
      </font>
      <numFmt numFmtId="0" formatCode="General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249977111117893"/>
        <name val="Arial"/>
        <scheme val="none"/>
      </font>
      <numFmt numFmtId="0" formatCode="General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249977111117893"/>
        <name val="Arial"/>
        <scheme val="none"/>
      </font>
      <numFmt numFmtId="0" formatCode="General"/>
      <fill>
        <patternFill patternType="solid">
          <fgColor indexed="64"/>
          <bgColor rgb="FF92D050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249977111117893"/>
        <name val="Arial"/>
        <scheme val="none"/>
      </font>
      <numFmt numFmtId="0" formatCode="General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249977111117893"/>
        <name val="Arial"/>
        <scheme val="none"/>
      </font>
      <numFmt numFmtId="0" formatCode="General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249977111117893"/>
        <name val="Arial"/>
        <scheme val="none"/>
      </font>
      <numFmt numFmtId="0" formatCode="General"/>
      <alignment textRotation="0" wrapText="0" justifyLastLine="0" shrinkToFit="1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Arial"/>
        <scheme val="none"/>
      </font>
      <numFmt numFmtId="0" formatCode="General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249977111117893"/>
        <name val="Arial"/>
        <scheme val="none"/>
      </font>
      <numFmt numFmtId="0" formatCode="General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249977111117893"/>
        <name val="Arial"/>
        <scheme val="none"/>
      </font>
      <numFmt numFmtId="0" formatCode="General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249977111117893"/>
        <name val="Arial"/>
        <scheme val="none"/>
      </font>
      <numFmt numFmtId="165" formatCode="dd/mm/yy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249977111117893"/>
        <name val="Arial"/>
        <scheme val="none"/>
      </font>
      <numFmt numFmtId="0" formatCode="General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249977111117893"/>
        <name val="Arial"/>
        <scheme val="none"/>
      </font>
      <numFmt numFmtId="0" formatCode="General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249977111117893"/>
        <name val="Arial"/>
        <scheme val="none"/>
      </font>
      <numFmt numFmtId="0" formatCode="General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249977111117893"/>
        <name val="Arial"/>
        <scheme val="none"/>
      </font>
      <numFmt numFmtId="0" formatCode="General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Arial"/>
        <scheme val="none"/>
      </font>
      <numFmt numFmtId="0" formatCode="General"/>
      <alignment horizontal="center" textRotation="0" wrapText="0" indent="0" justifyLastLine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249977111117893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3" tint="-0.249977111117893"/>
        <name val="Arial"/>
        <scheme val="none"/>
      </font>
      <numFmt numFmtId="0" formatCode="General"/>
      <alignment horizontal="center" vertical="bottom" textRotation="0" wrapText="0" indent="0" justifyLastLine="0" shrinkToFit="0" readingOrder="0"/>
    </dxf>
    <dxf>
      <numFmt numFmtId="0" formatCode="General"/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249977111117893"/>
        <name val="Arial"/>
        <scheme val="none"/>
      </font>
      <numFmt numFmtId="0" formatCode="General"/>
    </dxf>
    <dxf>
      <border outline="0">
        <bottom style="thin">
          <color theme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0" formatCode="General"/>
      <alignment horizontal="center" vertical="center" textRotation="0" wrapText="0" indent="0" justifyLastLine="0" shrinkToFit="1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1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1" readingOrder="0"/>
      <border diagonalUp="0" diagonalDown="0">
        <left style="medium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theme="8" tint="0.59999389629810485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1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1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0" tint="-0.1499984740745262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1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1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6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1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17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1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10"/>
        <name val="Arial"/>
        <scheme val="none"/>
      </font>
      <numFmt numFmtId="165" formatCode="dd/mm/yy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1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52"/>
        <name val="Arial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1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1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1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strike val="0"/>
        <outline val="0"/>
        <shadow val="0"/>
        <u val="none"/>
        <vertAlign val="baseline"/>
        <sz val="11"/>
        <name val="Arial Narrow"/>
        <scheme val="none"/>
      </font>
      <numFmt numFmtId="0" formatCode="General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1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0" formatCode="General"/>
      <alignment horizontal="center" vertical="bottom" textRotation="0" wrapText="0" indent="0" justifyLastLine="0" shrinkToFit="0" readingOrder="0"/>
      <border>
        <left/>
        <right style="thin">
          <color indexed="64"/>
        </right>
      </border>
    </dxf>
    <dxf>
      <numFmt numFmtId="0" formatCode="General"/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1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1" readingOrder="0"/>
      <protection locked="0" hidden="0"/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Work/OneDrive/22&#1585;&#1589;&#1610;&#1583;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Work/OneDrive/work/work2/&#1585;&#1589;&#1610;&#1583;%20&#1578;&#1601;&#1589;&#1610;&#1604;&#160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ncer"/>
      <sheetName val="Corolla"/>
      <sheetName val="Swift"/>
      <sheetName val="Nissan"/>
      <sheetName val="KORY"/>
      <sheetName val="DATA"/>
      <sheetName val="الحاسبه"/>
      <sheetName val="Sheet3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ncer"/>
      <sheetName val="Corolla"/>
      <sheetName val="Sweft"/>
      <sheetName val="Cal.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tables/table1.xml><?xml version="1.0" encoding="utf-8"?>
<table xmlns="http://schemas.openxmlformats.org/spreadsheetml/2006/main" id="1" name="Table1" displayName="Table1" ref="A2:R22" totalsRowShown="0" headerRowDxfId="40" dataDxfId="39">
  <autoFilter ref="A2:R22"/>
  <sortState ref="A3:R5169">
    <sortCondition ref="I2:I5169"/>
  </sortState>
  <tableColumns count="18">
    <tableColumn id="1" name="CODE" dataDxfId="38"/>
    <tableColumn id="2" name="CAR" dataDxfId="37"/>
    <tableColumn id="3" name="الفئة" dataDxfId="36"/>
    <tableColumn id="4" name="Column4" dataDxfId="35"/>
    <tableColumn id="5" name="اسم الصنف" dataDxfId="34"/>
    <tableColumn id="6" name="بلد المنشأ" dataDxfId="33"/>
    <tableColumn id="7" name="Column2" dataDxfId="32"/>
    <tableColumn id="8" name="المورد" dataDxfId="31"/>
    <tableColumn id="9" name="ت الشراء" dataDxfId="30"/>
    <tableColumn id="10" name="وارد " dataDxfId="29"/>
    <tableColumn id="11" name="منصرف" dataDxfId="28"/>
    <tableColumn id="12" name="الرصيد" dataDxfId="27"/>
    <tableColumn id="13" name="مج فاتورة" dataDxfId="26"/>
    <tableColumn id="14" name="ع*ت" dataDxfId="25"/>
    <tableColumn id="15" name="0o7u491" dataDxfId="24"/>
    <tableColumn id="16" name="التكلفة" dataDxfId="23"/>
    <tableColumn id="17" name="سعرجديد" dataDxfId="22"/>
    <tableColumn id="19" name="Column1" dataDxfId="21"/>
  </tableColumns>
  <tableStyleInfo name="TableStyleLight6" showFirstColumn="0" showLastColumn="0" showRowStripes="1" showColumnStripes="0"/>
</table>
</file>

<file path=xl/tables/table2.xml><?xml version="1.0" encoding="utf-8"?>
<table xmlns="http://schemas.openxmlformats.org/spreadsheetml/2006/main" id="2" name="Table3" displayName="Table3" ref="A38:R100" totalsRowShown="0" headerRowDxfId="20" dataDxfId="18" headerRowBorderDxfId="19">
  <autoFilter ref="A38:R100"/>
  <sortState ref="A39:R16298">
    <sortCondition ref="I38:I16298"/>
  </sortState>
  <tableColumns count="18">
    <tableColumn id="1" name="CODE" dataDxfId="17"/>
    <tableColumn id="2" name="CAR" dataDxfId="16"/>
    <tableColumn id="3" name="الفئة" dataDxfId="15"/>
    <tableColumn id="4" name="Column4" dataDxfId="14"/>
    <tableColumn id="5" name="اسم الصنف" dataDxfId="13"/>
    <tableColumn id="6" name="بلد المنشأ" dataDxfId="12"/>
    <tableColumn id="7" name="Column2" dataDxfId="11"/>
    <tableColumn id="8" name="عميل" dataDxfId="10"/>
    <tableColumn id="9" name="ت البيع" dataDxfId="9"/>
    <tableColumn id="10" name="سعر البيع" dataDxfId="8" dataCellStyle="Normal 2"/>
    <tableColumn id="11" name="منصرف" dataDxfId="7"/>
    <tableColumn id="12" name="الرصيد" dataDxfId="6"/>
    <tableColumn id="13" name="اجمالي" dataDxfId="5"/>
    <tableColumn id="14" name="Column1" dataDxfId="4"/>
    <tableColumn id="15" name="0o7u491" dataDxfId="3"/>
    <tableColumn id="16" name="التكلفة" dataDxfId="2"/>
    <tableColumn id="17" name="س البيع" dataDxfId="1"/>
    <tableColumn id="18" name="الربح" dataDxfId="0"/>
  </tableColumns>
  <tableStyleInfo name="TableStyleLight2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rgb="FF002060"/>
    <pageSetUpPr autoPageBreaks="0"/>
  </sheetPr>
  <dimension ref="A1:T100"/>
  <sheetViews>
    <sheetView rightToLeft="1" tabSelected="1" topLeftCell="A2" zoomScaleNormal="100" workbookViewId="0">
      <pane ySplit="4575" topLeftCell="A35" activePane="bottomLeft"/>
      <selection activeCell="E22" sqref="E22"/>
      <selection pane="bottomLeft" activeCell="P40" sqref="P40"/>
    </sheetView>
  </sheetViews>
  <sheetFormatPr defaultColWidth="9" defaultRowHeight="24" customHeight="1" x14ac:dyDescent="0.25"/>
  <cols>
    <col min="1" max="1" width="9.42578125" style="1" customWidth="1"/>
    <col min="2" max="2" width="9" style="2"/>
    <col min="3" max="3" width="12.28515625" style="3" customWidth="1"/>
    <col min="4" max="4" width="3.28515625" style="4" customWidth="1"/>
    <col min="5" max="5" width="41.140625" style="5" customWidth="1"/>
    <col min="6" max="6" width="12.5703125" style="6" customWidth="1"/>
    <col min="7" max="7" width="10.7109375" style="6" customWidth="1"/>
    <col min="8" max="8" width="10.85546875" style="6" customWidth="1"/>
    <col min="9" max="9" width="9" style="7" customWidth="1"/>
    <col min="10" max="10" width="5.28515625" style="6" customWidth="1"/>
    <col min="11" max="11" width="4.42578125" style="6" customWidth="1"/>
    <col min="12" max="12" width="4.85546875" style="6" customWidth="1"/>
    <col min="13" max="13" width="6" style="9" customWidth="1"/>
    <col min="14" max="14" width="5.140625" style="6" customWidth="1"/>
    <col min="15" max="15" width="3.28515625" style="6" hidden="1" customWidth="1"/>
    <col min="16" max="16" width="7.85546875" style="6" customWidth="1"/>
    <col min="17" max="17" width="8" style="6" customWidth="1"/>
    <col min="18" max="18" width="6.42578125" style="6" customWidth="1"/>
    <col min="19" max="19" width="1" style="6" customWidth="1"/>
    <col min="20" max="20" width="8.85546875" style="56" customWidth="1"/>
    <col min="21" max="21" width="10.140625" style="6" customWidth="1"/>
    <col min="22" max="16384" width="9" style="6"/>
  </cols>
  <sheetData>
    <row r="1" spans="1:18" ht="24" hidden="1" customHeight="1" x14ac:dyDescent="0.25">
      <c r="K1" s="8"/>
    </row>
    <row r="2" spans="1:18" ht="24" customHeight="1" x14ac:dyDescent="0.2">
      <c r="A2" s="1" t="s">
        <v>0</v>
      </c>
      <c r="B2" s="2" t="s">
        <v>1</v>
      </c>
      <c r="C2" s="10" t="s">
        <v>2</v>
      </c>
      <c r="D2" s="11" t="s">
        <v>3</v>
      </c>
      <c r="E2" s="12" t="s">
        <v>4</v>
      </c>
      <c r="F2" s="13" t="s">
        <v>5</v>
      </c>
      <c r="G2" s="13" t="s">
        <v>6</v>
      </c>
      <c r="H2" s="14" t="s">
        <v>7</v>
      </c>
      <c r="I2" s="15" t="s">
        <v>8</v>
      </c>
      <c r="J2" s="16" t="s">
        <v>9</v>
      </c>
      <c r="K2" s="17" t="s">
        <v>10</v>
      </c>
      <c r="L2" s="18" t="s">
        <v>11</v>
      </c>
      <c r="M2" s="13" t="s">
        <v>12</v>
      </c>
      <c r="N2" s="19" t="s">
        <v>13</v>
      </c>
      <c r="O2" s="19" t="s">
        <v>14</v>
      </c>
      <c r="P2" s="19" t="s">
        <v>15</v>
      </c>
      <c r="Q2" s="20" t="s">
        <v>16</v>
      </c>
      <c r="R2" s="21" t="s">
        <v>17</v>
      </c>
    </row>
    <row r="3" spans="1:18" ht="24" customHeight="1" x14ac:dyDescent="0.2">
      <c r="A3" s="1" t="s">
        <v>22</v>
      </c>
      <c r="B3" s="22" t="s">
        <v>18</v>
      </c>
      <c r="C3" s="23" t="s">
        <v>21</v>
      </c>
      <c r="D3" s="24">
        <f t="array" ref="D3">IF((MIN(IF(Table1[CODE]=Table1[[#This Row],[CODE]],Table1[ت الشراء])))=Table1[[#This Row],[ت الشراء]],COUNTIF(Table1[CODE],Table1[[#This Row],[CODE]]),0)</f>
        <v>4</v>
      </c>
      <c r="E3" s="25" t="s">
        <v>23</v>
      </c>
      <c r="F3" s="26" t="s">
        <v>24</v>
      </c>
      <c r="G3" s="26" t="s">
        <v>25</v>
      </c>
      <c r="H3" s="27" t="s">
        <v>19</v>
      </c>
      <c r="I3" s="28">
        <v>42614</v>
      </c>
      <c r="J3" s="29">
        <v>2</v>
      </c>
      <c r="K3" s="30">
        <v>2</v>
      </c>
      <c r="L3" s="31">
        <f>SUMIF(Table1[CODE],A3,Table1[[وارد ]])-SUMIF(Table3[CODE],A3,Table3[منصرف])</f>
        <v>2</v>
      </c>
      <c r="M3" s="32">
        <f>Table1[[#This Row],[وارد ]]*Table1[[#This Row],[التكلفة]]</f>
        <v>580</v>
      </c>
      <c r="N3" s="26">
        <f>IF(Table1[[#This Row],[الرصيد]]&gt;0,(Table1[[#This Row],[وارد ]]-Table1[[#This Row],[منصرف]])*Table1[[#This Row],[التكلفة]],Table1[[#This Row],[التكلفة]])</f>
        <v>0</v>
      </c>
      <c r="O3" s="26" t="s">
        <v>20</v>
      </c>
      <c r="P3" s="97">
        <v>290</v>
      </c>
      <c r="Q3" s="26"/>
      <c r="R3" s="33">
        <f t="shared" ref="R3:R22" ca="1" si="0">$R$3</f>
        <v>0</v>
      </c>
    </row>
    <row r="4" spans="1:18" ht="24" customHeight="1" x14ac:dyDescent="0.2">
      <c r="A4" s="1" t="s">
        <v>31</v>
      </c>
      <c r="B4" s="22" t="s">
        <v>30</v>
      </c>
      <c r="C4" s="23" t="s">
        <v>27</v>
      </c>
      <c r="D4" s="24">
        <f t="array" ref="D4">IF((MIN(IF(Table1[CODE]=Table1[[#This Row],[CODE]],Table1[ت الشراء])))=Table1[[#This Row],[ت الشراء]],COUNTIF(Table1[CODE],Table1[[#This Row],[CODE]]),0)</f>
        <v>15</v>
      </c>
      <c r="E4" s="34" t="s">
        <v>32</v>
      </c>
      <c r="F4" s="26" t="s">
        <v>33</v>
      </c>
      <c r="G4" s="26" t="s">
        <v>34</v>
      </c>
      <c r="H4" s="26" t="s">
        <v>26</v>
      </c>
      <c r="I4" s="28">
        <v>42703</v>
      </c>
      <c r="J4" s="29">
        <v>9</v>
      </c>
      <c r="K4" s="30">
        <v>9</v>
      </c>
      <c r="L4" s="31">
        <f>SUMIF(Table1[CODE],A4,Table1[[وارد ]])-SUMIF(Table3[CODE],A4,Table3[منصرف])</f>
        <v>5</v>
      </c>
      <c r="M4" s="32">
        <f>Table1[[#This Row],[وارد ]]*Table1[[#This Row],[التكلفة]]</f>
        <v>2385</v>
      </c>
      <c r="N4" s="26">
        <f>IF(Table1[[#This Row],[الرصيد]]&gt;0,(Table1[[#This Row],[وارد ]]-Table1[[#This Row],[منصرف]])*Table1[[#This Row],[التكلفة]],Table1[[#This Row],[التكلفة]])</f>
        <v>0</v>
      </c>
      <c r="O4" s="26"/>
      <c r="P4" s="97">
        <v>265</v>
      </c>
      <c r="Q4" s="26"/>
      <c r="R4" s="33">
        <f t="shared" ca="1" si="0"/>
        <v>0</v>
      </c>
    </row>
    <row r="5" spans="1:18" ht="24" customHeight="1" x14ac:dyDescent="0.2">
      <c r="A5" s="1" t="s">
        <v>35</v>
      </c>
      <c r="B5" s="22" t="s">
        <v>30</v>
      </c>
      <c r="C5" s="23" t="s">
        <v>28</v>
      </c>
      <c r="D5" s="24">
        <f t="array" ref="D5">IF((MIN(IF(Table1[CODE]=Table1[[#This Row],[CODE]],Table1[ت الشراء])))=Table1[[#This Row],[ت الشراء]],COUNTIF(Table1[CODE],Table1[[#This Row],[CODE]]),0)</f>
        <v>1</v>
      </c>
      <c r="E5" s="25" t="s">
        <v>36</v>
      </c>
      <c r="F5" s="26" t="s">
        <v>29</v>
      </c>
      <c r="G5" s="26"/>
      <c r="H5" s="26" t="s">
        <v>19</v>
      </c>
      <c r="I5" s="28">
        <v>42711</v>
      </c>
      <c r="J5" s="29">
        <v>5</v>
      </c>
      <c r="K5" s="30">
        <v>5</v>
      </c>
      <c r="L5" s="31">
        <f>SUMIF(Table1[CODE],A5,Table1[[وارد ]])-SUMIF(Table3[CODE],A5,Table3[منصرف])</f>
        <v>0</v>
      </c>
      <c r="M5" s="32">
        <f>Table1[[#This Row],[وارد ]]*Table1[[#This Row],[التكلفة]]</f>
        <v>167.5</v>
      </c>
      <c r="N5" s="26">
        <f>IF(Table1[[#This Row],[الرصيد]]&gt;0,(Table1[[#This Row],[وارد ]]-Table1[[#This Row],[منصرف]])*Table1[[#This Row],[التكلفة]],Table1[[#This Row],[التكلفة]])</f>
        <v>33.5</v>
      </c>
      <c r="O5" s="26"/>
      <c r="P5" s="97">
        <v>33.5</v>
      </c>
      <c r="Q5" s="26"/>
      <c r="R5" s="33">
        <f t="shared" ca="1" si="0"/>
        <v>0</v>
      </c>
    </row>
    <row r="6" spans="1:18" ht="24" customHeight="1" x14ac:dyDescent="0.2">
      <c r="A6" s="1" t="s">
        <v>31</v>
      </c>
      <c r="B6" s="22" t="s">
        <v>30</v>
      </c>
      <c r="C6" s="23"/>
      <c r="D6" s="24">
        <f t="array" ref="D6">IF((MIN(IF(Table1[CODE]=Table1[[#This Row],[CODE]],Table1[ت الشراء])))=Table1[[#This Row],[ت الشراء]],COUNTIF(Table1[CODE],Table1[[#This Row],[CODE]]),0)</f>
        <v>0</v>
      </c>
      <c r="E6" s="34" t="s">
        <v>32</v>
      </c>
      <c r="F6" s="26" t="s">
        <v>33</v>
      </c>
      <c r="G6" s="26" t="s">
        <v>34</v>
      </c>
      <c r="H6" s="26" t="s">
        <v>26</v>
      </c>
      <c r="I6" s="51">
        <v>42766</v>
      </c>
      <c r="J6" s="52">
        <v>5</v>
      </c>
      <c r="K6" s="53">
        <v>5</v>
      </c>
      <c r="L6" s="54">
        <f>SUMIF(Table1[CODE],A6,Table1[[وارد ]])-SUMIF(Table3[CODE],A6,Table3[منصرف])</f>
        <v>5</v>
      </c>
      <c r="M6" s="32">
        <f>Table1[[#This Row],[وارد ]]*Table1[[#This Row],[التكلفة]]</f>
        <v>1450</v>
      </c>
      <c r="N6" s="47">
        <f>IF(Table1[[#This Row],[الرصيد]]&gt;0,(Table1[[#This Row],[وارد ]]-Table1[[#This Row],[منصرف]])*Table1[[#This Row],[التكلفة]],Table1[[#This Row],[التكلفة]])</f>
        <v>0</v>
      </c>
      <c r="O6" s="47"/>
      <c r="P6" s="97">
        <v>290</v>
      </c>
      <c r="Q6" s="47"/>
      <c r="R6" s="33">
        <f t="shared" ca="1" si="0"/>
        <v>0</v>
      </c>
    </row>
    <row r="7" spans="1:18" ht="24" customHeight="1" x14ac:dyDescent="0.2">
      <c r="A7" s="1" t="s">
        <v>22</v>
      </c>
      <c r="B7" s="22" t="s">
        <v>18</v>
      </c>
      <c r="C7" s="23"/>
      <c r="D7" s="24">
        <f t="array" ref="D7">IF((MIN(IF(Table1[CODE]=Table1[[#This Row],[CODE]],Table1[ت الشراء])))=Table1[[#This Row],[ت الشراء]],COUNTIF(Table1[CODE],Table1[[#This Row],[CODE]]),0)</f>
        <v>0</v>
      </c>
      <c r="E7" s="25" t="s">
        <v>23</v>
      </c>
      <c r="F7" s="26" t="s">
        <v>24</v>
      </c>
      <c r="G7" s="26" t="s">
        <v>25</v>
      </c>
      <c r="H7" s="27" t="s">
        <v>19</v>
      </c>
      <c r="I7" s="51">
        <v>42789</v>
      </c>
      <c r="J7" s="52">
        <v>3</v>
      </c>
      <c r="K7" s="53">
        <v>3</v>
      </c>
      <c r="L7" s="54">
        <f>SUMIF(Table1[CODE],A7,Table1[[وارد ]])-SUMIF(Table3[CODE],A7,Table3[منصرف])</f>
        <v>2</v>
      </c>
      <c r="M7" s="32">
        <f>Table1[[#This Row],[وارد ]]*Table1[[#This Row],[التكلفة]]</f>
        <v>1224</v>
      </c>
      <c r="N7" s="47">
        <f>IF(Table1[[#This Row],[الرصيد]]&gt;0,(Table1[[#This Row],[وارد ]]-Table1[[#This Row],[منصرف]])*Table1[[#This Row],[التكلفة]],Table1[[#This Row],[التكلفة]])</f>
        <v>0</v>
      </c>
      <c r="O7" s="47"/>
      <c r="P7" s="97">
        <v>408</v>
      </c>
      <c r="Q7" s="47"/>
      <c r="R7" s="33">
        <f t="shared" ca="1" si="0"/>
        <v>0</v>
      </c>
    </row>
    <row r="8" spans="1:18" ht="24" customHeight="1" x14ac:dyDescent="0.2">
      <c r="A8" s="1" t="s">
        <v>31</v>
      </c>
      <c r="B8" s="22" t="s">
        <v>30</v>
      </c>
      <c r="C8" s="23"/>
      <c r="D8" s="24">
        <f t="array" ref="D8">IF((MIN(IF(Table1[CODE]=Table1[[#This Row],[CODE]],Table1[ت الشراء])))=Table1[[#This Row],[ت الشراء]],COUNTIF(Table1[CODE],Table1[[#This Row],[CODE]]),0)</f>
        <v>0</v>
      </c>
      <c r="E8" s="34" t="s">
        <v>32</v>
      </c>
      <c r="F8" s="26" t="s">
        <v>33</v>
      </c>
      <c r="G8" s="26" t="s">
        <v>34</v>
      </c>
      <c r="H8" s="26" t="s">
        <v>26</v>
      </c>
      <c r="I8" s="51">
        <v>42822</v>
      </c>
      <c r="J8" s="52">
        <v>2</v>
      </c>
      <c r="K8" s="53">
        <v>2</v>
      </c>
      <c r="L8" s="54">
        <f>SUMIF(Table1[CODE],A8,Table1[[وارد ]])-SUMIF(Table3[CODE],A8,Table3[منصرف])</f>
        <v>5</v>
      </c>
      <c r="M8" s="55">
        <f>Table1[[#This Row],[وارد ]]*Table1[[#This Row],[التكلفة]]</f>
        <v>696</v>
      </c>
      <c r="N8" s="47">
        <f>IF(Table1[[#This Row],[الرصيد]]&gt;0,(Table1[[#This Row],[وارد ]]-Table1[[#This Row],[منصرف]])*Table1[[#This Row],[التكلفة]],Table1[[#This Row],[التكلفة]])</f>
        <v>0</v>
      </c>
      <c r="O8" s="47"/>
      <c r="P8" s="97">
        <v>348</v>
      </c>
      <c r="Q8" s="47"/>
      <c r="R8" s="33">
        <f t="shared" ca="1" si="0"/>
        <v>0</v>
      </c>
    </row>
    <row r="9" spans="1:18" ht="24" customHeight="1" x14ac:dyDescent="0.2">
      <c r="A9" s="1" t="s">
        <v>31</v>
      </c>
      <c r="B9" s="22" t="s">
        <v>30</v>
      </c>
      <c r="C9" s="23"/>
      <c r="D9" s="24">
        <f t="array" ref="D9">IF((MIN(IF(Table1[CODE]=Table1[[#This Row],[CODE]],Table1[ت الشراء])))=Table1[[#This Row],[ت الشراء]],COUNTIF(Table1[CODE],Table1[[#This Row],[CODE]]),0)</f>
        <v>0</v>
      </c>
      <c r="E9" s="34" t="s">
        <v>32</v>
      </c>
      <c r="F9" s="26" t="s">
        <v>33</v>
      </c>
      <c r="G9" s="26" t="s">
        <v>34</v>
      </c>
      <c r="H9" s="26" t="s">
        <v>26</v>
      </c>
      <c r="I9" s="51">
        <v>42871</v>
      </c>
      <c r="J9" s="52">
        <v>5</v>
      </c>
      <c r="K9" s="53">
        <v>5</v>
      </c>
      <c r="L9" s="54">
        <f>SUMIF(Table1[CODE],A9,Table1[[وارد ]])-SUMIF(Table3[CODE],A9,Table3[منصرف])</f>
        <v>5</v>
      </c>
      <c r="M9" s="55">
        <f>Table1[[#This Row],[وارد ]]*Table1[[#This Row],[التكلفة]]</f>
        <v>1725</v>
      </c>
      <c r="N9" s="47">
        <f>IF(Table1[[#This Row],[الرصيد]]&gt;0,(Table1[[#This Row],[وارد ]]-Table1[[#This Row],[منصرف]])*Table1[[#This Row],[التكلفة]],Table1[[#This Row],[التكلفة]])</f>
        <v>0</v>
      </c>
      <c r="O9" s="47"/>
      <c r="P9" s="97">
        <v>345</v>
      </c>
      <c r="Q9" s="47"/>
      <c r="R9" s="33">
        <f t="shared" ca="1" si="0"/>
        <v>0</v>
      </c>
    </row>
    <row r="10" spans="1:18" ht="24" customHeight="1" x14ac:dyDescent="0.2">
      <c r="A10" s="1" t="s">
        <v>22</v>
      </c>
      <c r="B10" s="22" t="s">
        <v>18</v>
      </c>
      <c r="C10" s="23"/>
      <c r="D10" s="24">
        <f t="array" ref="D10">IF((MIN(IF(Table1[CODE]=Table1[[#This Row],[CODE]],Table1[ت الشراء])))=Table1[[#This Row],[ت الشراء]],COUNTIF(Table1[CODE],Table1[[#This Row],[CODE]]),0)</f>
        <v>0</v>
      </c>
      <c r="E10" s="25" t="s">
        <v>23</v>
      </c>
      <c r="F10" s="26" t="s">
        <v>24</v>
      </c>
      <c r="G10" s="26" t="s">
        <v>25</v>
      </c>
      <c r="H10" s="27" t="s">
        <v>19</v>
      </c>
      <c r="I10" s="51">
        <v>42886</v>
      </c>
      <c r="J10" s="52">
        <v>1</v>
      </c>
      <c r="K10" s="53">
        <v>1</v>
      </c>
      <c r="L10" s="54">
        <f>SUMIF(Table1[CODE],A10,Table1[[وارد ]])-SUMIF(Table3[CODE],A10,Table3[منصرف])</f>
        <v>2</v>
      </c>
      <c r="M10" s="55">
        <f>Table1[[#This Row],[وارد ]]*Table1[[#This Row],[التكلفة]]</f>
        <v>426</v>
      </c>
      <c r="N10" s="47">
        <f>IF(Table1[[#This Row],[الرصيد]]&gt;0,(Table1[[#This Row],[وارد ]]-Table1[[#This Row],[منصرف]])*Table1[[#This Row],[التكلفة]],Table1[[#This Row],[التكلفة]])</f>
        <v>0</v>
      </c>
      <c r="O10" s="47"/>
      <c r="P10" s="97">
        <v>426</v>
      </c>
      <c r="Q10" s="47"/>
      <c r="R10" s="33">
        <f t="shared" ca="1" si="0"/>
        <v>0</v>
      </c>
    </row>
    <row r="11" spans="1:18" ht="24" customHeight="1" thickBot="1" x14ac:dyDescent="0.25">
      <c r="A11" s="1" t="s">
        <v>31</v>
      </c>
      <c r="B11" s="35" t="s">
        <v>30</v>
      </c>
      <c r="C11" s="36" t="s">
        <v>27</v>
      </c>
      <c r="D11" s="24">
        <f t="array" ref="D11">IF((MIN(IF(Table1[CODE]=Table1[[#This Row],[CODE]],Table1[ت الشراء])))=Table1[[#This Row],[ت الشراء]],COUNTIF(Table1[CODE],Table1[[#This Row],[CODE]]),0)</f>
        <v>0</v>
      </c>
      <c r="E11" s="58" t="s">
        <v>32</v>
      </c>
      <c r="F11" s="37" t="s">
        <v>33</v>
      </c>
      <c r="G11" s="37" t="s">
        <v>34</v>
      </c>
      <c r="H11" s="37" t="s">
        <v>26</v>
      </c>
      <c r="I11" s="64">
        <v>42892</v>
      </c>
      <c r="J11" s="60">
        <v>-1</v>
      </c>
      <c r="K11" s="53">
        <v>-1</v>
      </c>
      <c r="L11" s="54">
        <f>SUMIF(Table1[CODE],A11,Table1[[وارد ]])-SUMIF(Table3[CODE],A11,Table3[منصرف])</f>
        <v>5</v>
      </c>
      <c r="M11" s="61">
        <f>Table1[[#This Row],[وارد ]]*Table1[[#This Row],[التكلفة]]</f>
        <v>-345</v>
      </c>
      <c r="N11" s="62">
        <f>IF(Table1[[#This Row],[الرصيد]]&gt;0,(Table1[[#This Row],[وارد ]]-Table1[[#This Row],[منصرف]])*Table1[[#This Row],[التكلفة]],Table1[[#This Row],[التكلفة]])</f>
        <v>0</v>
      </c>
      <c r="O11" s="62"/>
      <c r="P11" s="98">
        <v>345</v>
      </c>
      <c r="Q11" s="63"/>
      <c r="R11" s="33">
        <f t="shared" ca="1" si="0"/>
        <v>0</v>
      </c>
    </row>
    <row r="12" spans="1:18" ht="24" customHeight="1" x14ac:dyDescent="0.2">
      <c r="A12" s="1" t="s">
        <v>31</v>
      </c>
      <c r="B12" s="35" t="s">
        <v>30</v>
      </c>
      <c r="C12" s="38" t="s">
        <v>27</v>
      </c>
      <c r="D12" s="24">
        <f t="array" ref="D12">IF((MIN(IF(Table1[CODE]=Table1[[#This Row],[CODE]],Table1[ت الشراء])))=Table1[[#This Row],[ت الشراء]],COUNTIF(Table1[CODE],Table1[[#This Row],[CODE]]),0)</f>
        <v>0</v>
      </c>
      <c r="E12" s="101" t="s">
        <v>32</v>
      </c>
      <c r="F12" s="39" t="s">
        <v>33</v>
      </c>
      <c r="G12" s="39" t="s">
        <v>34</v>
      </c>
      <c r="H12" s="39" t="s">
        <v>26</v>
      </c>
      <c r="I12" s="15">
        <v>42899</v>
      </c>
      <c r="J12" s="102">
        <v>2</v>
      </c>
      <c r="K12" s="53">
        <v>2</v>
      </c>
      <c r="L12" s="54">
        <f>SUMIF(Table1[CODE],A12,Table1[[وارد ]])-SUMIF(Table3[CODE],A12,Table3[منصرف])</f>
        <v>5</v>
      </c>
      <c r="M12" s="103">
        <f>Table1[[#This Row],[وارد ]]*Table1[[#This Row],[التكلفة]]</f>
        <v>690</v>
      </c>
      <c r="N12" s="13">
        <f>IF(Table1[[#This Row],[الرصيد]]&gt;0,(Table1[[#This Row],[وارد ]]-Table1[[#This Row],[منصرف]])*Table1[[#This Row],[التكلفة]],Table1[[#This Row],[التكلفة]])</f>
        <v>0</v>
      </c>
      <c r="O12" s="13"/>
      <c r="P12" s="99">
        <v>345</v>
      </c>
      <c r="Q12" s="59"/>
      <c r="R12" s="33">
        <f t="shared" ca="1" si="0"/>
        <v>0</v>
      </c>
    </row>
    <row r="13" spans="1:18" ht="24" customHeight="1" x14ac:dyDescent="0.2">
      <c r="A13" s="1" t="s">
        <v>31</v>
      </c>
      <c r="B13" s="22" t="s">
        <v>30</v>
      </c>
      <c r="C13" s="23"/>
      <c r="D13" s="24">
        <f t="array" ref="D13">IF((MIN(IF(Table1[CODE]=Table1[[#This Row],[CODE]],Table1[ت الشراء])))=Table1[[#This Row],[ت الشراء]],COUNTIF(Table1[CODE],Table1[[#This Row],[CODE]]),0)</f>
        <v>0</v>
      </c>
      <c r="E13" s="34" t="s">
        <v>32</v>
      </c>
      <c r="F13" s="26" t="s">
        <v>33</v>
      </c>
      <c r="G13" s="26" t="s">
        <v>34</v>
      </c>
      <c r="H13" s="27" t="s">
        <v>26</v>
      </c>
      <c r="I13" s="51">
        <v>42920</v>
      </c>
      <c r="J13" s="52">
        <v>5</v>
      </c>
      <c r="K13" s="53">
        <v>5</v>
      </c>
      <c r="L13" s="54">
        <f>SUMIF(Table1[CODE],A13,Table1[[وارد ]])-SUMIF(Table3[CODE],A13,Table3[منصرف])</f>
        <v>5</v>
      </c>
      <c r="M13" s="55">
        <f>Table1[[#This Row],[وارد ]]*Table1[[#This Row],[التكلفة]]</f>
        <v>1740</v>
      </c>
      <c r="N13" s="47">
        <f>IF(Table1[[#This Row],[الرصيد]]&gt;0,(Table1[[#This Row],[وارد ]]-Table1[[#This Row],[منصرف]])*Table1[[#This Row],[التكلفة]],Table1[[#This Row],[التكلفة]])</f>
        <v>0</v>
      </c>
      <c r="O13" s="47"/>
      <c r="P13" s="97">
        <v>348</v>
      </c>
      <c r="Q13" s="47"/>
      <c r="R13" s="33">
        <f t="shared" ca="1" si="0"/>
        <v>0</v>
      </c>
    </row>
    <row r="14" spans="1:18" ht="24" customHeight="1" x14ac:dyDescent="0.2">
      <c r="A14" s="1" t="s">
        <v>31</v>
      </c>
      <c r="B14" s="22" t="s">
        <v>30</v>
      </c>
      <c r="C14" s="23" t="s">
        <v>27</v>
      </c>
      <c r="D14" s="24">
        <f t="array" ref="D14">IF((MIN(IF(Table1[CODE]=Table1[[#This Row],[CODE]],Table1[ت الشراء])))=Table1[[#This Row],[ت الشراء]],COUNTIF(Table1[CODE],Table1[[#This Row],[CODE]]),0)</f>
        <v>0</v>
      </c>
      <c r="E14" s="34" t="s">
        <v>32</v>
      </c>
      <c r="F14" s="50" t="s">
        <v>33</v>
      </c>
      <c r="G14" s="50" t="s">
        <v>34</v>
      </c>
      <c r="H14" s="50" t="s">
        <v>26</v>
      </c>
      <c r="I14" s="42">
        <v>42962</v>
      </c>
      <c r="J14" s="43">
        <v>1</v>
      </c>
      <c r="K14" s="44">
        <v>1</v>
      </c>
      <c r="L14" s="45">
        <f>SUMIF(Table1[CODE],A14,Table1[[وارد ]])-SUMIF(Table3[CODE],A14,Table3[منصرف])</f>
        <v>5</v>
      </c>
      <c r="M14" s="46">
        <f>Table1[[#This Row],[وارد ]]*Table1[[#This Row],[التكلفة]]</f>
        <v>348</v>
      </c>
      <c r="N14" s="40">
        <f>IF(Table1[[#This Row],[الرصيد]]&gt;0,(Table1[[#This Row],[وارد ]]-Table1[[#This Row],[منصرف]])*Table1[[#This Row],[التكلفة]],Table1[[#This Row],[التكلفة]])</f>
        <v>0</v>
      </c>
      <c r="O14" s="40"/>
      <c r="P14" s="97">
        <v>348</v>
      </c>
      <c r="Q14" s="48"/>
      <c r="R14" s="40">
        <f t="shared" ca="1" si="0"/>
        <v>0</v>
      </c>
    </row>
    <row r="15" spans="1:18" ht="24" customHeight="1" x14ac:dyDescent="0.2">
      <c r="A15" s="1" t="s">
        <v>31</v>
      </c>
      <c r="B15" s="22" t="s">
        <v>30</v>
      </c>
      <c r="C15" s="23" t="s">
        <v>27</v>
      </c>
      <c r="D15" s="24">
        <f t="array" ref="D15">IF((MIN(IF(Table1[CODE]=Table1[[#This Row],[CODE]],Table1[ت الشراء])))=Table1[[#This Row],[ت الشراء]],COUNTIF(Table1[CODE],Table1[[#This Row],[CODE]]),0)</f>
        <v>0</v>
      </c>
      <c r="E15" s="34" t="s">
        <v>32</v>
      </c>
      <c r="F15" s="50" t="s">
        <v>33</v>
      </c>
      <c r="G15" s="50" t="s">
        <v>34</v>
      </c>
      <c r="H15" s="41" t="s">
        <v>26</v>
      </c>
      <c r="I15" s="42">
        <v>42976</v>
      </c>
      <c r="J15" s="43">
        <v>2</v>
      </c>
      <c r="K15" s="44">
        <v>2</v>
      </c>
      <c r="L15" s="45">
        <f>SUMIF(Table1[CODE],A15,Table1[[وارد ]])-SUMIF(Table3[CODE],A15,Table3[منصرف])</f>
        <v>5</v>
      </c>
      <c r="M15" s="46">
        <f>Table1[[#This Row],[وارد ]]*Table1[[#This Row],[التكلفة]]</f>
        <v>700</v>
      </c>
      <c r="N15" s="40">
        <f>IF(Table1[[#This Row],[الرصيد]]&gt;0,(Table1[[#This Row],[وارد ]]-Table1[[#This Row],[منصرف]])*Table1[[#This Row],[التكلفة]],Table1[[#This Row],[التكلفة]])</f>
        <v>0</v>
      </c>
      <c r="O15" s="40"/>
      <c r="P15" s="97">
        <v>350</v>
      </c>
      <c r="Q15" s="49"/>
      <c r="R15" s="40">
        <f t="shared" ca="1" si="0"/>
        <v>0</v>
      </c>
    </row>
    <row r="16" spans="1:18" ht="24" customHeight="1" x14ac:dyDescent="0.2">
      <c r="A16" s="1" t="s">
        <v>31</v>
      </c>
      <c r="B16" s="22" t="s">
        <v>30</v>
      </c>
      <c r="C16" s="23" t="s">
        <v>27</v>
      </c>
      <c r="D16" s="24">
        <f t="array" ref="D16">IF((MIN(IF(Table1[CODE]=Table1[[#This Row],[CODE]],Table1[ت الشراء])))=Table1[[#This Row],[ت الشراء]],COUNTIF(Table1[CODE],Table1[[#This Row],[CODE]]),0)</f>
        <v>0</v>
      </c>
      <c r="E16" s="34" t="s">
        <v>32</v>
      </c>
      <c r="F16" s="26" t="s">
        <v>33</v>
      </c>
      <c r="G16" s="26" t="s">
        <v>34</v>
      </c>
      <c r="H16" s="26" t="s">
        <v>26</v>
      </c>
      <c r="I16" s="51">
        <v>43011</v>
      </c>
      <c r="J16" s="52">
        <v>1</v>
      </c>
      <c r="K16" s="53">
        <v>1</v>
      </c>
      <c r="L16" s="54">
        <f>SUMIF(Table1[CODE],A16,Table1[[وارد ]])-SUMIF(Table3[CODE],A16,Table3[منصرف])</f>
        <v>5</v>
      </c>
      <c r="M16" s="55">
        <f>Table1[[#This Row],[وارد ]]*Table1[[#This Row],[التكلفة]]</f>
        <v>345</v>
      </c>
      <c r="N16" s="47">
        <f>IF(Table1[[#This Row],[الرصيد]]&gt;0,(Table1[[#This Row],[وارد ]]-Table1[[#This Row],[منصرف]])*Table1[[#This Row],[التكلفة]],Table1[[#This Row],[التكلفة]])</f>
        <v>0</v>
      </c>
      <c r="O16" s="47"/>
      <c r="P16" s="97">
        <v>345</v>
      </c>
      <c r="Q16" s="47"/>
      <c r="R16" s="33">
        <f t="shared" ca="1" si="0"/>
        <v>0</v>
      </c>
    </row>
    <row r="17" spans="1:18" ht="24" customHeight="1" x14ac:dyDescent="0.2">
      <c r="A17" s="1" t="s">
        <v>31</v>
      </c>
      <c r="B17" s="22" t="s">
        <v>30</v>
      </c>
      <c r="C17" s="23" t="s">
        <v>27</v>
      </c>
      <c r="D17" s="24">
        <f t="array" ref="D17">IF((MIN(IF(Table1[CODE]=Table1[[#This Row],[CODE]],Table1[ت الشراء])))=Table1[[#This Row],[ت الشراء]],COUNTIF(Table1[CODE],Table1[[#This Row],[CODE]]),0)</f>
        <v>0</v>
      </c>
      <c r="E17" s="34" t="s">
        <v>32</v>
      </c>
      <c r="F17" s="26" t="s">
        <v>33</v>
      </c>
      <c r="G17" s="26" t="s">
        <v>34</v>
      </c>
      <c r="H17" s="26" t="s">
        <v>26</v>
      </c>
      <c r="I17" s="51">
        <v>43039</v>
      </c>
      <c r="J17" s="52">
        <v>2</v>
      </c>
      <c r="K17" s="53">
        <v>2</v>
      </c>
      <c r="L17" s="54">
        <f>SUMIF(Table1[CODE],A17,Table1[[وارد ]])-SUMIF(Table3[CODE],A17,Table3[منصرف])</f>
        <v>5</v>
      </c>
      <c r="M17" s="55">
        <f>Table1[[#This Row],[وارد ]]*Table1[[#This Row],[التكلفة]]</f>
        <v>680</v>
      </c>
      <c r="N17" s="47">
        <f>IF(Table1[[#This Row],[الرصيد]]&gt;0,(Table1[[#This Row],[وارد ]]-Table1[[#This Row],[منصرف]])*Table1[[#This Row],[التكلفة]],Table1[[#This Row],[التكلفة]])</f>
        <v>0</v>
      </c>
      <c r="O17" s="47"/>
      <c r="P17" s="97">
        <v>340</v>
      </c>
      <c r="Q17" s="47"/>
      <c r="R17" s="33">
        <f t="shared" ca="1" si="0"/>
        <v>0</v>
      </c>
    </row>
    <row r="18" spans="1:18" ht="24" customHeight="1" x14ac:dyDescent="0.2">
      <c r="A18" s="1" t="s">
        <v>22</v>
      </c>
      <c r="B18" s="22" t="s">
        <v>18</v>
      </c>
      <c r="C18" s="23"/>
      <c r="D18" s="24">
        <f t="array" ref="D18">IF((MIN(IF(Table1[CODE]=Table1[[#This Row],[CODE]],Table1[ت الشراء])))=Table1[[#This Row],[ت الشراء]],COUNTIF(Table1[CODE],Table1[[#This Row],[CODE]]),0)</f>
        <v>0</v>
      </c>
      <c r="E18" s="25" t="s">
        <v>23</v>
      </c>
      <c r="F18" s="26" t="s">
        <v>24</v>
      </c>
      <c r="G18" s="26" t="s">
        <v>25</v>
      </c>
      <c r="H18" s="27" t="s">
        <v>19</v>
      </c>
      <c r="I18" s="51">
        <v>43048</v>
      </c>
      <c r="J18" s="52">
        <v>5</v>
      </c>
      <c r="K18" s="53"/>
      <c r="L18" s="54">
        <f>SUMIF(Table1[CODE],A18,Table1[[وارد ]])-SUMIF(Table3[CODE],A18,Table3[منصرف])</f>
        <v>2</v>
      </c>
      <c r="M18" s="55">
        <f>Table1[[#This Row],[وارد ]]*Table1[[#This Row],[التكلفة]]</f>
        <v>2180</v>
      </c>
      <c r="N18" s="47">
        <f>IF(Table1[[#This Row],[الرصيد]]&gt;0,(Table1[[#This Row],[وارد ]]-Table1[[#This Row],[منصرف]])*Table1[[#This Row],[التكلفة]],Table1[[#This Row],[التكلفة]])</f>
        <v>2180</v>
      </c>
      <c r="O18" s="47"/>
      <c r="P18" s="97">
        <v>436</v>
      </c>
      <c r="Q18" s="47"/>
      <c r="R18" s="33">
        <f t="shared" ca="1" si="0"/>
        <v>0</v>
      </c>
    </row>
    <row r="19" spans="1:18" ht="24" customHeight="1" x14ac:dyDescent="0.2">
      <c r="A19" s="1" t="s">
        <v>31</v>
      </c>
      <c r="B19" s="22" t="s">
        <v>30</v>
      </c>
      <c r="C19" s="23" t="s">
        <v>27</v>
      </c>
      <c r="D19" s="24">
        <f t="array" ref="D19">IF((MIN(IF(Table1[CODE]=Table1[[#This Row],[CODE]],Table1[ت الشراء])))=Table1[[#This Row],[ت الشراء]],COUNTIF(Table1[CODE],Table1[[#This Row],[CODE]]),0)</f>
        <v>0</v>
      </c>
      <c r="E19" s="34" t="s">
        <v>32</v>
      </c>
      <c r="F19" s="26" t="s">
        <v>33</v>
      </c>
      <c r="G19" s="26" t="s">
        <v>34</v>
      </c>
      <c r="H19" s="26" t="s">
        <v>26</v>
      </c>
      <c r="I19" s="51">
        <v>43060</v>
      </c>
      <c r="J19" s="52">
        <v>5</v>
      </c>
      <c r="K19" s="53">
        <v>5</v>
      </c>
      <c r="L19" s="54">
        <f>SUMIF(Table1[CODE],A19,Table1[[وارد ]])-SUMIF(Table3[CODE],A19,Table3[منصرف])</f>
        <v>5</v>
      </c>
      <c r="M19" s="55">
        <f>Table1[[#This Row],[وارد ]]*Table1[[#This Row],[التكلفة]]</f>
        <v>1700</v>
      </c>
      <c r="N19" s="47">
        <f>IF(Table1[[#This Row],[الرصيد]]&gt;0,(Table1[[#This Row],[وارد ]]-Table1[[#This Row],[منصرف]])*Table1[[#This Row],[التكلفة]],Table1[[#This Row],[التكلفة]])</f>
        <v>0</v>
      </c>
      <c r="O19" s="47"/>
      <c r="P19" s="97">
        <v>340</v>
      </c>
      <c r="Q19" s="47"/>
      <c r="R19" s="33">
        <f t="shared" ca="1" si="0"/>
        <v>0</v>
      </c>
    </row>
    <row r="20" spans="1:18" ht="24" customHeight="1" x14ac:dyDescent="0.2">
      <c r="A20" s="1" t="s">
        <v>31</v>
      </c>
      <c r="B20" s="22" t="s">
        <v>30</v>
      </c>
      <c r="C20" s="23" t="s">
        <v>27</v>
      </c>
      <c r="D20" s="24">
        <f t="array" ref="D20">IF((MIN(IF(Table1[CODE]=Table1[[#This Row],[CODE]],Table1[ت الشراء])))=Table1[[#This Row],[ت الشراء]],COUNTIF(Table1[CODE],Table1[[#This Row],[CODE]]),0)</f>
        <v>0</v>
      </c>
      <c r="E20" s="34" t="s">
        <v>32</v>
      </c>
      <c r="F20" s="26" t="s">
        <v>33</v>
      </c>
      <c r="G20" s="26" t="s">
        <v>34</v>
      </c>
      <c r="H20" s="27" t="s">
        <v>26</v>
      </c>
      <c r="I20" s="51">
        <v>43116</v>
      </c>
      <c r="J20" s="52">
        <v>1</v>
      </c>
      <c r="K20" s="53"/>
      <c r="L20" s="54">
        <f>SUMIF(Table1[CODE],A20,Table1[[وارد ]])-SUMIF(Table3[CODE],A20,Table3[منصرف])</f>
        <v>5</v>
      </c>
      <c r="M20" s="55">
        <f>Table1[[#This Row],[وارد ]]*Table1[[#This Row],[التكلفة]]</f>
        <v>330</v>
      </c>
      <c r="N20" s="47">
        <f>IF(Table1[[#This Row],[الرصيد]]&gt;0,(Table1[[#This Row],[وارد ]]-Table1[[#This Row],[منصرف]])*Table1[[#This Row],[التكلفة]],Table1[[#This Row],[التكلفة]])</f>
        <v>330</v>
      </c>
      <c r="O20" s="47"/>
      <c r="P20" s="97">
        <v>330</v>
      </c>
      <c r="Q20" s="47"/>
      <c r="R20" s="33">
        <f t="shared" ca="1" si="0"/>
        <v>0</v>
      </c>
    </row>
    <row r="21" spans="1:18" ht="24" customHeight="1" x14ac:dyDescent="0.2">
      <c r="A21" s="1" t="s">
        <v>31</v>
      </c>
      <c r="B21" s="22" t="s">
        <v>30</v>
      </c>
      <c r="C21" s="23" t="s">
        <v>27</v>
      </c>
      <c r="D21" s="24">
        <f t="array" ref="D21">IF((MIN(IF(Table1[CODE]=Table1[[#This Row],[CODE]],Table1[ت الشراء])))=Table1[[#This Row],[ت الشراء]],COUNTIF(Table1[CODE],Table1[[#This Row],[CODE]]),0)</f>
        <v>0</v>
      </c>
      <c r="E21" s="34" t="s">
        <v>32</v>
      </c>
      <c r="F21" s="26" t="s">
        <v>33</v>
      </c>
      <c r="G21" s="26" t="s">
        <v>34</v>
      </c>
      <c r="H21" s="26" t="s">
        <v>26</v>
      </c>
      <c r="I21" s="51">
        <v>43123</v>
      </c>
      <c r="J21" s="52">
        <v>3</v>
      </c>
      <c r="K21" s="53"/>
      <c r="L21" s="54">
        <f>SUMIF(Table1[CODE],A21,Table1[[وارد ]])-SUMIF(Table3[CODE],A21,Table3[منصرف])</f>
        <v>5</v>
      </c>
      <c r="M21" s="55">
        <f>Table1[[#This Row],[وارد ]]*Table1[[#This Row],[التكلفة]]</f>
        <v>990</v>
      </c>
      <c r="N21" s="47">
        <f>IF(Table1[[#This Row],[الرصيد]]&gt;0,(Table1[[#This Row],[وارد ]]-Table1[[#This Row],[منصرف]])*Table1[[#This Row],[التكلفة]],Table1[[#This Row],[التكلفة]])</f>
        <v>990</v>
      </c>
      <c r="O21" s="47"/>
      <c r="P21" s="97">
        <v>330</v>
      </c>
      <c r="Q21" s="47"/>
      <c r="R21" s="33">
        <f t="shared" ca="1" si="0"/>
        <v>0</v>
      </c>
    </row>
    <row r="22" spans="1:18" ht="24" customHeight="1" x14ac:dyDescent="0.2">
      <c r="A22" s="1" t="s">
        <v>31</v>
      </c>
      <c r="B22" s="22" t="s">
        <v>30</v>
      </c>
      <c r="C22" s="23" t="s">
        <v>27</v>
      </c>
      <c r="D22" s="24">
        <f t="array" ref="D22">IF((MIN(IF(Table1[CODE]=Table1[[#This Row],[CODE]],Table1[ت الشراء])))=Table1[[#This Row],[ت الشراء]],COUNTIF(Table1[CODE],Table1[[#This Row],[CODE]]),0)</f>
        <v>0</v>
      </c>
      <c r="E22" s="34" t="s">
        <v>32</v>
      </c>
      <c r="F22" s="26" t="s">
        <v>33</v>
      </c>
      <c r="G22" s="26" t="s">
        <v>34</v>
      </c>
      <c r="H22" s="27" t="s">
        <v>26</v>
      </c>
      <c r="I22" s="51">
        <v>43151</v>
      </c>
      <c r="J22" s="52">
        <v>3</v>
      </c>
      <c r="K22" s="53"/>
      <c r="L22" s="54">
        <f>SUMIF(Table1[CODE],A22,Table1[[وارد ]])-SUMIF(Table3[CODE],A22,Table3[منصرف])</f>
        <v>5</v>
      </c>
      <c r="M22" s="55">
        <f>Table1[[#This Row],[وارد ]]*Table1[[#This Row],[التكلفة]]</f>
        <v>990</v>
      </c>
      <c r="N22" s="47">
        <f>IF(Table1[[#This Row],[الرصيد]]&gt;0,(Table1[[#This Row],[وارد ]]-Table1[[#This Row],[منصرف]])*Table1[[#This Row],[التكلفة]],Table1[[#This Row],[التكلفة]])</f>
        <v>990</v>
      </c>
      <c r="O22" s="47"/>
      <c r="P22" s="97">
        <v>330</v>
      </c>
      <c r="Q22" s="47"/>
      <c r="R22" s="33">
        <f t="shared" ca="1" si="0"/>
        <v>0</v>
      </c>
    </row>
    <row r="23" spans="1:18" ht="24" customHeight="1" x14ac:dyDescent="0.2">
      <c r="B23" s="35"/>
      <c r="C23" s="66"/>
      <c r="D23" s="67"/>
      <c r="E23" s="65"/>
      <c r="F23" s="57"/>
      <c r="G23" s="57"/>
      <c r="H23" s="68"/>
      <c r="I23" s="69"/>
      <c r="J23" s="70"/>
      <c r="K23" s="71"/>
      <c r="L23" s="72"/>
      <c r="M23" s="73"/>
      <c r="N23" s="74"/>
      <c r="O23" s="74"/>
      <c r="P23" s="74"/>
      <c r="Q23" s="74"/>
      <c r="R23" s="74"/>
    </row>
    <row r="24" spans="1:18" ht="24" customHeight="1" x14ac:dyDescent="0.2">
      <c r="B24" s="35"/>
      <c r="C24" s="66"/>
      <c r="D24" s="67"/>
      <c r="E24" s="65"/>
      <c r="F24" s="57"/>
      <c r="G24" s="57"/>
      <c r="H24" s="68"/>
      <c r="I24" s="69"/>
      <c r="J24" s="70"/>
      <c r="K24" s="71"/>
      <c r="L24" s="72"/>
      <c r="M24" s="73"/>
      <c r="N24" s="74"/>
      <c r="O24" s="74"/>
      <c r="P24" s="74"/>
      <c r="Q24" s="74"/>
      <c r="R24" s="74"/>
    </row>
    <row r="25" spans="1:18" ht="24" customHeight="1" x14ac:dyDescent="0.2">
      <c r="B25" s="35"/>
      <c r="C25" s="66"/>
      <c r="D25" s="67"/>
      <c r="E25" s="65"/>
      <c r="F25" s="57"/>
      <c r="G25" s="57"/>
      <c r="H25" s="68"/>
      <c r="I25" s="69"/>
      <c r="J25" s="70"/>
      <c r="K25" s="71"/>
      <c r="L25" s="72"/>
      <c r="M25" s="73"/>
      <c r="N25" s="74"/>
      <c r="O25" s="74"/>
      <c r="P25" s="74"/>
      <c r="Q25" s="74"/>
      <c r="R25" s="74"/>
    </row>
    <row r="26" spans="1:18" ht="24" customHeight="1" x14ac:dyDescent="0.2">
      <c r="B26" s="35"/>
      <c r="C26" s="66"/>
      <c r="D26" s="67"/>
      <c r="E26" s="65"/>
      <c r="F26" s="57"/>
      <c r="G26" s="57"/>
      <c r="H26" s="68"/>
      <c r="I26" s="69"/>
      <c r="J26" s="70"/>
      <c r="K26" s="71"/>
      <c r="L26" s="72"/>
      <c r="M26" s="73"/>
      <c r="N26" s="74"/>
      <c r="O26" s="74"/>
      <c r="P26" s="74"/>
      <c r="Q26" s="74"/>
      <c r="R26" s="74"/>
    </row>
    <row r="27" spans="1:18" ht="24" customHeight="1" x14ac:dyDescent="0.2">
      <c r="B27" s="35"/>
      <c r="C27" s="66"/>
      <c r="D27" s="67"/>
      <c r="E27" s="65"/>
      <c r="F27" s="57"/>
      <c r="G27" s="57"/>
      <c r="H27" s="68"/>
      <c r="I27" s="69"/>
      <c r="J27" s="70"/>
      <c r="K27" s="71"/>
      <c r="L27" s="72"/>
      <c r="M27" s="73"/>
      <c r="N27" s="74"/>
      <c r="O27" s="74"/>
      <c r="P27" s="74"/>
      <c r="Q27" s="74"/>
      <c r="R27" s="74"/>
    </row>
    <row r="28" spans="1:18" ht="24" customHeight="1" x14ac:dyDescent="0.2">
      <c r="B28" s="35"/>
      <c r="C28" s="66"/>
      <c r="D28" s="67"/>
      <c r="E28" s="65"/>
      <c r="F28" s="57"/>
      <c r="G28" s="57"/>
      <c r="H28" s="68"/>
      <c r="I28" s="69"/>
      <c r="J28" s="70"/>
      <c r="K28" s="71"/>
      <c r="L28" s="72"/>
      <c r="M28" s="73"/>
      <c r="N28" s="74"/>
      <c r="O28" s="74"/>
      <c r="P28" s="74"/>
      <c r="Q28" s="74"/>
      <c r="R28" s="74"/>
    </row>
    <row r="29" spans="1:18" ht="24" customHeight="1" x14ac:dyDescent="0.2">
      <c r="B29" s="35"/>
      <c r="C29" s="66"/>
      <c r="D29" s="67"/>
      <c r="E29" s="65"/>
      <c r="F29" s="57"/>
      <c r="G29" s="57"/>
      <c r="H29" s="68"/>
      <c r="I29" s="69"/>
      <c r="J29" s="70"/>
      <c r="K29" s="71"/>
      <c r="L29" s="72"/>
      <c r="M29" s="73"/>
      <c r="N29" s="74"/>
      <c r="O29" s="74"/>
      <c r="P29" s="74"/>
      <c r="Q29" s="74"/>
      <c r="R29" s="74"/>
    </row>
    <row r="30" spans="1:18" ht="24" customHeight="1" x14ac:dyDescent="0.2">
      <c r="B30" s="35"/>
      <c r="C30" s="66"/>
      <c r="D30" s="67"/>
      <c r="E30" s="65"/>
      <c r="F30" s="57"/>
      <c r="G30" s="57"/>
      <c r="H30" s="68"/>
      <c r="I30" s="69"/>
      <c r="J30" s="70"/>
      <c r="K30" s="71"/>
      <c r="L30" s="72"/>
      <c r="M30" s="73"/>
      <c r="N30" s="74"/>
      <c r="O30" s="74"/>
      <c r="P30" s="74"/>
      <c r="Q30" s="74"/>
      <c r="R30" s="74"/>
    </row>
    <row r="31" spans="1:18" ht="24" customHeight="1" x14ac:dyDescent="0.2">
      <c r="B31" s="35"/>
      <c r="C31" s="66"/>
      <c r="D31" s="67"/>
      <c r="E31" s="65"/>
      <c r="F31" s="57"/>
      <c r="G31" s="57"/>
      <c r="H31" s="68"/>
      <c r="I31" s="69"/>
      <c r="J31" s="70"/>
      <c r="K31" s="71"/>
      <c r="L31" s="72"/>
      <c r="M31" s="73"/>
      <c r="N31" s="74"/>
      <c r="O31" s="74"/>
      <c r="P31" s="74"/>
      <c r="Q31" s="74"/>
      <c r="R31" s="74"/>
    </row>
    <row r="32" spans="1:18" ht="24" customHeight="1" x14ac:dyDescent="0.2">
      <c r="B32" s="35"/>
      <c r="C32" s="66"/>
      <c r="D32" s="67"/>
      <c r="E32" s="65"/>
      <c r="F32" s="57"/>
      <c r="G32" s="57"/>
      <c r="H32" s="68"/>
      <c r="I32" s="69"/>
      <c r="J32" s="70"/>
      <c r="K32" s="71"/>
      <c r="L32" s="72"/>
      <c r="M32" s="73"/>
      <c r="N32" s="74"/>
      <c r="O32" s="74"/>
      <c r="P32" s="74"/>
      <c r="Q32" s="74"/>
      <c r="R32" s="74"/>
    </row>
    <row r="33" spans="1:18" ht="24" customHeight="1" x14ac:dyDescent="0.2">
      <c r="B33" s="35"/>
      <c r="C33" s="66"/>
      <c r="D33" s="67"/>
      <c r="E33" s="65"/>
      <c r="F33" s="57"/>
      <c r="G33" s="57"/>
      <c r="H33" s="68"/>
      <c r="I33" s="69"/>
      <c r="J33" s="70"/>
      <c r="K33" s="71"/>
      <c r="L33" s="72"/>
      <c r="M33" s="73"/>
      <c r="N33" s="74"/>
      <c r="O33" s="74"/>
      <c r="P33" s="74"/>
      <c r="Q33" s="74"/>
      <c r="R33" s="74"/>
    </row>
    <row r="34" spans="1:18" ht="24" customHeight="1" x14ac:dyDescent="0.2">
      <c r="B34" s="35"/>
      <c r="C34" s="66"/>
      <c r="D34" s="67"/>
      <c r="E34" s="65"/>
      <c r="F34" s="57"/>
      <c r="G34" s="57"/>
      <c r="H34" s="68"/>
      <c r="I34" s="69"/>
      <c r="J34" s="70"/>
      <c r="K34" s="71"/>
      <c r="L34" s="72"/>
      <c r="M34" s="73"/>
      <c r="N34" s="74"/>
      <c r="O34" s="74"/>
      <c r="P34" s="74"/>
      <c r="Q34" s="74"/>
      <c r="R34" s="74"/>
    </row>
    <row r="35" spans="1:18" ht="24" customHeight="1" x14ac:dyDescent="0.2">
      <c r="B35" s="35"/>
      <c r="C35" s="66"/>
      <c r="D35" s="67"/>
      <c r="E35" s="65"/>
      <c r="F35" s="57"/>
      <c r="G35" s="57"/>
      <c r="H35" s="68"/>
      <c r="I35" s="69"/>
      <c r="J35" s="70"/>
      <c r="K35" s="71"/>
      <c r="L35" s="72"/>
      <c r="M35" s="73"/>
      <c r="N35" s="74"/>
      <c r="O35" s="74"/>
      <c r="P35" s="74"/>
      <c r="Q35" s="74"/>
      <c r="R35" s="74"/>
    </row>
    <row r="37" spans="1:18" ht="24" customHeight="1" thickBot="1" x14ac:dyDescent="0.3"/>
    <row r="38" spans="1:18" ht="24" customHeight="1" x14ac:dyDescent="0.2">
      <c r="A38" s="1" t="s">
        <v>0</v>
      </c>
      <c r="B38" s="75" t="s">
        <v>1</v>
      </c>
      <c r="C38" s="76" t="s">
        <v>2</v>
      </c>
      <c r="D38" s="77" t="s">
        <v>3</v>
      </c>
      <c r="E38" s="78" t="s">
        <v>4</v>
      </c>
      <c r="F38" s="79" t="s">
        <v>5</v>
      </c>
      <c r="G38" s="79" t="s">
        <v>6</v>
      </c>
      <c r="H38" s="80" t="s">
        <v>37</v>
      </c>
      <c r="I38" s="81" t="s">
        <v>38</v>
      </c>
      <c r="J38" s="82" t="s">
        <v>39</v>
      </c>
      <c r="K38" s="83" t="s">
        <v>10</v>
      </c>
      <c r="L38" s="84" t="s">
        <v>11</v>
      </c>
      <c r="M38" s="79" t="s">
        <v>40</v>
      </c>
      <c r="N38" s="85" t="s">
        <v>17</v>
      </c>
      <c r="O38" s="85" t="s">
        <v>14</v>
      </c>
      <c r="P38" s="85" t="s">
        <v>15</v>
      </c>
      <c r="Q38" s="86" t="s">
        <v>41</v>
      </c>
      <c r="R38" s="87" t="s">
        <v>42</v>
      </c>
    </row>
    <row r="39" spans="1:18" ht="24" customHeight="1" x14ac:dyDescent="0.25">
      <c r="A39" s="1" t="s">
        <v>35</v>
      </c>
      <c r="B39" s="88" t="s">
        <v>30</v>
      </c>
      <c r="C39" s="89" t="s">
        <v>28</v>
      </c>
      <c r="D39" s="4">
        <f>VLOOKUP(A39,Table1[],4,FALSE)</f>
        <v>1</v>
      </c>
      <c r="E39" s="90" t="s">
        <v>36</v>
      </c>
      <c r="F39" s="90" t="s">
        <v>29</v>
      </c>
      <c r="G39" s="90">
        <v>0</v>
      </c>
      <c r="H39" s="90"/>
      <c r="I39" s="91">
        <v>17</v>
      </c>
      <c r="J39" s="90">
        <v>50</v>
      </c>
      <c r="K39" s="108">
        <v>1</v>
      </c>
      <c r="L39" s="92">
        <v>0</v>
      </c>
      <c r="M39" s="93">
        <f>SUMIF(Table3[ت البيع],I39,Table3[س البيع])</f>
        <v>50</v>
      </c>
      <c r="N39" s="90" t="str">
        <f>IF(OR(Table3[[#This Row],[الربح]]&lt;1,AND((Table3[[#This Row],[سعر البيع]]*Table3[[#This Row],[منصرف]])&gt;70,Table3[[#This Row],[الربح]]&gt;(Table3[[#This Row],[التكلفة]]*Table3[[#This Row],[منصرف]]))),"X","")</f>
        <v/>
      </c>
      <c r="O39" s="90"/>
      <c r="P39" s="100">
        <v>33.5</v>
      </c>
      <c r="Q39" s="90">
        <v>50</v>
      </c>
      <c r="R39" s="90">
        <f>IF(Table3[[#This Row],[CODE]]="خارجي",Table3[[#This Row],[س البيع]],(Table3[[#This Row],[س البيع]]-(Table3[[#This Row],[منصرف]]*Table3[[#This Row],[التكلفة]])))</f>
        <v>16.5</v>
      </c>
    </row>
    <row r="40" spans="1:18" ht="24" customHeight="1" x14ac:dyDescent="0.25">
      <c r="A40" s="1" t="s">
        <v>31</v>
      </c>
      <c r="B40" s="88" t="s">
        <v>30</v>
      </c>
      <c r="C40" s="89" t="s">
        <v>27</v>
      </c>
      <c r="D40" s="4">
        <f>VLOOKUP(A40,Table1[],4,FALSE)</f>
        <v>15</v>
      </c>
      <c r="E40" s="90" t="s">
        <v>32</v>
      </c>
      <c r="F40" s="90" t="s">
        <v>33</v>
      </c>
      <c r="G40" s="90" t="s">
        <v>34</v>
      </c>
      <c r="H40" s="90" t="s">
        <v>43</v>
      </c>
      <c r="I40" s="91">
        <v>42736</v>
      </c>
      <c r="J40" s="90">
        <v>330</v>
      </c>
      <c r="K40" s="108">
        <v>1</v>
      </c>
      <c r="L40" s="92">
        <v>4</v>
      </c>
      <c r="M40" s="93">
        <f>SUMIF(Table3[ت البيع],I40,Table3[س البيع])</f>
        <v>380</v>
      </c>
      <c r="N40" s="90" t="str">
        <f>IF(OR(Table3[[#This Row],[الربح]]&lt;1,AND((Table3[[#This Row],[سعر البيع]]*Table3[[#This Row],[منصرف]])&gt;70,Table3[[#This Row],[الربح]]&gt;(Table3[[#This Row],[التكلفة]]*Table3[[#This Row],[منصرف]]))),"X","")</f>
        <v>X</v>
      </c>
      <c r="O40" s="90"/>
      <c r="P40" s="100">
        <v>330</v>
      </c>
      <c r="Q40" s="90">
        <v>330</v>
      </c>
      <c r="R40" s="90">
        <f>IF(Table3[[#This Row],[CODE]]="خارجي",Table3[[#This Row],[س البيع]],(Table3[[#This Row],[س البيع]]-(Table3[[#This Row],[منصرف]]*Table3[[#This Row],[التكلفة]])))</f>
        <v>0</v>
      </c>
    </row>
    <row r="41" spans="1:18" ht="24" customHeight="1" x14ac:dyDescent="0.25">
      <c r="A41" s="1" t="s">
        <v>35</v>
      </c>
      <c r="B41" s="88" t="s">
        <v>30</v>
      </c>
      <c r="C41" s="89" t="s">
        <v>28</v>
      </c>
      <c r="D41" s="4">
        <f>VLOOKUP(A41,Table1[],4,FALSE)</f>
        <v>1</v>
      </c>
      <c r="E41" s="90" t="s">
        <v>36</v>
      </c>
      <c r="F41" s="90" t="s">
        <v>29</v>
      </c>
      <c r="G41" s="90">
        <v>0</v>
      </c>
      <c r="H41" s="90"/>
      <c r="I41" s="91">
        <v>42736</v>
      </c>
      <c r="J41" s="90">
        <v>50</v>
      </c>
      <c r="K41" s="108">
        <v>1</v>
      </c>
      <c r="L41" s="92">
        <v>0</v>
      </c>
      <c r="M41" s="93">
        <f>SUMIF(Table3[ت البيع],I41,Table3[س البيع])</f>
        <v>380</v>
      </c>
      <c r="N41" s="90" t="str">
        <f>IF(OR(Table3[[#This Row],[الربح]]&lt;1,AND((Table3[[#This Row],[سعر البيع]]*Table3[[#This Row],[منصرف]])&gt;70,Table3[[#This Row],[الربح]]&gt;(Table3[[#This Row],[التكلفة]]*Table3[[#This Row],[منصرف]]))),"X","")</f>
        <v/>
      </c>
      <c r="O41" s="90"/>
      <c r="P41" s="100">
        <v>33.5</v>
      </c>
      <c r="Q41" s="90">
        <v>50</v>
      </c>
      <c r="R41" s="90">
        <f>IF(Table3[[#This Row],[CODE]]="خارجي",Table3[[#This Row],[س البيع]],(Table3[[#This Row],[س البيع]]-(Table3[[#This Row],[منصرف]]*Table3[[#This Row],[التكلفة]])))</f>
        <v>16.5</v>
      </c>
    </row>
    <row r="42" spans="1:18" ht="24" customHeight="1" x14ac:dyDescent="0.25">
      <c r="A42" s="1" t="s">
        <v>31</v>
      </c>
      <c r="B42" s="88" t="s">
        <v>30</v>
      </c>
      <c r="C42" s="89" t="s">
        <v>27</v>
      </c>
      <c r="D42" s="4">
        <f>VLOOKUP(A42,Table1[],4,FALSE)</f>
        <v>15</v>
      </c>
      <c r="E42" s="90" t="s">
        <v>32</v>
      </c>
      <c r="F42" s="90" t="s">
        <v>33</v>
      </c>
      <c r="G42" s="90" t="s">
        <v>34</v>
      </c>
      <c r="H42" s="90"/>
      <c r="I42" s="91">
        <v>42740</v>
      </c>
      <c r="J42" s="90">
        <v>350</v>
      </c>
      <c r="K42" s="108">
        <v>1</v>
      </c>
      <c r="L42" s="92">
        <v>4</v>
      </c>
      <c r="M42" s="93">
        <f>SUMIF(Table3[ت البيع],I42,Table3[س البيع])</f>
        <v>350</v>
      </c>
      <c r="N42" s="90" t="str">
        <f>IF(OR(Table3[[#This Row],[الربح]]&lt;1,AND((Table3[[#This Row],[سعر البيع]]*Table3[[#This Row],[منصرف]])&gt;70,Table3[[#This Row],[الربح]]&gt;(Table3[[#This Row],[التكلفة]]*Table3[[#This Row],[منصرف]]))),"X","")</f>
        <v/>
      </c>
      <c r="O42" s="90"/>
      <c r="P42" s="100">
        <v>330</v>
      </c>
      <c r="Q42" s="90">
        <v>350</v>
      </c>
      <c r="R42" s="90">
        <f>IF(Table3[[#This Row],[CODE]]="خارجي",Table3[[#This Row],[س البيع]],(Table3[[#This Row],[س البيع]]-(Table3[[#This Row],[منصرف]]*Table3[[#This Row],[التكلفة]])))</f>
        <v>20</v>
      </c>
    </row>
    <row r="43" spans="1:18" ht="24" customHeight="1" x14ac:dyDescent="0.25">
      <c r="A43" s="1" t="s">
        <v>31</v>
      </c>
      <c r="B43" s="88" t="s">
        <v>30</v>
      </c>
      <c r="C43" s="89" t="s">
        <v>27</v>
      </c>
      <c r="D43" s="4">
        <f>VLOOKUP(A43,Table1[],4,FALSE)</f>
        <v>15</v>
      </c>
      <c r="E43" s="90" t="s">
        <v>32</v>
      </c>
      <c r="F43" s="90" t="s">
        <v>33</v>
      </c>
      <c r="G43" s="90" t="s">
        <v>34</v>
      </c>
      <c r="H43" s="90"/>
      <c r="I43" s="91">
        <v>42744</v>
      </c>
      <c r="J43" s="90">
        <v>350</v>
      </c>
      <c r="K43" s="108">
        <v>1</v>
      </c>
      <c r="L43" s="92">
        <v>4</v>
      </c>
      <c r="M43" s="93">
        <f>SUMIF(Table3[ت البيع],I43,Table3[س البيع])</f>
        <v>350</v>
      </c>
      <c r="N43" s="90" t="str">
        <f>IF(OR(Table3[[#This Row],[الربح]]&lt;1,AND((Table3[[#This Row],[سعر البيع]]*Table3[[#This Row],[منصرف]])&gt;70,Table3[[#This Row],[الربح]]&gt;(Table3[[#This Row],[التكلفة]]*Table3[[#This Row],[منصرف]]))),"X","")</f>
        <v/>
      </c>
      <c r="O43" s="90"/>
      <c r="P43" s="100">
        <v>330</v>
      </c>
      <c r="Q43" s="90">
        <v>350</v>
      </c>
      <c r="R43" s="90">
        <f>IF(Table3[[#This Row],[CODE]]="خارجي",Table3[[#This Row],[س البيع]],(Table3[[#This Row],[س البيع]]-(Table3[[#This Row],[منصرف]]*Table3[[#This Row],[التكلفة]])))</f>
        <v>20</v>
      </c>
    </row>
    <row r="44" spans="1:18" ht="24" customHeight="1" x14ac:dyDescent="0.25">
      <c r="A44" s="1" t="s">
        <v>35</v>
      </c>
      <c r="B44" s="88" t="s">
        <v>30</v>
      </c>
      <c r="C44" s="89" t="s">
        <v>28</v>
      </c>
      <c r="D44" s="4">
        <f>VLOOKUP(A44,Table1[],4,FALSE)</f>
        <v>1</v>
      </c>
      <c r="E44" s="90" t="s">
        <v>36</v>
      </c>
      <c r="F44" s="90" t="s">
        <v>29</v>
      </c>
      <c r="G44" s="90">
        <v>0</v>
      </c>
      <c r="H44" s="90"/>
      <c r="I44" s="91">
        <v>42751</v>
      </c>
      <c r="J44" s="90">
        <v>45</v>
      </c>
      <c r="K44" s="108">
        <v>1</v>
      </c>
      <c r="L44" s="92">
        <v>0</v>
      </c>
      <c r="M44" s="93">
        <f>SUMIF(Table3[ت البيع],I44,Table3[س البيع])</f>
        <v>45</v>
      </c>
      <c r="N44" s="90" t="str">
        <f>IF(OR(Table3[[#This Row],[الربح]]&lt;1,AND((Table3[[#This Row],[سعر البيع]]*Table3[[#This Row],[منصرف]])&gt;70,Table3[[#This Row],[الربح]]&gt;(Table3[[#This Row],[التكلفة]]*Table3[[#This Row],[منصرف]]))),"X","")</f>
        <v/>
      </c>
      <c r="O44" s="90"/>
      <c r="P44" s="100">
        <v>33.5</v>
      </c>
      <c r="Q44" s="90">
        <v>45</v>
      </c>
      <c r="R44" s="90">
        <f>IF(Table3[[#This Row],[CODE]]="خارجي",Table3[[#This Row],[س البيع]],(Table3[[#This Row],[س البيع]]-(Table3[[#This Row],[منصرف]]*Table3[[#This Row],[التكلفة]])))</f>
        <v>11.5</v>
      </c>
    </row>
    <row r="45" spans="1:18" ht="24" customHeight="1" x14ac:dyDescent="0.25">
      <c r="A45" s="1" t="s">
        <v>31</v>
      </c>
      <c r="B45" s="88" t="s">
        <v>30</v>
      </c>
      <c r="C45" s="89" t="s">
        <v>27</v>
      </c>
      <c r="D45" s="4">
        <f>VLOOKUP(A45,Table1[],4,FALSE)</f>
        <v>15</v>
      </c>
      <c r="E45" s="90" t="s">
        <v>32</v>
      </c>
      <c r="F45" s="90" t="s">
        <v>33</v>
      </c>
      <c r="G45" s="90" t="s">
        <v>34</v>
      </c>
      <c r="H45" s="90"/>
      <c r="I45" s="91">
        <v>42753</v>
      </c>
      <c r="J45" s="90">
        <v>340</v>
      </c>
      <c r="K45" s="108">
        <v>1</v>
      </c>
      <c r="L45" s="92">
        <v>4</v>
      </c>
      <c r="M45" s="93">
        <f>SUMIF(Table3[ت البيع],I45,Table3[س البيع])</f>
        <v>340</v>
      </c>
      <c r="N45" s="90" t="str">
        <f>IF(OR(Table3[[#This Row],[الربح]]&lt;1,AND((Table3[[#This Row],[سعر البيع]]*Table3[[#This Row],[منصرف]])&gt;70,Table3[[#This Row],[الربح]]&gt;(Table3[[#This Row],[التكلفة]]*Table3[[#This Row],[منصرف]]))),"X","")</f>
        <v/>
      </c>
      <c r="O45" s="90"/>
      <c r="P45" s="100">
        <v>330</v>
      </c>
      <c r="Q45" s="90">
        <v>340</v>
      </c>
      <c r="R45" s="90">
        <f>IF(Table3[[#This Row],[CODE]]="خارجي",Table3[[#This Row],[س البيع]],(Table3[[#This Row],[س البيع]]-(Table3[[#This Row],[منصرف]]*Table3[[#This Row],[التكلفة]])))</f>
        <v>10</v>
      </c>
    </row>
    <row r="46" spans="1:18" ht="24" customHeight="1" thickBot="1" x14ac:dyDescent="0.3">
      <c r="A46" s="1" t="s">
        <v>31</v>
      </c>
      <c r="B46" s="88" t="s">
        <v>30</v>
      </c>
      <c r="C46" s="89" t="s">
        <v>27</v>
      </c>
      <c r="D46" s="4">
        <f>VLOOKUP(A46,Table1[],4,FALSE)</f>
        <v>15</v>
      </c>
      <c r="E46" s="90" t="s">
        <v>32</v>
      </c>
      <c r="F46" s="90" t="s">
        <v>33</v>
      </c>
      <c r="G46" s="90" t="s">
        <v>34</v>
      </c>
      <c r="H46" s="90"/>
      <c r="I46" s="91">
        <v>42759</v>
      </c>
      <c r="J46" s="90">
        <v>350</v>
      </c>
      <c r="K46" s="109">
        <v>1</v>
      </c>
      <c r="L46" s="92">
        <v>4</v>
      </c>
      <c r="M46" s="93">
        <f>SUMIF(Table3[ت البيع],I46,Table3[س البيع])</f>
        <v>350</v>
      </c>
      <c r="N46" s="90" t="str">
        <f>IF(OR(Table3[[#This Row],[الربح]]&lt;1,AND((Table3[[#This Row],[سعر البيع]]*Table3[[#This Row],[منصرف]])&gt;70,Table3[[#This Row],[الربح]]&gt;(Table3[[#This Row],[التكلفة]]*Table3[[#This Row],[منصرف]]))),"X","")</f>
        <v/>
      </c>
      <c r="O46" s="90"/>
      <c r="P46" s="100">
        <v>330</v>
      </c>
      <c r="Q46" s="90">
        <v>350</v>
      </c>
      <c r="R46" s="90">
        <f>IF(Table3[[#This Row],[CODE]]="خارجي",Table3[[#This Row],[س البيع]],(Table3[[#This Row],[س البيع]]-(Table3[[#This Row],[منصرف]]*Table3[[#This Row],[التكلفة]])))</f>
        <v>20</v>
      </c>
    </row>
    <row r="47" spans="1:18" ht="24" customHeight="1" x14ac:dyDescent="0.25">
      <c r="A47" s="1" t="s">
        <v>31</v>
      </c>
      <c r="B47" s="88" t="s">
        <v>30</v>
      </c>
      <c r="C47" s="89" t="s">
        <v>27</v>
      </c>
      <c r="D47" s="4">
        <f>VLOOKUP(A47,Table1[],4,FALSE)</f>
        <v>15</v>
      </c>
      <c r="E47" s="90" t="s">
        <v>32</v>
      </c>
      <c r="F47" s="90" t="s">
        <v>33</v>
      </c>
      <c r="G47" s="90" t="s">
        <v>34</v>
      </c>
      <c r="H47" s="90"/>
      <c r="I47" s="91">
        <v>42772</v>
      </c>
      <c r="J47" s="94">
        <v>350</v>
      </c>
      <c r="K47" s="112">
        <v>1</v>
      </c>
      <c r="L47" s="92">
        <v>4</v>
      </c>
      <c r="M47" s="93">
        <f>SUMIF(Table3[ت البيع],I47,Table3[س البيع])</f>
        <v>350</v>
      </c>
      <c r="N47" s="90" t="str">
        <f>IF(OR(Table3[[#This Row],[الربح]]&lt;1,AND((Table3[[#This Row],[سعر البيع]]*Table3[[#This Row],[منصرف]])&gt;70,Table3[[#This Row],[الربح]]&gt;(Table3[[#This Row],[التكلفة]]*Table3[[#This Row],[منصرف]]))),"X","")</f>
        <v/>
      </c>
      <c r="O47" s="90"/>
      <c r="P47" s="100">
        <v>330</v>
      </c>
      <c r="Q47" s="90">
        <v>350</v>
      </c>
      <c r="R47" s="90">
        <f>IF(Table3[[#This Row],[CODE]]="خارجي",Table3[[#This Row],[س البيع]],(Table3[[#This Row],[س البيع]]-(Table3[[#This Row],[منصرف]]*Table3[[#This Row],[التكلفة]])))</f>
        <v>20</v>
      </c>
    </row>
    <row r="48" spans="1:18" ht="24" customHeight="1" x14ac:dyDescent="0.25">
      <c r="A48" s="1" t="s">
        <v>31</v>
      </c>
      <c r="B48" s="88" t="s">
        <v>30</v>
      </c>
      <c r="C48" s="89" t="s">
        <v>27</v>
      </c>
      <c r="D48" s="4">
        <f>VLOOKUP(A48,Table1[],4,FALSE)</f>
        <v>15</v>
      </c>
      <c r="E48" s="90" t="s">
        <v>32</v>
      </c>
      <c r="F48" s="90" t="s">
        <v>33</v>
      </c>
      <c r="G48" s="90" t="s">
        <v>34</v>
      </c>
      <c r="H48" s="90"/>
      <c r="I48" s="91">
        <v>42778</v>
      </c>
      <c r="J48" s="94">
        <v>345</v>
      </c>
      <c r="K48" s="108">
        <v>1</v>
      </c>
      <c r="L48" s="92">
        <v>4</v>
      </c>
      <c r="M48" s="93">
        <f>SUMIF(Table3[ت البيع],I48,Table3[س البيع])</f>
        <v>345</v>
      </c>
      <c r="N48" s="90" t="str">
        <f>IF(OR(Table3[[#This Row],[الربح]]&lt;1,AND((Table3[[#This Row],[سعر البيع]]*Table3[[#This Row],[منصرف]])&gt;70,Table3[[#This Row],[الربح]]&gt;(Table3[[#This Row],[التكلفة]]*Table3[[#This Row],[منصرف]]))),"X","")</f>
        <v/>
      </c>
      <c r="O48" s="90"/>
      <c r="P48" s="100">
        <v>330</v>
      </c>
      <c r="Q48" s="90">
        <v>345</v>
      </c>
      <c r="R48" s="90">
        <f>IF(Table3[[#This Row],[CODE]]="خارجي",Table3[[#This Row],[س البيع]],(Table3[[#This Row],[س البيع]]-(Table3[[#This Row],[منصرف]]*Table3[[#This Row],[التكلفة]])))</f>
        <v>15</v>
      </c>
    </row>
    <row r="49" spans="1:18" ht="24" customHeight="1" x14ac:dyDescent="0.25">
      <c r="A49" s="105" t="s">
        <v>31</v>
      </c>
      <c r="B49" s="88" t="str">
        <f>VLOOKUP(A49,Table1[],2,FALSE)</f>
        <v>SWIFT</v>
      </c>
      <c r="C49" s="89" t="str">
        <f>VLOOKUP(A49,Table1[],3,FALSE)</f>
        <v>طرمبة</v>
      </c>
      <c r="D49" s="4">
        <f>VLOOKUP(A49,Table1[],4,FALSE)</f>
        <v>15</v>
      </c>
      <c r="E49" s="90" t="str">
        <f>VLOOKUP(A49,Table1[],5,FALSE)</f>
        <v>ط كهرباء خارج عامة لكل السيارات</v>
      </c>
      <c r="F49" s="90" t="str">
        <f>LOOKUP(2,1/(Table1[CODE]=Table3[[#This Row],[CODE]]),Table1[بلد المنشأ])</f>
        <v>يابانيHKT</v>
      </c>
      <c r="G49" s="90" t="str">
        <f>LOOKUP(2,1/(Table1[CODE]=Table3[[#This Row],[CODE]]),Table1[Column2])</f>
        <v>HEP-o2</v>
      </c>
      <c r="H49" s="90"/>
      <c r="I49" s="106">
        <v>42796</v>
      </c>
      <c r="J49" s="107">
        <v>350</v>
      </c>
      <c r="K49" s="111">
        <v>1</v>
      </c>
      <c r="L49" s="92">
        <f>SUMIF(Table1[CODE],Table3[[#This Row],[CODE]],Table1[[وارد ]])-SUMIF(Table3[CODE],Table3[[#This Row],[CODE]],Table3[منصرف])</f>
        <v>5</v>
      </c>
      <c r="M49" s="93">
        <f>SUMIF(Table3[ت البيع],I49,Table3[س البيع])</f>
        <v>350</v>
      </c>
      <c r="N49" s="95" t="str">
        <f>IF(OR(Table3[[#This Row],[الربح]]&lt;1,AND((Table3[[#This Row],[سعر البيع]]*Table3[[#This Row],[منصرف]])&gt;70,Table3[[#This Row],[الربح]]&gt;(Table3[[#This Row],[التكلفة]]*Table3[[#This Row],[منصرف]]))),"X","")</f>
        <v/>
      </c>
      <c r="O49" s="90"/>
      <c r="P49" s="100">
        <v>290</v>
      </c>
      <c r="Q49" s="90">
        <f>Table3[[#This Row],[سعر البيع]]*Table3[[#This Row],[منصرف]]</f>
        <v>350</v>
      </c>
      <c r="R49" s="90">
        <f>IF(Table3[[#This Row],[CODE]]="خارجي",Table3[[#This Row],[س البيع]],(Table3[[#This Row],[س البيع]]-(Table3[[#This Row],[منصرف]]*Table3[[#This Row],[التكلفة]])))</f>
        <v>60</v>
      </c>
    </row>
    <row r="50" spans="1:18" ht="24" customHeight="1" x14ac:dyDescent="0.25">
      <c r="A50" s="104" t="s">
        <v>31</v>
      </c>
      <c r="B50" s="88" t="str">
        <f>VLOOKUP(A50,Table1[],2,FALSE)</f>
        <v>SWIFT</v>
      </c>
      <c r="C50" s="89" t="str">
        <f>VLOOKUP(A50,Table1[],3,FALSE)</f>
        <v>طرمبة</v>
      </c>
      <c r="D50" s="4">
        <f>VLOOKUP(A50,Table1[],4,FALSE)</f>
        <v>15</v>
      </c>
      <c r="E50" s="90" t="str">
        <f>VLOOKUP(A50,Table1[],5,FALSE)</f>
        <v>ط كهرباء خارج عامة لكل السيارات</v>
      </c>
      <c r="F50" s="90" t="str">
        <f>LOOKUP(2,1/(Table1[CODE]=Table3[[#This Row],[CODE]]),Table1[بلد المنشأ])</f>
        <v>يابانيHKT</v>
      </c>
      <c r="G50" s="90" t="str">
        <f>LOOKUP(2,1/(Table1[CODE]=Table3[[#This Row],[CODE]]),Table1[Column2])</f>
        <v>HEP-o2</v>
      </c>
      <c r="H50" s="90"/>
      <c r="I50" s="91">
        <v>42807</v>
      </c>
      <c r="J50" s="94">
        <v>350</v>
      </c>
      <c r="K50" s="108">
        <v>1</v>
      </c>
      <c r="L50" s="92">
        <f>SUMIF(Table1[CODE],Table3[[#This Row],[CODE]],Table1[[وارد ]])-SUMIF(Table3[CODE],Table3[[#This Row],[CODE]],Table3[منصرف])</f>
        <v>5</v>
      </c>
      <c r="M50" s="93">
        <f>SUMIF(Table3[ت البيع],I50,Table3[س البيع])</f>
        <v>350</v>
      </c>
      <c r="N50" s="95" t="str">
        <f>IF(OR(Table3[[#This Row],[الربح]]&lt;1,AND((Table3[[#This Row],[سعر البيع]]*Table3[[#This Row],[منصرف]])&gt;70,Table3[[#This Row],[الربح]]&gt;(Table3[[#This Row],[التكلفة]]*Table3[[#This Row],[منصرف]]))),"X","")</f>
        <v/>
      </c>
      <c r="O50" s="90"/>
      <c r="P50" s="100">
        <v>290</v>
      </c>
      <c r="Q50" s="90">
        <f>Table3[[#This Row],[سعر البيع]]*Table3[[#This Row],[منصرف]]</f>
        <v>350</v>
      </c>
      <c r="R50" s="90">
        <f>IF(Table3[[#This Row],[CODE]]="خارجي",Table3[[#This Row],[س البيع]],(Table3[[#This Row],[س البيع]]-(Table3[[#This Row],[منصرف]]*Table3[[#This Row],[التكلفة]])))</f>
        <v>60</v>
      </c>
    </row>
    <row r="51" spans="1:18" ht="24" customHeight="1" x14ac:dyDescent="0.25">
      <c r="A51" s="96" t="s">
        <v>22</v>
      </c>
      <c r="B51" s="88" t="str">
        <f>VLOOKUP(A51,Table1[],2,FALSE)</f>
        <v>COROLLA</v>
      </c>
      <c r="C51" s="89" t="str">
        <f>VLOOKUP(A51,Table1[],3,FALSE)</f>
        <v>اكصدام امامي</v>
      </c>
      <c r="D51" s="4">
        <f>VLOOKUP(A51,Table1[],4,FALSE)</f>
        <v>4</v>
      </c>
      <c r="E51" s="90" t="str">
        <f>VLOOKUP(A51,Table1[],5,FALSE)</f>
        <v>اكصدام كرولا 03/2004</v>
      </c>
      <c r="F51" s="90" t="str">
        <f>LOOKUP(2,1/(Table1[CODE]=Table3[[#This Row],[CODE]]),Table1[بلد المنشأ])</f>
        <v xml:space="preserve">تايوان </v>
      </c>
      <c r="G51" s="90" t="str">
        <f>LOOKUP(2,1/(Table1[CODE]=Table3[[#This Row],[CODE]]),Table1[Column2])</f>
        <v>4199BA</v>
      </c>
      <c r="H51" s="90"/>
      <c r="I51" s="91">
        <v>42838</v>
      </c>
      <c r="J51" s="94">
        <v>440</v>
      </c>
      <c r="K51" s="108">
        <v>1</v>
      </c>
      <c r="L51" s="92">
        <f>SUMIF(Table1[CODE],Table3[[#This Row],[CODE]],Table1[[وارد ]])-SUMIF(Table3[CODE],Table3[[#This Row],[CODE]],Table3[منصرف])</f>
        <v>2</v>
      </c>
      <c r="M51" s="93">
        <f>SUMIF(Table3[ت البيع],I51,Table3[س البيع])</f>
        <v>910</v>
      </c>
      <c r="N51" s="95" t="str">
        <f>IF(OR(Table3[[#This Row],[الربح]]&lt;1,AND((Table3[[#This Row],[سعر البيع]]*Table3[[#This Row],[منصرف]])&gt;70,Table3[[#This Row],[الربح]]&gt;(Table3[[#This Row],[التكلفة]]*Table3[[#This Row],[منصرف]]))),"X","")</f>
        <v/>
      </c>
      <c r="O51" s="90"/>
      <c r="P51" s="100">
        <v>408</v>
      </c>
      <c r="Q51" s="90">
        <f>Table3[[#This Row],[سعر البيع]]*Table3[[#This Row],[منصرف]]</f>
        <v>440</v>
      </c>
      <c r="R51" s="90">
        <f>IF(Table3[[#This Row],[CODE]]="خارجي",Table3[[#This Row],[س البيع]],(Table3[[#This Row],[س البيع]]-(Table3[[#This Row],[منصرف]]*Table3[[#This Row],[التكلفة]])))</f>
        <v>32</v>
      </c>
    </row>
    <row r="52" spans="1:18" ht="24" customHeight="1" x14ac:dyDescent="0.25">
      <c r="A52" s="96" t="s">
        <v>22</v>
      </c>
      <c r="B52" s="88" t="str">
        <f>VLOOKUP(A52,Table1[],2,FALSE)</f>
        <v>COROLLA</v>
      </c>
      <c r="C52" s="89" t="str">
        <f>VLOOKUP(A52,Table1[],3,FALSE)</f>
        <v>اكصدام امامي</v>
      </c>
      <c r="D52" s="4">
        <f>VLOOKUP(A52,Table1[],4,FALSE)</f>
        <v>4</v>
      </c>
      <c r="E52" s="90" t="str">
        <f>VLOOKUP(A52,Table1[],5,FALSE)</f>
        <v>اكصدام كرولا 03/2004</v>
      </c>
      <c r="F52" s="90" t="str">
        <f>LOOKUP(2,1/(Table1[CODE]=Table3[[#This Row],[CODE]]),Table1[بلد المنشأ])</f>
        <v xml:space="preserve">تايوان </v>
      </c>
      <c r="G52" s="90" t="str">
        <f>LOOKUP(2,1/(Table1[CODE]=Table3[[#This Row],[CODE]]),Table1[Column2])</f>
        <v>4199BA</v>
      </c>
      <c r="H52" s="90"/>
      <c r="I52" s="91">
        <v>42838</v>
      </c>
      <c r="J52" s="94">
        <v>470</v>
      </c>
      <c r="K52" s="108">
        <v>1</v>
      </c>
      <c r="L52" s="92">
        <f>SUMIF(Table1[CODE],Table3[[#This Row],[CODE]],Table1[[وارد ]])-SUMIF(Table3[CODE],Table3[[#This Row],[CODE]],Table3[منصرف])</f>
        <v>2</v>
      </c>
      <c r="M52" s="93">
        <f>SUMIF(Table3[ت البيع],I52,Table3[س البيع])</f>
        <v>910</v>
      </c>
      <c r="N52" s="95" t="str">
        <f>IF(OR(Table3[[#This Row],[الربح]]&lt;1,AND((Table3[[#This Row],[سعر البيع]]*Table3[[#This Row],[منصرف]])&gt;70,Table3[[#This Row],[الربح]]&gt;(Table3[[#This Row],[التكلفة]]*Table3[[#This Row],[منصرف]]))),"X","")</f>
        <v/>
      </c>
      <c r="O52" s="90"/>
      <c r="P52" s="100">
        <v>408</v>
      </c>
      <c r="Q52" s="90">
        <f>Table3[[#This Row],[سعر البيع]]*Table3[[#This Row],[منصرف]]</f>
        <v>470</v>
      </c>
      <c r="R52" s="90">
        <f>IF(Table3[[#This Row],[CODE]]="خارجي",Table3[[#This Row],[س البيع]],(Table3[[#This Row],[س البيع]]-(Table3[[#This Row],[منصرف]]*Table3[[#This Row],[التكلفة]])))</f>
        <v>62</v>
      </c>
    </row>
    <row r="53" spans="1:18" ht="24" customHeight="1" x14ac:dyDescent="0.25">
      <c r="A53" s="96" t="s">
        <v>22</v>
      </c>
      <c r="B53" s="88" t="str">
        <f>VLOOKUP(A53,Table1[],2,FALSE)</f>
        <v>COROLLA</v>
      </c>
      <c r="C53" s="89" t="str">
        <f>VLOOKUP(A53,Table1[],3,FALSE)</f>
        <v>اكصدام امامي</v>
      </c>
      <c r="D53" s="4">
        <f>VLOOKUP(A53,Table1[],4,FALSE)</f>
        <v>4</v>
      </c>
      <c r="E53" s="90" t="str">
        <f>VLOOKUP(A53,Table1[],5,FALSE)</f>
        <v>اكصدام كرولا 03/2004</v>
      </c>
      <c r="F53" s="90" t="str">
        <f>LOOKUP(2,1/(Table1[CODE]=Table3[[#This Row],[CODE]]),Table1[بلد المنشأ])</f>
        <v xml:space="preserve">تايوان </v>
      </c>
      <c r="G53" s="90" t="str">
        <f>LOOKUP(2,1/(Table1[CODE]=Table3[[#This Row],[CODE]]),Table1[Column2])</f>
        <v>4199BA</v>
      </c>
      <c r="H53" s="90"/>
      <c r="I53" s="91">
        <v>42844</v>
      </c>
      <c r="J53" s="94">
        <v>550</v>
      </c>
      <c r="K53" s="108">
        <v>1</v>
      </c>
      <c r="L53" s="92">
        <f>SUMIF(Table1[CODE],Table3[[#This Row],[CODE]],Table1[[وارد ]])-SUMIF(Table3[CODE],Table3[[#This Row],[CODE]],Table3[منصرف])</f>
        <v>2</v>
      </c>
      <c r="M53" s="93">
        <f>SUMIF(Table3[ت البيع],I53,Table3[س البيع])</f>
        <v>550</v>
      </c>
      <c r="N53" s="95" t="str">
        <f>IF(OR(Table3[[#This Row],[الربح]]&lt;1,AND((Table3[[#This Row],[سعر البيع]]*Table3[[#This Row],[منصرف]])&gt;70,Table3[[#This Row],[الربح]]&gt;(Table3[[#This Row],[التكلفة]]*Table3[[#This Row],[منصرف]]))),"X","")</f>
        <v/>
      </c>
      <c r="O53" s="90"/>
      <c r="P53" s="100">
        <v>408</v>
      </c>
      <c r="Q53" s="90">
        <f>Table3[[#This Row],[سعر البيع]]*Table3[[#This Row],[منصرف]]</f>
        <v>550</v>
      </c>
      <c r="R53" s="90">
        <f>IF(Table3[[#This Row],[CODE]]="خارجي",Table3[[#This Row],[س البيع]],(Table3[[#This Row],[س البيع]]-(Table3[[#This Row],[منصرف]]*Table3[[#This Row],[التكلفة]])))</f>
        <v>142</v>
      </c>
    </row>
    <row r="54" spans="1:18" ht="24" customHeight="1" x14ac:dyDescent="0.25">
      <c r="A54" s="104" t="s">
        <v>31</v>
      </c>
      <c r="B54" s="88" t="str">
        <f>VLOOKUP(A54,Table1[],2,FALSE)</f>
        <v>SWIFT</v>
      </c>
      <c r="C54" s="89" t="str">
        <f>VLOOKUP(A54,Table1[],3,FALSE)</f>
        <v>طرمبة</v>
      </c>
      <c r="D54" s="4">
        <f>VLOOKUP(A54,Table1[],4,FALSE)</f>
        <v>15</v>
      </c>
      <c r="E54" s="90" t="str">
        <f>VLOOKUP(A54,Table1[],5,FALSE)</f>
        <v>ط كهرباء خارج عامة لكل السيارات</v>
      </c>
      <c r="F54" s="90" t="str">
        <f>LOOKUP(2,1/(Table1[CODE]=Table3[[#This Row],[CODE]]),Table1[بلد المنشأ])</f>
        <v>يابانيHKT</v>
      </c>
      <c r="G54" s="90" t="str">
        <f>LOOKUP(2,1/(Table1[CODE]=Table3[[#This Row],[CODE]]),Table1[Column2])</f>
        <v>HEP-o2</v>
      </c>
      <c r="H54" s="90"/>
      <c r="I54" s="91">
        <v>42845</v>
      </c>
      <c r="J54" s="94">
        <v>390</v>
      </c>
      <c r="K54" s="108">
        <v>1</v>
      </c>
      <c r="L54" s="92">
        <f>SUMIF(Table1[CODE],Table3[[#This Row],[CODE]],Table1[[وارد ]])-SUMIF(Table3[CODE],Table3[[#This Row],[CODE]],Table3[منصرف])</f>
        <v>5</v>
      </c>
      <c r="M54" s="93">
        <f>SUMIF(Table3[ت البيع],I54,Table3[س البيع])</f>
        <v>390</v>
      </c>
      <c r="N54" s="95" t="str">
        <f>IF(OR(Table3[[#This Row],[الربح]]&lt;1,AND((Table3[[#This Row],[سعر البيع]]*Table3[[#This Row],[منصرف]])&gt;70,Table3[[#This Row],[الربح]]&gt;(Table3[[#This Row],[التكلفة]]*Table3[[#This Row],[منصرف]]))),"X","")</f>
        <v/>
      </c>
      <c r="O54" s="90"/>
      <c r="P54" s="100">
        <v>319</v>
      </c>
      <c r="Q54" s="90">
        <f>Table3[[#This Row],[سعر البيع]]*Table3[[#This Row],[منصرف]]</f>
        <v>390</v>
      </c>
      <c r="R54" s="90">
        <f>IF(Table3[[#This Row],[CODE]]="خارجي",Table3[[#This Row],[س البيع]],(Table3[[#This Row],[س البيع]]-(Table3[[#This Row],[منصرف]]*Table3[[#This Row],[التكلفة]])))</f>
        <v>71</v>
      </c>
    </row>
    <row r="55" spans="1:18" ht="24" customHeight="1" x14ac:dyDescent="0.25">
      <c r="A55" s="104" t="s">
        <v>31</v>
      </c>
      <c r="B55" s="88" t="str">
        <f>VLOOKUP(A55,Table1[],2,FALSE)</f>
        <v>SWIFT</v>
      </c>
      <c r="C55" s="89" t="str">
        <f>VLOOKUP(A55,Table1[],3,FALSE)</f>
        <v>طرمبة</v>
      </c>
      <c r="D55" s="4">
        <f>VLOOKUP(A55,Table1[],4,FALSE)</f>
        <v>15</v>
      </c>
      <c r="E55" s="90" t="str">
        <f>VLOOKUP(A55,Table1[],5,FALSE)</f>
        <v>ط كهرباء خارج عامة لكل السيارات</v>
      </c>
      <c r="F55" s="90" t="str">
        <f>LOOKUP(2,1/(Table1[CODE]=Table3[[#This Row],[CODE]]),Table1[بلد المنشأ])</f>
        <v>يابانيHKT</v>
      </c>
      <c r="G55" s="90" t="str">
        <f>LOOKUP(2,1/(Table1[CODE]=Table3[[#This Row],[CODE]]),Table1[Column2])</f>
        <v>HEP-o2</v>
      </c>
      <c r="H55" s="90"/>
      <c r="I55" s="91">
        <v>42849</v>
      </c>
      <c r="J55" s="94">
        <v>390</v>
      </c>
      <c r="K55" s="108">
        <v>1</v>
      </c>
      <c r="L55" s="92">
        <f>SUMIF(Table1[CODE],Table3[[#This Row],[CODE]],Table1[[وارد ]])-SUMIF(Table3[CODE],Table3[[#This Row],[CODE]],Table3[منصرف])</f>
        <v>5</v>
      </c>
      <c r="M55" s="93">
        <f>SUMIF(Table3[ت البيع],I55,Table3[س البيع])</f>
        <v>390</v>
      </c>
      <c r="N55" s="95" t="str">
        <f>IF(OR(Table3[[#This Row],[الربح]]&lt;1,AND((Table3[[#This Row],[سعر البيع]]*Table3[[#This Row],[منصرف]])&gt;70,Table3[[#This Row],[الربح]]&gt;(Table3[[#This Row],[التكلفة]]*Table3[[#This Row],[منصرف]]))),"X","")</f>
        <v/>
      </c>
      <c r="O55" s="90"/>
      <c r="P55" s="100">
        <v>319</v>
      </c>
      <c r="Q55" s="90">
        <f>Table3[[#This Row],[سعر البيع]]*Table3[[#This Row],[منصرف]]</f>
        <v>390</v>
      </c>
      <c r="R55" s="90">
        <f>IF(Table3[[#This Row],[CODE]]="خارجي",Table3[[#This Row],[س البيع]],(Table3[[#This Row],[س البيع]]-(Table3[[#This Row],[منصرف]]*Table3[[#This Row],[التكلفة]])))</f>
        <v>71</v>
      </c>
    </row>
    <row r="56" spans="1:18" ht="24" customHeight="1" thickBot="1" x14ac:dyDescent="0.3">
      <c r="A56" s="104" t="s">
        <v>31</v>
      </c>
      <c r="B56" s="88" t="str">
        <f>VLOOKUP(A56,Table1[],2,FALSE)</f>
        <v>SWIFT</v>
      </c>
      <c r="C56" s="89" t="str">
        <f>VLOOKUP(A56,Table1[],3,FALSE)</f>
        <v>طرمبة</v>
      </c>
      <c r="D56" s="4">
        <f>VLOOKUP(A56,Table1[],4,FALSE)</f>
        <v>15</v>
      </c>
      <c r="E56" s="90" t="str">
        <f>VLOOKUP(A56,Table1[],5,FALSE)</f>
        <v>ط كهرباء خارج عامة لكل السيارات</v>
      </c>
      <c r="F56" s="90" t="str">
        <f>LOOKUP(2,1/(Table1[CODE]=Table3[[#This Row],[CODE]]),Table1[بلد المنشأ])</f>
        <v>يابانيHKT</v>
      </c>
      <c r="G56" s="90" t="str">
        <f>LOOKUP(2,1/(Table1[CODE]=Table3[[#This Row],[CODE]]),Table1[Column2])</f>
        <v>HEP-o2</v>
      </c>
      <c r="H56" s="90"/>
      <c r="I56" s="91">
        <v>42854</v>
      </c>
      <c r="J56" s="94">
        <v>390</v>
      </c>
      <c r="K56" s="114">
        <v>1</v>
      </c>
      <c r="L56" s="92">
        <f>SUMIF(Table1[CODE],Table3[[#This Row],[CODE]],Table1[[وارد ]])-SUMIF(Table3[CODE],Table3[[#This Row],[CODE]],Table3[منصرف])</f>
        <v>5</v>
      </c>
      <c r="M56" s="93">
        <f>SUMIF(Table3[ت البيع],I56,Table3[س البيع])</f>
        <v>390</v>
      </c>
      <c r="N56" s="95" t="str">
        <f>IF(OR(Table3[[#This Row],[الربح]]&lt;1,AND((Table3[[#This Row],[سعر البيع]]*Table3[[#This Row],[منصرف]])&gt;70,Table3[[#This Row],[الربح]]&gt;(Table3[[#This Row],[التكلفة]]*Table3[[#This Row],[منصرف]]))),"X","")</f>
        <v/>
      </c>
      <c r="O56" s="90"/>
      <c r="P56" s="100">
        <v>319</v>
      </c>
      <c r="Q56" s="90">
        <f>Table3[[#This Row],[سعر البيع]]*Table3[[#This Row],[منصرف]]</f>
        <v>390</v>
      </c>
      <c r="R56" s="90">
        <f>IF(Table3[[#This Row],[CODE]]="خارجي",Table3[[#This Row],[س البيع]],(Table3[[#This Row],[س البيع]]-(Table3[[#This Row],[منصرف]]*Table3[[#This Row],[التكلفة]])))</f>
        <v>71</v>
      </c>
    </row>
    <row r="57" spans="1:18" ht="24" customHeight="1" x14ac:dyDescent="0.25">
      <c r="A57" s="104" t="s">
        <v>31</v>
      </c>
      <c r="B57" s="88" t="str">
        <f>VLOOKUP(A57,Table1[],2,FALSE)</f>
        <v>SWIFT</v>
      </c>
      <c r="C57" s="89" t="str">
        <f>VLOOKUP(A57,Table1[],3,FALSE)</f>
        <v>طرمبة</v>
      </c>
      <c r="D57" s="4">
        <f>VLOOKUP(A57,Table1[],4,FALSE)</f>
        <v>15</v>
      </c>
      <c r="E57" s="90" t="str">
        <f>VLOOKUP(A57,Table1[],5,FALSE)</f>
        <v>ط كهرباء خارج عامة لكل السيارات</v>
      </c>
      <c r="F57" s="90" t="str">
        <f>LOOKUP(2,1/(Table1[CODE]=Table3[[#This Row],[CODE]]),Table1[بلد المنشأ])</f>
        <v>يابانيHKT</v>
      </c>
      <c r="G57" s="90" t="str">
        <f>LOOKUP(2,1/(Table1[CODE]=Table3[[#This Row],[CODE]]),Table1[Column2])</f>
        <v>HEP-o2</v>
      </c>
      <c r="H57" s="90"/>
      <c r="I57" s="91">
        <v>42871</v>
      </c>
      <c r="J57" s="94">
        <v>390</v>
      </c>
      <c r="K57" s="110">
        <v>1</v>
      </c>
      <c r="L57" s="92">
        <f>SUMIF(Table1[CODE],Table3[[#This Row],[CODE]],Table1[[وارد ]])-SUMIF(Table3[CODE],Table3[[#This Row],[CODE]],Table3[منصرف])</f>
        <v>5</v>
      </c>
      <c r="M57" s="93">
        <f>SUMIF(Table3[ت البيع],I57,Table3[س البيع])</f>
        <v>390</v>
      </c>
      <c r="N57" s="95" t="str">
        <f>IF(OR(Table3[[#This Row],[الربح]]&lt;1,AND((Table3[[#This Row],[سعر البيع]]*Table3[[#This Row],[منصرف]])&gt;70,Table3[[#This Row],[الربح]]&gt;(Table3[[#This Row],[التكلفة]]*Table3[[#This Row],[منصرف]]))),"X","")</f>
        <v/>
      </c>
      <c r="O57" s="90"/>
      <c r="P57" s="100">
        <v>319</v>
      </c>
      <c r="Q57" s="90">
        <f>Table3[[#This Row],[سعر البيع]]*Table3[[#This Row],[منصرف]]</f>
        <v>390</v>
      </c>
      <c r="R57" s="90">
        <f>IF(Table3[[#This Row],[CODE]]="خارجي",Table3[[#This Row],[س البيع]],(Table3[[#This Row],[س البيع]]-(Table3[[#This Row],[منصرف]]*Table3[[#This Row],[التكلفة]])))</f>
        <v>71</v>
      </c>
    </row>
    <row r="58" spans="1:18" ht="24" customHeight="1" x14ac:dyDescent="0.25">
      <c r="A58" s="96" t="s">
        <v>22</v>
      </c>
      <c r="B58" s="88" t="str">
        <f>VLOOKUP(A58,Table1[],2,FALSE)</f>
        <v>COROLLA</v>
      </c>
      <c r="C58" s="89" t="str">
        <f>VLOOKUP(A58,Table1[],3,FALSE)</f>
        <v>اكصدام امامي</v>
      </c>
      <c r="D58" s="4">
        <f>VLOOKUP(A58,Table1[],4,FALSE)</f>
        <v>4</v>
      </c>
      <c r="E58" s="90" t="str">
        <f>VLOOKUP(A58,Table1[],5,FALSE)</f>
        <v>اكصدام كرولا 03/2004</v>
      </c>
      <c r="F58" s="90" t="str">
        <f>LOOKUP(2,1/(Table1[CODE]=Table3[[#This Row],[CODE]]),Table1[بلد المنشأ])</f>
        <v xml:space="preserve">تايوان </v>
      </c>
      <c r="G58" s="90" t="str">
        <f>LOOKUP(2,1/(Table1[CODE]=Table3[[#This Row],[CODE]]),Table1[Column2])</f>
        <v>4199BA</v>
      </c>
      <c r="H58" s="90"/>
      <c r="I58" s="91">
        <v>42887</v>
      </c>
      <c r="J58" s="94">
        <v>500</v>
      </c>
      <c r="K58" s="113">
        <v>1</v>
      </c>
      <c r="L58" s="92">
        <f>SUMIF(Table1[CODE],Table3[[#This Row],[CODE]],Table1[[وارد ]])-SUMIF(Table3[CODE],Table3[[#This Row],[CODE]],Table3[منصرف])</f>
        <v>2</v>
      </c>
      <c r="M58" s="93">
        <f>SUMIF(Table3[ت البيع],I58,Table3[س البيع])</f>
        <v>500</v>
      </c>
      <c r="N58" s="95" t="str">
        <f>IF(OR(Table3[[#This Row],[الربح]]&lt;1,AND((Table3[[#This Row],[سعر البيع]]*Table3[[#This Row],[منصرف]])&gt;70,Table3[[#This Row],[الربح]]&gt;(Table3[[#This Row],[التكلفة]]*Table3[[#This Row],[منصرف]]))),"X","")</f>
        <v/>
      </c>
      <c r="O58" s="90"/>
      <c r="P58" s="100">
        <v>426</v>
      </c>
      <c r="Q58" s="90">
        <f>Table3[[#This Row],[سعر البيع]]*Table3[[#This Row],[منصرف]]</f>
        <v>500</v>
      </c>
      <c r="R58" s="90">
        <f>IF(Table3[[#This Row],[CODE]]="خارجي",Table3[[#This Row],[س البيع]],(Table3[[#This Row],[س البيع]]-(Table3[[#This Row],[منصرف]]*Table3[[#This Row],[التكلفة]])))</f>
        <v>74</v>
      </c>
    </row>
    <row r="59" spans="1:18" ht="24" customHeight="1" x14ac:dyDescent="0.25">
      <c r="A59" s="104" t="s">
        <v>31</v>
      </c>
      <c r="B59" s="88" t="str">
        <f>VLOOKUP(A59,Table1[],2,FALSE)</f>
        <v>SWIFT</v>
      </c>
      <c r="C59" s="89" t="str">
        <f>VLOOKUP(A59,Table1[],3,FALSE)</f>
        <v>طرمبة</v>
      </c>
      <c r="D59" s="4">
        <f>VLOOKUP(A59,Table1[],4,FALSE)</f>
        <v>15</v>
      </c>
      <c r="E59" s="90" t="str">
        <f>VLOOKUP(A59,Table1[],5,FALSE)</f>
        <v>ط كهرباء خارج عامة لكل السيارات</v>
      </c>
      <c r="F59" s="90" t="str">
        <f>LOOKUP(2,1/(Table1[CODE]=Table3[[#This Row],[CODE]]),Table1[بلد المنشأ])</f>
        <v>يابانيHKT</v>
      </c>
      <c r="G59" s="90" t="str">
        <f>LOOKUP(2,1/(Table1[CODE]=Table3[[#This Row],[CODE]]),Table1[Column2])</f>
        <v>HEP-o2</v>
      </c>
      <c r="H59" s="90"/>
      <c r="I59" s="91">
        <v>42889</v>
      </c>
      <c r="J59" s="94">
        <v>390</v>
      </c>
      <c r="K59" s="108">
        <v>1</v>
      </c>
      <c r="L59" s="92">
        <f>SUMIF(Table1[CODE],Table3[[#This Row],[CODE]],Table1[[وارد ]])-SUMIF(Table3[CODE],Table3[[#This Row],[CODE]],Table3[منصرف])</f>
        <v>5</v>
      </c>
      <c r="M59" s="93">
        <f>SUMIF(Table3[ت البيع],I59,Table3[س البيع])</f>
        <v>390</v>
      </c>
      <c r="N59" s="95" t="str">
        <f>IF(OR(Table3[[#This Row],[الربح]]&lt;1,AND((Table3[[#This Row],[سعر البيع]]*Table3[[#This Row],[منصرف]])&gt;70,Table3[[#This Row],[الربح]]&gt;(Table3[[#This Row],[التكلفة]]*Table3[[#This Row],[منصرف]]))),"X","")</f>
        <v/>
      </c>
      <c r="O59" s="90"/>
      <c r="P59" s="100">
        <v>345</v>
      </c>
      <c r="Q59" s="90">
        <f>Table3[[#This Row],[سعر البيع]]*Table3[[#This Row],[منصرف]]</f>
        <v>390</v>
      </c>
      <c r="R59" s="90">
        <f>IF(Table3[[#This Row],[CODE]]="خارجي",Table3[[#This Row],[س البيع]],(Table3[[#This Row],[س البيع]]-(Table3[[#This Row],[منصرف]]*Table3[[#This Row],[التكلفة]])))</f>
        <v>45</v>
      </c>
    </row>
    <row r="60" spans="1:18" ht="24" customHeight="1" x14ac:dyDescent="0.25">
      <c r="A60" s="104" t="s">
        <v>31</v>
      </c>
      <c r="B60" s="88" t="str">
        <f>VLOOKUP(A60,Table1[],2,FALSE)</f>
        <v>SWIFT</v>
      </c>
      <c r="C60" s="89" t="str">
        <f>VLOOKUP(A60,Table1[],3,FALSE)</f>
        <v>طرمبة</v>
      </c>
      <c r="D60" s="4">
        <f>VLOOKUP(A60,Table1[],4,FALSE)</f>
        <v>15</v>
      </c>
      <c r="E60" s="90" t="str">
        <f>VLOOKUP(A60,Table1[],5,FALSE)</f>
        <v>ط كهرباء خارج عامة لكل السيارات</v>
      </c>
      <c r="F60" s="90" t="str">
        <f>LOOKUP(2,1/(Table1[CODE]=Table3[[#This Row],[CODE]]),Table1[بلد المنشأ])</f>
        <v>يابانيHKT</v>
      </c>
      <c r="G60" s="90" t="str">
        <f>LOOKUP(2,1/(Table1[CODE]=Table3[[#This Row],[CODE]]),Table1[Column2])</f>
        <v>HEP-o2</v>
      </c>
      <c r="H60" s="90"/>
      <c r="I60" s="91">
        <v>42893</v>
      </c>
      <c r="J60" s="94">
        <v>385</v>
      </c>
      <c r="K60" s="108">
        <v>1</v>
      </c>
      <c r="L60" s="92">
        <f>SUMIF(Table1[CODE],Table3[[#This Row],[CODE]],Table1[[وارد ]])-SUMIF(Table3[CODE],Table3[[#This Row],[CODE]],Table3[منصرف])</f>
        <v>5</v>
      </c>
      <c r="M60" s="93">
        <f>SUMIF(Table3[ت البيع],I60,Table3[س البيع])</f>
        <v>385</v>
      </c>
      <c r="N60" s="95" t="str">
        <f>IF(OR(Table3[[#This Row],[الربح]]&lt;1,AND((Table3[[#This Row],[سعر البيع]]*Table3[[#This Row],[منصرف]])&gt;70,Table3[[#This Row],[الربح]]&gt;(Table3[[#This Row],[التكلفة]]*Table3[[#This Row],[منصرف]]))),"X","")</f>
        <v/>
      </c>
      <c r="O60" s="90"/>
      <c r="P60" s="100">
        <v>345</v>
      </c>
      <c r="Q60" s="90">
        <f>Table3[[#This Row],[سعر البيع]]*Table3[[#This Row],[منصرف]]</f>
        <v>385</v>
      </c>
      <c r="R60" s="90">
        <f>IF(Table3[[#This Row],[CODE]]="خارجي",Table3[[#This Row],[س البيع]],(Table3[[#This Row],[س البيع]]-(Table3[[#This Row],[منصرف]]*Table3[[#This Row],[التكلفة]])))</f>
        <v>40</v>
      </c>
    </row>
    <row r="61" spans="1:18" ht="24" customHeight="1" x14ac:dyDescent="0.25">
      <c r="A61" s="104" t="s">
        <v>31</v>
      </c>
      <c r="B61" s="88" t="str">
        <f>VLOOKUP(A61,Table1[],2,FALSE)</f>
        <v>SWIFT</v>
      </c>
      <c r="C61" s="89" t="str">
        <f>VLOOKUP(A61,Table1[],3,FALSE)</f>
        <v>طرمبة</v>
      </c>
      <c r="D61" s="4">
        <f>VLOOKUP(A61,Table1[],4,FALSE)</f>
        <v>15</v>
      </c>
      <c r="E61" s="90" t="str">
        <f>VLOOKUP(A61,Table1[],5,FALSE)</f>
        <v>ط كهرباء خارج عامة لكل السيارات</v>
      </c>
      <c r="F61" s="90" t="str">
        <f>LOOKUP(2,1/(Table1[CODE]=Table3[[#This Row],[CODE]]),Table1[بلد المنشأ])</f>
        <v>يابانيHKT</v>
      </c>
      <c r="G61" s="90" t="str">
        <f>LOOKUP(2,1/(Table1[CODE]=Table3[[#This Row],[CODE]]),Table1[Column2])</f>
        <v>HEP-o2</v>
      </c>
      <c r="H61" s="90"/>
      <c r="I61" s="91">
        <v>42897</v>
      </c>
      <c r="J61" s="94">
        <v>390</v>
      </c>
      <c r="K61" s="110">
        <v>1</v>
      </c>
      <c r="L61" s="92">
        <f>SUMIF(Table1[CODE],Table3[[#This Row],[CODE]],Table1[[وارد ]])-SUMIF(Table3[CODE],Table3[[#This Row],[CODE]],Table3[منصرف])</f>
        <v>5</v>
      </c>
      <c r="M61" s="93">
        <f>SUMIF(Table3[ت البيع],I61,Table3[س البيع])</f>
        <v>390</v>
      </c>
      <c r="N61" s="95" t="str">
        <f>IF(OR(Table3[[#This Row],[الربح]]&lt;1,AND((Table3[[#This Row],[سعر البيع]]*Table3[[#This Row],[منصرف]])&gt;70,Table3[[#This Row],[الربح]]&gt;(Table3[[#This Row],[التكلفة]]*Table3[[#This Row],[منصرف]]))),"X","")</f>
        <v/>
      </c>
      <c r="O61" s="90"/>
      <c r="P61" s="100">
        <v>345</v>
      </c>
      <c r="Q61" s="90">
        <f>Table3[[#This Row],[سعر البيع]]*Table3[[#This Row],[منصرف]]</f>
        <v>390</v>
      </c>
      <c r="R61" s="90">
        <f>IF(Table3[[#This Row],[CODE]]="خارجي",Table3[[#This Row],[س البيع]],(Table3[[#This Row],[س البيع]]-(Table3[[#This Row],[منصرف]]*Table3[[#This Row],[التكلفة]])))</f>
        <v>45</v>
      </c>
    </row>
    <row r="62" spans="1:18" ht="24" customHeight="1" x14ac:dyDescent="0.25">
      <c r="A62" s="104" t="s">
        <v>31</v>
      </c>
      <c r="B62" s="88" t="str">
        <f>VLOOKUP(A62,Table1[],2,FALSE)</f>
        <v>SWIFT</v>
      </c>
      <c r="C62" s="89" t="str">
        <f>VLOOKUP(A62,Table1[],3,FALSE)</f>
        <v>طرمبة</v>
      </c>
      <c r="D62" s="4">
        <f>VLOOKUP(A62,Table1[],4,FALSE)</f>
        <v>15</v>
      </c>
      <c r="E62" s="90" t="str">
        <f>VLOOKUP(A62,Table1[],5,FALSE)</f>
        <v>ط كهرباء خارج عامة لكل السيارات</v>
      </c>
      <c r="F62" s="90" t="str">
        <f>LOOKUP(2,1/(Table1[CODE]=Table3[[#This Row],[CODE]]),Table1[بلد المنشأ])</f>
        <v>يابانيHKT</v>
      </c>
      <c r="G62" s="90" t="str">
        <f>LOOKUP(2,1/(Table1[CODE]=Table3[[#This Row],[CODE]]),Table1[Column2])</f>
        <v>HEP-o2</v>
      </c>
      <c r="H62" s="90"/>
      <c r="I62" s="91">
        <v>42905</v>
      </c>
      <c r="J62" s="94">
        <v>390</v>
      </c>
      <c r="K62" s="110">
        <v>1</v>
      </c>
      <c r="L62" s="92">
        <f>SUMIF(Table1[CODE],Table3[[#This Row],[CODE]],Table1[[وارد ]])-SUMIF(Table3[CODE],Table3[[#This Row],[CODE]],Table3[منصرف])</f>
        <v>5</v>
      </c>
      <c r="M62" s="93">
        <f>SUMIF(Table3[ت البيع],I62,Table3[س البيع])</f>
        <v>390</v>
      </c>
      <c r="N62" s="95" t="str">
        <f>IF(OR(Table3[[#This Row],[الربح]]&lt;1,AND((Table3[[#This Row],[سعر البيع]]*Table3[[#This Row],[منصرف]])&gt;70,Table3[[#This Row],[الربح]]&gt;(Table3[[#This Row],[التكلفة]]*Table3[[#This Row],[منصرف]]))),"X","")</f>
        <v/>
      </c>
      <c r="O62" s="90"/>
      <c r="P62" s="100">
        <v>345</v>
      </c>
      <c r="Q62" s="90">
        <f>Table3[[#This Row],[سعر البيع]]*Table3[[#This Row],[منصرف]]</f>
        <v>390</v>
      </c>
      <c r="R62" s="90">
        <f>IF(Table3[[#This Row],[CODE]]="خارجي",Table3[[#This Row],[س البيع]],(Table3[[#This Row],[س البيع]]-(Table3[[#This Row],[منصرف]]*Table3[[#This Row],[التكلفة]])))</f>
        <v>45</v>
      </c>
    </row>
    <row r="63" spans="1:18" ht="24" customHeight="1" x14ac:dyDescent="0.25">
      <c r="A63" s="104" t="s">
        <v>31</v>
      </c>
      <c r="B63" s="88" t="str">
        <f>VLOOKUP(A63,Table1[],2,FALSE)</f>
        <v>SWIFT</v>
      </c>
      <c r="C63" s="89" t="str">
        <f>VLOOKUP(A63,Table1[],3,FALSE)</f>
        <v>طرمبة</v>
      </c>
      <c r="D63" s="4">
        <f>VLOOKUP(A63,Table1[],4,FALSE)</f>
        <v>15</v>
      </c>
      <c r="E63" s="90" t="str">
        <f>VLOOKUP(A63,Table1[],5,FALSE)</f>
        <v>ط كهرباء خارج عامة لكل السيارات</v>
      </c>
      <c r="F63" s="90" t="str">
        <f>LOOKUP(2,1/(Table1[CODE]=Table3[[#This Row],[CODE]]),Table1[بلد المنشأ])</f>
        <v>يابانيHKT</v>
      </c>
      <c r="G63" s="90" t="str">
        <f>LOOKUP(2,1/(Table1[CODE]=Table3[[#This Row],[CODE]]),Table1[Column2])</f>
        <v>HEP-o2</v>
      </c>
      <c r="H63" s="90"/>
      <c r="I63" s="91">
        <v>42908</v>
      </c>
      <c r="J63" s="94">
        <v>390</v>
      </c>
      <c r="K63" s="108">
        <v>1</v>
      </c>
      <c r="L63" s="92">
        <f>SUMIF(Table1[CODE],Table3[[#This Row],[CODE]],Table1[[وارد ]])-SUMIF(Table3[CODE],Table3[[#This Row],[CODE]],Table3[منصرف])</f>
        <v>5</v>
      </c>
      <c r="M63" s="93">
        <f>SUMIF(Table3[ت البيع],I63,Table3[س البيع])</f>
        <v>390</v>
      </c>
      <c r="N63" s="95" t="str">
        <f>IF(OR(Table3[[#This Row],[الربح]]&lt;1,AND((Table3[[#This Row],[سعر البيع]]*Table3[[#This Row],[منصرف]])&gt;70,Table3[[#This Row],[الربح]]&gt;(Table3[[#This Row],[التكلفة]]*Table3[[#This Row],[منصرف]]))),"X","")</f>
        <v/>
      </c>
      <c r="O63" s="90"/>
      <c r="P63" s="100">
        <v>345</v>
      </c>
      <c r="Q63" s="90">
        <f>Table3[[#This Row],[سعر البيع]]*Table3[[#This Row],[منصرف]]</f>
        <v>390</v>
      </c>
      <c r="R63" s="90">
        <f>IF(Table3[[#This Row],[CODE]]="خارجي",Table3[[#This Row],[س البيع]],(Table3[[#This Row],[س البيع]]-(Table3[[#This Row],[منصرف]]*Table3[[#This Row],[التكلفة]])))</f>
        <v>45</v>
      </c>
    </row>
    <row r="64" spans="1:18" ht="24" customHeight="1" x14ac:dyDescent="0.25">
      <c r="A64" s="104" t="s">
        <v>31</v>
      </c>
      <c r="B64" s="88" t="str">
        <f>VLOOKUP(A64,Table1[],2,FALSE)</f>
        <v>SWIFT</v>
      </c>
      <c r="C64" s="89" t="str">
        <f>VLOOKUP(A64,Table1[],3,FALSE)</f>
        <v>طرمبة</v>
      </c>
      <c r="D64" s="4">
        <f>VLOOKUP(A64,Table1[],4,FALSE)</f>
        <v>15</v>
      </c>
      <c r="E64" s="90" t="str">
        <f>VLOOKUP(A64,Table1[],5,FALSE)</f>
        <v>ط كهرباء خارج عامة لكل السيارات</v>
      </c>
      <c r="F64" s="90" t="str">
        <f>LOOKUP(2,1/(Table1[CODE]=Table3[[#This Row],[CODE]]),Table1[بلد المنشأ])</f>
        <v>يابانيHKT</v>
      </c>
      <c r="G64" s="90" t="str">
        <f>LOOKUP(2,1/(Table1[CODE]=Table3[[#This Row],[CODE]]),Table1[Column2])</f>
        <v>HEP-o2</v>
      </c>
      <c r="H64" s="90"/>
      <c r="I64" s="91">
        <v>42931</v>
      </c>
      <c r="J64" s="94">
        <v>400</v>
      </c>
      <c r="K64" s="108">
        <v>1</v>
      </c>
      <c r="L64" s="92">
        <f>SUMIF(Table1[CODE],Table3[[#This Row],[CODE]],Table1[[وارد ]])-SUMIF(Table3[CODE],Table3[[#This Row],[CODE]],Table3[منصرف])</f>
        <v>5</v>
      </c>
      <c r="M64" s="93">
        <f>SUMIF(Table3[ت البيع],I64,Table3[س البيع])</f>
        <v>400</v>
      </c>
      <c r="N64" s="4" t="str">
        <f>IF(OR(Table3[[#This Row],[الربح]]&lt;1,AND((Table3[[#This Row],[سعر البيع]]*Table3[[#This Row],[منصرف]])&gt;70,Table3[[#This Row],[الربح]]&gt;(Table3[[#This Row],[التكلفة]]*Table3[[#This Row],[منصرف]]))),"X","")</f>
        <v/>
      </c>
      <c r="O64" s="90"/>
      <c r="P64" s="100">
        <v>346.36363636363637</v>
      </c>
      <c r="Q64" s="90">
        <f>Table3[[#This Row],[سعر البيع]]*Table3[[#This Row],[منصرف]]</f>
        <v>400</v>
      </c>
      <c r="R64" s="90">
        <f>IF(Table3[[#This Row],[CODE]]="خارجي",Table3[[#This Row],[س البيع]],(Table3[[#This Row],[س البيع]]-(Table3[[#This Row],[منصرف]]*Table3[[#This Row],[التكلفة]])))</f>
        <v>53.636363636363626</v>
      </c>
    </row>
    <row r="65" spans="1:18" ht="24" customHeight="1" x14ac:dyDescent="0.25">
      <c r="A65" s="104" t="s">
        <v>31</v>
      </c>
      <c r="B65" s="88" t="str">
        <f>VLOOKUP(A65,Table1[],2,FALSE)</f>
        <v>SWIFT</v>
      </c>
      <c r="C65" s="89" t="str">
        <f>VLOOKUP(A65,Table1[],3,FALSE)</f>
        <v>طرمبة</v>
      </c>
      <c r="D65" s="4">
        <f>VLOOKUP(A65,Table1[],4,FALSE)</f>
        <v>15</v>
      </c>
      <c r="E65" s="90" t="str">
        <f>VLOOKUP(A65,Table1[],5,FALSE)</f>
        <v>ط كهرباء خارج عامة لكل السيارات</v>
      </c>
      <c r="F65" s="90" t="str">
        <f>LOOKUP(2,1/(Table1[CODE]=Table3[[#This Row],[CODE]]),Table1[بلد المنشأ])</f>
        <v>يابانيHKT</v>
      </c>
      <c r="G65" s="90" t="str">
        <f>LOOKUP(2,1/(Table1[CODE]=Table3[[#This Row],[CODE]]),Table1[Column2])</f>
        <v>HEP-o2</v>
      </c>
      <c r="H65" s="90"/>
      <c r="I65" s="91">
        <v>42938</v>
      </c>
      <c r="J65" s="94">
        <v>400</v>
      </c>
      <c r="K65" s="110">
        <v>1</v>
      </c>
      <c r="L65" s="92">
        <f>SUMIF(Table1[CODE],Table3[[#This Row],[CODE]],Table1[[وارد ]])-SUMIF(Table3[CODE],Table3[[#This Row],[CODE]],Table3[منصرف])</f>
        <v>5</v>
      </c>
      <c r="M65" s="93">
        <f>SUMIF(Table3[ت البيع],I65,Table3[س البيع])</f>
        <v>400</v>
      </c>
      <c r="N65" s="4" t="str">
        <f>IF(OR(Table3[[#This Row],[الربح]]&lt;1,AND((Table3[[#This Row],[سعر البيع]]*Table3[[#This Row],[منصرف]])&gt;70,Table3[[#This Row],[الربح]]&gt;(Table3[[#This Row],[التكلفة]]*Table3[[#This Row],[منصرف]]))),"X","")</f>
        <v/>
      </c>
      <c r="O65" s="90"/>
      <c r="P65" s="100">
        <v>346.36363636363637</v>
      </c>
      <c r="Q65" s="90">
        <f>Table3[[#This Row],[سعر البيع]]*Table3[[#This Row],[منصرف]]</f>
        <v>400</v>
      </c>
      <c r="R65" s="90">
        <f>IF(Table3[[#This Row],[CODE]]="خارجي",Table3[[#This Row],[س البيع]],(Table3[[#This Row],[س البيع]]-(Table3[[#This Row],[منصرف]]*Table3[[#This Row],[التكلفة]])))</f>
        <v>53.636363636363626</v>
      </c>
    </row>
    <row r="66" spans="1:18" ht="24" customHeight="1" x14ac:dyDescent="0.25">
      <c r="A66" s="104" t="s">
        <v>31</v>
      </c>
      <c r="B66" s="88" t="str">
        <f>VLOOKUP(A66,Table1[],2,FALSE)</f>
        <v>SWIFT</v>
      </c>
      <c r="C66" s="89" t="str">
        <f>VLOOKUP(A66,Table1[],3,FALSE)</f>
        <v>طرمبة</v>
      </c>
      <c r="D66" s="4">
        <f>VLOOKUP(A66,Table1[],4,FALSE)</f>
        <v>15</v>
      </c>
      <c r="E66" s="90" t="str">
        <f>VLOOKUP(A66,Table1[],5,FALSE)</f>
        <v>ط كهرباء خارج عامة لكل السيارات</v>
      </c>
      <c r="F66" s="90" t="str">
        <f>LOOKUP(2,1/(Table1[CODE]=Table3[[#This Row],[CODE]]),Table1[بلد المنشأ])</f>
        <v>يابانيHKT</v>
      </c>
      <c r="G66" s="90" t="str">
        <f>LOOKUP(2,1/(Table1[CODE]=Table3[[#This Row],[CODE]]),Table1[Column2])</f>
        <v>HEP-o2</v>
      </c>
      <c r="H66" s="90"/>
      <c r="I66" s="91">
        <v>42940</v>
      </c>
      <c r="J66" s="94">
        <v>390</v>
      </c>
      <c r="K66" s="108">
        <v>1</v>
      </c>
      <c r="L66" s="92">
        <f>SUMIF(Table1[CODE],Table3[[#This Row],[CODE]],Table1[[وارد ]])-SUMIF(Table3[CODE],Table3[[#This Row],[CODE]],Table3[منصرف])</f>
        <v>5</v>
      </c>
      <c r="M66" s="93">
        <f>SUMIF(Table3[ت البيع],I66,Table3[س البيع])</f>
        <v>390</v>
      </c>
      <c r="N66" s="4" t="str">
        <f>IF(OR(Table3[[#This Row],[الربح]]&lt;1,AND((Table3[[#This Row],[سعر البيع]]*Table3[[#This Row],[منصرف]])&gt;70,Table3[[#This Row],[الربح]]&gt;(Table3[[#This Row],[التكلفة]]*Table3[[#This Row],[منصرف]]))),"X","")</f>
        <v/>
      </c>
      <c r="O66" s="90"/>
      <c r="P66" s="100">
        <v>346.36363636363637</v>
      </c>
      <c r="Q66" s="90">
        <f>Table3[[#This Row],[سعر البيع]]*Table3[[#This Row],[منصرف]]</f>
        <v>390</v>
      </c>
      <c r="R66" s="90">
        <f>IF(Table3[[#This Row],[CODE]]="خارجي",Table3[[#This Row],[س البيع]],(Table3[[#This Row],[س البيع]]-(Table3[[#This Row],[منصرف]]*Table3[[#This Row],[التكلفة]])))</f>
        <v>43.636363636363626</v>
      </c>
    </row>
    <row r="67" spans="1:18" ht="24" customHeight="1" x14ac:dyDescent="0.25">
      <c r="A67" s="104" t="s">
        <v>31</v>
      </c>
      <c r="B67" s="88" t="str">
        <f>VLOOKUP(A67,Table1[],2,FALSE)</f>
        <v>SWIFT</v>
      </c>
      <c r="C67" s="89" t="str">
        <f>VLOOKUP(A67,Table1[],3,FALSE)</f>
        <v>طرمبة</v>
      </c>
      <c r="D67" s="4">
        <f>VLOOKUP(A67,Table1[],4,FALSE)</f>
        <v>15</v>
      </c>
      <c r="E67" s="90" t="str">
        <f>VLOOKUP(A67,Table1[],5,FALSE)</f>
        <v>ط كهرباء خارج عامة لكل السيارات</v>
      </c>
      <c r="F67" s="90" t="str">
        <f>LOOKUP(2,1/(Table1[CODE]=Table3[[#This Row],[CODE]]),Table1[بلد المنشأ])</f>
        <v>يابانيHKT</v>
      </c>
      <c r="G67" s="90" t="str">
        <f>LOOKUP(2,1/(Table1[CODE]=Table3[[#This Row],[CODE]]),Table1[Column2])</f>
        <v>HEP-o2</v>
      </c>
      <c r="H67" s="90"/>
      <c r="I67" s="91">
        <v>42947</v>
      </c>
      <c r="J67" s="94">
        <v>380</v>
      </c>
      <c r="K67" s="108">
        <v>1</v>
      </c>
      <c r="L67" s="92">
        <f>SUMIF(Table1[CODE],Table3[[#This Row],[CODE]],Table1[[وارد ]])-SUMIF(Table3[CODE],Table3[[#This Row],[CODE]],Table3[منصرف])</f>
        <v>5</v>
      </c>
      <c r="M67" s="93">
        <f>SUMIF(Table3[ت البيع],I67,Table3[س البيع])</f>
        <v>380</v>
      </c>
      <c r="N67" s="4" t="str">
        <f>IF(OR(Table3[[#This Row],[الربح]]&lt;1,AND((Table3[[#This Row],[سعر البيع]]*Table3[[#This Row],[منصرف]])&gt;70,Table3[[#This Row],[الربح]]&gt;(Table3[[#This Row],[التكلفة]]*Table3[[#This Row],[منصرف]]))),"X","")</f>
        <v/>
      </c>
      <c r="O67" s="90"/>
      <c r="P67" s="100">
        <v>346.36363636363637</v>
      </c>
      <c r="Q67" s="90">
        <f>Table3[[#This Row],[سعر البيع]]*Table3[[#This Row],[منصرف]]</f>
        <v>380</v>
      </c>
      <c r="R67" s="90">
        <f>IF(Table3[[#This Row],[CODE]]="خارجي",Table3[[#This Row],[س البيع]],(Table3[[#This Row],[س البيع]]-(Table3[[#This Row],[منصرف]]*Table3[[#This Row],[التكلفة]])))</f>
        <v>33.636363636363626</v>
      </c>
    </row>
    <row r="68" spans="1:18" ht="24" customHeight="1" x14ac:dyDescent="0.25">
      <c r="A68" s="104" t="s">
        <v>31</v>
      </c>
      <c r="B68" s="88" t="str">
        <f>VLOOKUP(A68,Table1[],2,FALSE)</f>
        <v>SWIFT</v>
      </c>
      <c r="C68" s="89" t="str">
        <f>VLOOKUP(A68,Table1[],3,FALSE)</f>
        <v>طرمبة</v>
      </c>
      <c r="D68" s="4">
        <f>VLOOKUP(A68,Table1[],4,FALSE)</f>
        <v>15</v>
      </c>
      <c r="E68" s="90" t="str">
        <f>VLOOKUP(A68,Table1[],5,FALSE)</f>
        <v>ط كهرباء خارج عامة لكل السيارات</v>
      </c>
      <c r="F68" s="90" t="str">
        <f>LOOKUP(2,1/(Table1[CODE]=Table3[[#This Row],[CODE]]),Table1[بلد المنشأ])</f>
        <v>يابانيHKT</v>
      </c>
      <c r="G68" s="90" t="str">
        <f>LOOKUP(2,1/(Table1[CODE]=Table3[[#This Row],[CODE]]),Table1[Column2])</f>
        <v>HEP-o2</v>
      </c>
      <c r="H68" s="90"/>
      <c r="I68" s="91">
        <v>42949</v>
      </c>
      <c r="J68" s="94">
        <v>380</v>
      </c>
      <c r="K68" s="110">
        <v>-1</v>
      </c>
      <c r="L68" s="92">
        <f>SUMIF(Table1[CODE],Table3[[#This Row],[CODE]],Table1[[وارد ]])-SUMIF(Table3[CODE],Table3[[#This Row],[CODE]],Table3[منصرف])</f>
        <v>5</v>
      </c>
      <c r="M68" s="93">
        <f>SUMIF(Table3[ت البيع],I68,Table3[س البيع])</f>
        <v>-380</v>
      </c>
      <c r="N68" s="4" t="str">
        <f>IF(OR(Table3[[#This Row],[الربح]]&lt;1,AND((Table3[[#This Row],[سعر البيع]]*Table3[[#This Row],[منصرف]])&gt;70,Table3[[#This Row],[الربح]]&gt;(Table3[[#This Row],[التكلفة]]*Table3[[#This Row],[منصرف]]))),"X","")</f>
        <v>X</v>
      </c>
      <c r="O68" s="90"/>
      <c r="P68" s="100">
        <v>346.36363636363637</v>
      </c>
      <c r="Q68" s="90">
        <f>Table3[[#This Row],[سعر البيع]]*Table3[[#This Row],[منصرف]]</f>
        <v>-380</v>
      </c>
      <c r="R68" s="90">
        <f>IF(Table3[[#This Row],[CODE]]="خارجي",Table3[[#This Row],[س البيع]],(Table3[[#This Row],[س البيع]]-(Table3[[#This Row],[منصرف]]*Table3[[#This Row],[التكلفة]])))</f>
        <v>-33.636363636363626</v>
      </c>
    </row>
    <row r="69" spans="1:18" ht="24" customHeight="1" x14ac:dyDescent="0.25">
      <c r="A69" s="104" t="s">
        <v>31</v>
      </c>
      <c r="B69" s="88" t="str">
        <f>VLOOKUP(A69,Table1[],2,FALSE)</f>
        <v>SWIFT</v>
      </c>
      <c r="C69" s="89" t="str">
        <f>VLOOKUP(A69,Table1[],3,FALSE)</f>
        <v>طرمبة</v>
      </c>
      <c r="D69" s="4">
        <f>VLOOKUP(A69,Table1[],4,FALSE)</f>
        <v>15</v>
      </c>
      <c r="E69" s="90" t="str">
        <f>VLOOKUP(A69,Table1[],5,FALSE)</f>
        <v>ط كهرباء خارج عامة لكل السيارات</v>
      </c>
      <c r="F69" s="90" t="str">
        <f>LOOKUP(2,1/(Table1[CODE]=Table3[[#This Row],[CODE]]),Table1[بلد المنشأ])</f>
        <v>يابانيHKT</v>
      </c>
      <c r="G69" s="90" t="str">
        <f>LOOKUP(2,1/(Table1[CODE]=Table3[[#This Row],[CODE]]),Table1[Column2])</f>
        <v>HEP-o2</v>
      </c>
      <c r="H69" s="90"/>
      <c r="I69" s="91">
        <v>42950</v>
      </c>
      <c r="J69" s="94">
        <v>390</v>
      </c>
      <c r="K69" s="108">
        <v>1</v>
      </c>
      <c r="L69" s="92">
        <f>SUMIF(Table1[CODE],Table3[[#This Row],[CODE]],Table1[[وارد ]])-SUMIF(Table3[CODE],Table3[[#This Row],[CODE]],Table3[منصرف])</f>
        <v>5</v>
      </c>
      <c r="M69" s="93">
        <f>SUMIF(Table3[ت البيع],I69,Table3[س البيع])</f>
        <v>390</v>
      </c>
      <c r="N69" s="4" t="str">
        <f>IF(OR(Table3[[#This Row],[الربح]]&lt;1,AND((Table3[[#This Row],[سعر البيع]]*Table3[[#This Row],[منصرف]])&gt;70,Table3[[#This Row],[الربح]]&gt;(Table3[[#This Row],[التكلفة]]*Table3[[#This Row],[منصرف]]))),"X","")</f>
        <v/>
      </c>
      <c r="O69" s="90"/>
      <c r="P69" s="100">
        <v>346.36363636363637</v>
      </c>
      <c r="Q69" s="90">
        <f>Table3[[#This Row],[سعر البيع]]*Table3[[#This Row],[منصرف]]</f>
        <v>390</v>
      </c>
      <c r="R69" s="90">
        <f>IF(Table3[[#This Row],[CODE]]="خارجي",Table3[[#This Row],[س البيع]],(Table3[[#This Row],[س البيع]]-(Table3[[#This Row],[منصرف]]*Table3[[#This Row],[التكلفة]])))</f>
        <v>43.636363636363626</v>
      </c>
    </row>
    <row r="70" spans="1:18" ht="24" customHeight="1" x14ac:dyDescent="0.25">
      <c r="A70" s="104" t="s">
        <v>31</v>
      </c>
      <c r="B70" s="88" t="str">
        <f>VLOOKUP(A70,Table1[],2,FALSE)</f>
        <v>SWIFT</v>
      </c>
      <c r="C70" s="89" t="str">
        <f>VLOOKUP(A70,Table1[],3,FALSE)</f>
        <v>طرمبة</v>
      </c>
      <c r="D70" s="4">
        <f>VLOOKUP(A70,Table1[],4,FALSE)</f>
        <v>15</v>
      </c>
      <c r="E70" s="90" t="str">
        <f>VLOOKUP(A70,Table1[],5,FALSE)</f>
        <v>ط كهرباء خارج عامة لكل السيارات</v>
      </c>
      <c r="F70" s="90" t="str">
        <f>LOOKUP(2,1/(Table1[CODE]=Table3[[#This Row],[CODE]]),Table1[بلد المنشأ])</f>
        <v>يابانيHKT</v>
      </c>
      <c r="G70" s="90" t="str">
        <f>LOOKUP(2,1/(Table1[CODE]=Table3[[#This Row],[CODE]]),Table1[Column2])</f>
        <v>HEP-o2</v>
      </c>
      <c r="H70" s="90"/>
      <c r="I70" s="91">
        <v>42956</v>
      </c>
      <c r="J70" s="94">
        <v>390</v>
      </c>
      <c r="K70" s="110">
        <v>1</v>
      </c>
      <c r="L70" s="92">
        <f>SUMIF(Table1[CODE],Table3[[#This Row],[CODE]],Table1[[وارد ]])-SUMIF(Table3[CODE],Table3[[#This Row],[CODE]],Table3[منصرف])</f>
        <v>5</v>
      </c>
      <c r="M70" s="93">
        <f>SUMIF(Table3[ت البيع],I70,Table3[س البيع])</f>
        <v>390</v>
      </c>
      <c r="N70" s="4" t="str">
        <f>IF(OR(Table3[[#This Row],[الربح]]&lt;1,AND((Table3[[#This Row],[سعر البيع]]*Table3[[#This Row],[منصرف]])&gt;70,Table3[[#This Row],[الربح]]&gt;(Table3[[#This Row],[التكلفة]]*Table3[[#This Row],[منصرف]]))),"X","")</f>
        <v/>
      </c>
      <c r="O70" s="90"/>
      <c r="P70" s="100">
        <v>346.36363636363637</v>
      </c>
      <c r="Q70" s="90">
        <f>Table3[[#This Row],[سعر البيع]]*Table3[[#This Row],[منصرف]]</f>
        <v>390</v>
      </c>
      <c r="R70" s="90">
        <f>IF(Table3[[#This Row],[CODE]]="خارجي",Table3[[#This Row],[س البيع]],(Table3[[#This Row],[س البيع]]-(Table3[[#This Row],[منصرف]]*Table3[[#This Row],[التكلفة]])))</f>
        <v>43.636363636363626</v>
      </c>
    </row>
    <row r="71" spans="1:18" ht="24" customHeight="1" x14ac:dyDescent="0.25">
      <c r="A71" s="104" t="s">
        <v>31</v>
      </c>
      <c r="B71" s="88" t="str">
        <f>VLOOKUP(A71,Table1[],2,FALSE)</f>
        <v>SWIFT</v>
      </c>
      <c r="C71" s="89" t="str">
        <f>VLOOKUP(A71,Table1[],3,FALSE)</f>
        <v>طرمبة</v>
      </c>
      <c r="D71" s="4">
        <f>VLOOKUP(A71,Table1[],4,FALSE)</f>
        <v>15</v>
      </c>
      <c r="E71" s="90" t="str">
        <f>VLOOKUP(A71,Table1[],5,FALSE)</f>
        <v>ط كهرباء خارج عامة لكل السيارات</v>
      </c>
      <c r="F71" s="90" t="str">
        <f>LOOKUP(2,1/(Table1[CODE]=Table3[[#This Row],[CODE]]),Table1[بلد المنشأ])</f>
        <v>يابانيHKT</v>
      </c>
      <c r="G71" s="90" t="str">
        <f>LOOKUP(2,1/(Table1[CODE]=Table3[[#This Row],[CODE]]),Table1[Column2])</f>
        <v>HEP-o2</v>
      </c>
      <c r="H71" s="90"/>
      <c r="I71" s="91">
        <v>42988</v>
      </c>
      <c r="J71" s="94">
        <v>390</v>
      </c>
      <c r="K71" s="108">
        <v>1</v>
      </c>
      <c r="L71" s="92">
        <f>SUMIF(Table1[CODE],Table3[[#This Row],[CODE]],Table1[[وارد ]])-SUMIF(Table3[CODE],Table3[[#This Row],[CODE]],Table3[منصرف])</f>
        <v>5</v>
      </c>
      <c r="M71" s="93">
        <f>SUMIF(Table3[ت البيع],I71,Table3[س البيع])</f>
        <v>390</v>
      </c>
      <c r="N71" s="4" t="str">
        <f>IF(OR(Table3[[#This Row],[الربح]]&lt;1,AND((Table3[[#This Row],[سعر البيع]]*Table3[[#This Row],[منصرف]])&gt;70,Table3[[#This Row],[الربح]]&gt;(Table3[[#This Row],[التكلفة]]*Table3[[#This Row],[منصرف]]))),"X","")</f>
        <v/>
      </c>
      <c r="O71" s="90"/>
      <c r="P71" s="100">
        <v>347</v>
      </c>
      <c r="Q71" s="90">
        <f>Table3[[#This Row],[سعر البيع]]*Table3[[#This Row],[منصرف]]</f>
        <v>390</v>
      </c>
      <c r="R71" s="90">
        <f>IF(Table3[[#This Row],[CODE]]="خارجي",Table3[[#This Row],[س البيع]],(Table3[[#This Row],[س البيع]]-(Table3[[#This Row],[منصرف]]*Table3[[#This Row],[التكلفة]])))</f>
        <v>43</v>
      </c>
    </row>
    <row r="72" spans="1:18" ht="24" customHeight="1" x14ac:dyDescent="0.25">
      <c r="A72" s="104" t="s">
        <v>31</v>
      </c>
      <c r="B72" s="88" t="str">
        <f>VLOOKUP(A72,Table1[],2,FALSE)</f>
        <v>SWIFT</v>
      </c>
      <c r="C72" s="89" t="str">
        <f>VLOOKUP(A72,Table1[],3,FALSE)</f>
        <v>طرمبة</v>
      </c>
      <c r="D72" s="4">
        <f>VLOOKUP(A72,Table1[],4,FALSE)</f>
        <v>15</v>
      </c>
      <c r="E72" s="90" t="str">
        <f>VLOOKUP(A72,Table1[],5,FALSE)</f>
        <v>ط كهرباء خارج عامة لكل السيارات</v>
      </c>
      <c r="F72" s="90" t="str">
        <f>LOOKUP(2,1/(Table1[CODE]=Table3[[#This Row],[CODE]]),Table1[بلد المنشأ])</f>
        <v>يابانيHKT</v>
      </c>
      <c r="G72" s="90" t="str">
        <f>LOOKUP(2,1/(Table1[CODE]=Table3[[#This Row],[CODE]]),Table1[Column2])</f>
        <v>HEP-o2</v>
      </c>
      <c r="H72" s="90"/>
      <c r="I72" s="91">
        <v>42996</v>
      </c>
      <c r="J72" s="94">
        <v>390</v>
      </c>
      <c r="K72" s="108">
        <v>1</v>
      </c>
      <c r="L72" s="92">
        <f>SUMIF(Table1[CODE],Table3[[#This Row],[CODE]],Table1[[وارد ]])-SUMIF(Table3[CODE],Table3[[#This Row],[CODE]],Table3[منصرف])</f>
        <v>5</v>
      </c>
      <c r="M72" s="93">
        <f>SUMIF(Table3[ت البيع],I72,Table3[س البيع])</f>
        <v>390</v>
      </c>
      <c r="N72" s="4" t="str">
        <f>IF(OR(Table3[[#This Row],[الربح]]&lt;1,AND((Table3[[#This Row],[سعر البيع]]*Table3[[#This Row],[منصرف]])&gt;70,Table3[[#This Row],[الربح]]&gt;(Table3[[#This Row],[التكلفة]]*Table3[[#This Row],[منصرف]]))),"X","")</f>
        <v/>
      </c>
      <c r="O72" s="90"/>
      <c r="P72" s="100">
        <v>347</v>
      </c>
      <c r="Q72" s="90">
        <f>Table3[[#This Row],[سعر البيع]]*Table3[[#This Row],[منصرف]]</f>
        <v>390</v>
      </c>
      <c r="R72" s="90">
        <f>IF(Table3[[#This Row],[CODE]]="خارجي",Table3[[#This Row],[س البيع]],(Table3[[#This Row],[س البيع]]-(Table3[[#This Row],[منصرف]]*Table3[[#This Row],[التكلفة]])))</f>
        <v>43</v>
      </c>
    </row>
    <row r="73" spans="1:18" ht="24" customHeight="1" x14ac:dyDescent="0.25">
      <c r="A73" s="104" t="s">
        <v>31</v>
      </c>
      <c r="B73" s="88" t="str">
        <f>VLOOKUP(A73,Table1[],2,FALSE)</f>
        <v>SWIFT</v>
      </c>
      <c r="C73" s="89" t="str">
        <f>VLOOKUP(A73,Table1[],3,FALSE)</f>
        <v>طرمبة</v>
      </c>
      <c r="D73" s="4">
        <f>VLOOKUP(A73,Table1[],4,FALSE)</f>
        <v>15</v>
      </c>
      <c r="E73" s="90" t="str">
        <f>VLOOKUP(A73,Table1[],5,FALSE)</f>
        <v>ط كهرباء خارج عامة لكل السيارات</v>
      </c>
      <c r="F73" s="90" t="str">
        <f>LOOKUP(2,1/(Table1[CODE]=Table3[[#This Row],[CODE]]),Table1[بلد المنشأ])</f>
        <v>يابانيHKT</v>
      </c>
      <c r="G73" s="90" t="str">
        <f>LOOKUP(2,1/(Table1[CODE]=Table3[[#This Row],[CODE]]),Table1[Column2])</f>
        <v>HEP-o2</v>
      </c>
      <c r="H73" s="90"/>
      <c r="I73" s="91">
        <v>43005</v>
      </c>
      <c r="J73" s="94">
        <v>390</v>
      </c>
      <c r="K73" s="108">
        <v>1</v>
      </c>
      <c r="L73" s="92">
        <f>SUMIF(Table1[CODE],Table3[[#This Row],[CODE]],Table1[[وارد ]])-SUMIF(Table3[CODE],Table3[[#This Row],[CODE]],Table3[منصرف])</f>
        <v>5</v>
      </c>
      <c r="M73" s="93">
        <f>SUMIF(Table3[ت البيع],I73,Table3[س البيع])</f>
        <v>390</v>
      </c>
      <c r="N73" s="4" t="str">
        <f>IF(OR(Table3[[#This Row],[الربح]]&lt;1,AND((Table3[[#This Row],[سعر البيع]]*Table3[[#This Row],[منصرف]])&gt;70,Table3[[#This Row],[الربح]]&gt;(Table3[[#This Row],[التكلفة]]*Table3[[#This Row],[منصرف]]))),"X","")</f>
        <v/>
      </c>
      <c r="O73" s="90"/>
      <c r="P73" s="100">
        <v>347</v>
      </c>
      <c r="Q73" s="90">
        <f>Table3[[#This Row],[سعر البيع]]*Table3[[#This Row],[منصرف]]</f>
        <v>390</v>
      </c>
      <c r="R73" s="90">
        <f>IF(Table3[[#This Row],[CODE]]="خارجي",Table3[[#This Row],[س البيع]],(Table3[[#This Row],[س البيع]]-(Table3[[#This Row],[منصرف]]*Table3[[#This Row],[التكلفة]])))</f>
        <v>43</v>
      </c>
    </row>
    <row r="74" spans="1:18" ht="24" customHeight="1" x14ac:dyDescent="0.25">
      <c r="A74" s="104" t="s">
        <v>31</v>
      </c>
      <c r="B74" s="88" t="str">
        <f>VLOOKUP(A74,Table1[],2,FALSE)</f>
        <v>SWIFT</v>
      </c>
      <c r="C74" s="89" t="str">
        <f>VLOOKUP(A74,Table1[],3,FALSE)</f>
        <v>طرمبة</v>
      </c>
      <c r="D74" s="4">
        <f>VLOOKUP(A74,Table1[],4,FALSE)</f>
        <v>15</v>
      </c>
      <c r="E74" s="90" t="str">
        <f>VLOOKUP(A74,Table1[],5,FALSE)</f>
        <v>ط كهرباء خارج عامة لكل السيارات</v>
      </c>
      <c r="F74" s="90" t="str">
        <f>LOOKUP(2,1/(Table1[CODE]=Table3[[#This Row],[CODE]]),Table1[بلد المنشأ])</f>
        <v>يابانيHKT</v>
      </c>
      <c r="G74" s="90" t="str">
        <f>LOOKUP(2,1/(Table1[CODE]=Table3[[#This Row],[CODE]]),Table1[Column2])</f>
        <v>HEP-o2</v>
      </c>
      <c r="H74" s="90"/>
      <c r="I74" s="91">
        <v>43010</v>
      </c>
      <c r="J74" s="94">
        <v>390</v>
      </c>
      <c r="K74" s="108">
        <v>1</v>
      </c>
      <c r="L74" s="92">
        <f>SUMIF(Table1[CODE],Table3[[#This Row],[CODE]],Table1[[وارد ]])-SUMIF(Table3[CODE],Table3[[#This Row],[CODE]],Table3[منصرف])</f>
        <v>5</v>
      </c>
      <c r="M74" s="93">
        <f>SUMIF(Table3[ت البيع],I74,Table3[س البيع])</f>
        <v>390</v>
      </c>
      <c r="N74" s="4" t="str">
        <f>IF(OR(Table3[[#This Row],[الربح]]&lt;1,AND((Table3[[#This Row],[سعر البيع]]*Table3[[#This Row],[منصرف]])&gt;70,Table3[[#This Row],[الربح]]&gt;(Table3[[#This Row],[التكلفة]]*Table3[[#This Row],[منصرف]]))),"X","")</f>
        <v/>
      </c>
      <c r="O74" s="90"/>
      <c r="P74" s="100">
        <v>347</v>
      </c>
      <c r="Q74" s="90">
        <f>Table3[[#This Row],[سعر البيع]]*Table3[[#This Row],[منصرف]]</f>
        <v>390</v>
      </c>
      <c r="R74" s="90">
        <f>IF(Table3[[#This Row],[CODE]]="خارجي",Table3[[#This Row],[س البيع]],(Table3[[#This Row],[س البيع]]-(Table3[[#This Row],[منصرف]]*Table3[[#This Row],[التكلفة]])))</f>
        <v>43</v>
      </c>
    </row>
    <row r="75" spans="1:18" ht="24" customHeight="1" x14ac:dyDescent="0.25">
      <c r="A75" s="104" t="s">
        <v>31</v>
      </c>
      <c r="B75" s="88" t="str">
        <f>VLOOKUP(A75,Table1[],2,FALSE)</f>
        <v>SWIFT</v>
      </c>
      <c r="C75" s="89" t="str">
        <f>VLOOKUP(A75,Table1[],3,FALSE)</f>
        <v>طرمبة</v>
      </c>
      <c r="D75" s="4">
        <f>VLOOKUP(A75,Table1[],4,FALSE)</f>
        <v>15</v>
      </c>
      <c r="E75" s="90" t="str">
        <f>VLOOKUP(A75,Table1[],5,FALSE)</f>
        <v>ط كهرباء خارج عامة لكل السيارات</v>
      </c>
      <c r="F75" s="90" t="str">
        <f>LOOKUP(2,1/(Table1[CODE]=Table3[[#This Row],[CODE]]),Table1[بلد المنشأ])</f>
        <v>يابانيHKT</v>
      </c>
      <c r="G75" s="90" t="str">
        <f>LOOKUP(2,1/(Table1[CODE]=Table3[[#This Row],[CODE]]),Table1[Column2])</f>
        <v>HEP-o2</v>
      </c>
      <c r="H75" s="90"/>
      <c r="I75" s="91">
        <v>43012</v>
      </c>
      <c r="J75" s="94">
        <v>390</v>
      </c>
      <c r="K75" s="108">
        <v>-1</v>
      </c>
      <c r="L75" s="92">
        <f>SUMIF(Table1[CODE],Table3[[#This Row],[CODE]],Table1[[وارد ]])-SUMIF(Table3[CODE],Table3[[#This Row],[CODE]],Table3[منصرف])</f>
        <v>5</v>
      </c>
      <c r="M75" s="93">
        <f>SUMIF(Table3[ت البيع],I75,Table3[س البيع])</f>
        <v>-390</v>
      </c>
      <c r="N75" s="4" t="str">
        <f>IF(OR(Table3[[#This Row],[الربح]]&lt;1,AND((Table3[[#This Row],[سعر البيع]]*Table3[[#This Row],[منصرف]])&gt;70,Table3[[#This Row],[الربح]]&gt;(Table3[[#This Row],[التكلفة]]*Table3[[#This Row],[منصرف]]))),"X","")</f>
        <v>X</v>
      </c>
      <c r="O75" s="90"/>
      <c r="P75" s="100">
        <v>345</v>
      </c>
      <c r="Q75" s="90">
        <f>Table3[[#This Row],[سعر البيع]]*Table3[[#This Row],[منصرف]]</f>
        <v>-390</v>
      </c>
      <c r="R75" s="90">
        <f>IF(Table3[[#This Row],[CODE]]="خارجي",Table3[[#This Row],[س البيع]],(Table3[[#This Row],[س البيع]]-(Table3[[#This Row],[منصرف]]*Table3[[#This Row],[التكلفة]])))</f>
        <v>-45</v>
      </c>
    </row>
    <row r="76" spans="1:18" ht="24" customHeight="1" x14ac:dyDescent="0.25">
      <c r="A76" s="104" t="s">
        <v>31</v>
      </c>
      <c r="B76" s="88" t="str">
        <f>VLOOKUP(A76,Table1[],2,FALSE)</f>
        <v>SWIFT</v>
      </c>
      <c r="C76" s="89" t="str">
        <f>VLOOKUP(A76,Table1[],3,FALSE)</f>
        <v>طرمبة</v>
      </c>
      <c r="D76" s="4">
        <f>VLOOKUP(A76,Table1[],4,FALSE)</f>
        <v>15</v>
      </c>
      <c r="E76" s="90" t="str">
        <f>VLOOKUP(A76,Table1[],5,FALSE)</f>
        <v>ط كهرباء خارج عامة لكل السيارات</v>
      </c>
      <c r="F76" s="90" t="str">
        <f>LOOKUP(2,1/(Table1[CODE]=Table3[[#This Row],[CODE]]),Table1[بلد المنشأ])</f>
        <v>يابانيHKT</v>
      </c>
      <c r="G76" s="90" t="str">
        <f>LOOKUP(2,1/(Table1[CODE]=Table3[[#This Row],[CODE]]),Table1[Column2])</f>
        <v>HEP-o2</v>
      </c>
      <c r="H76" s="90"/>
      <c r="I76" s="91">
        <v>43015</v>
      </c>
      <c r="J76" s="94">
        <v>390</v>
      </c>
      <c r="K76" s="110">
        <v>1</v>
      </c>
      <c r="L76" s="92">
        <f>SUMIF(Table1[CODE],Table3[[#This Row],[CODE]],Table1[[وارد ]])-SUMIF(Table3[CODE],Table3[[#This Row],[CODE]],Table3[منصرف])</f>
        <v>5</v>
      </c>
      <c r="M76" s="93">
        <f>SUMIF(Table3[ت البيع],I76,Table3[س البيع])</f>
        <v>390</v>
      </c>
      <c r="N76" s="4" t="str">
        <f>IF(OR(Table3[[#This Row],[الربح]]&lt;1,AND((Table3[[#This Row],[سعر البيع]]*Table3[[#This Row],[منصرف]])&gt;70,Table3[[#This Row],[الربح]]&gt;(Table3[[#This Row],[التكلفة]]*Table3[[#This Row],[منصرف]]))),"X","")</f>
        <v/>
      </c>
      <c r="O76" s="90"/>
      <c r="P76" s="100">
        <v>345</v>
      </c>
      <c r="Q76" s="90">
        <f>Table3[[#This Row],[سعر البيع]]*Table3[[#This Row],[منصرف]]</f>
        <v>390</v>
      </c>
      <c r="R76" s="90">
        <f>IF(Table3[[#This Row],[CODE]]="خارجي",Table3[[#This Row],[س البيع]],(Table3[[#This Row],[س البيع]]-(Table3[[#This Row],[منصرف]]*Table3[[#This Row],[التكلفة]])))</f>
        <v>45</v>
      </c>
    </row>
    <row r="77" spans="1:18" ht="24" customHeight="1" x14ac:dyDescent="0.25">
      <c r="A77" s="104" t="s">
        <v>31</v>
      </c>
      <c r="B77" s="88" t="str">
        <f>VLOOKUP(A77,Table1[],2,FALSE)</f>
        <v>SWIFT</v>
      </c>
      <c r="C77" s="89" t="str">
        <f>VLOOKUP(A77,Table1[],3,FALSE)</f>
        <v>طرمبة</v>
      </c>
      <c r="D77" s="4">
        <f>VLOOKUP(A77,Table1[],4,FALSE)</f>
        <v>15</v>
      </c>
      <c r="E77" s="90" t="str">
        <f>VLOOKUP(A77,Table1[],5,FALSE)</f>
        <v>ط كهرباء خارج عامة لكل السيارات</v>
      </c>
      <c r="F77" s="90" t="str">
        <f>LOOKUP(2,1/(Table1[CODE]=Table3[[#This Row],[CODE]]),Table1[بلد المنشأ])</f>
        <v>يابانيHKT</v>
      </c>
      <c r="G77" s="90" t="str">
        <f>LOOKUP(2,1/(Table1[CODE]=Table3[[#This Row],[CODE]]),Table1[Column2])</f>
        <v>HEP-o2</v>
      </c>
      <c r="H77" s="90"/>
      <c r="I77" s="91">
        <v>43029</v>
      </c>
      <c r="J77" s="94">
        <v>385</v>
      </c>
      <c r="K77" s="108">
        <v>1</v>
      </c>
      <c r="L77" s="92">
        <f>SUMIF(Table1[CODE],Table3[[#This Row],[CODE]],Table1[[وارد ]])-SUMIF(Table3[CODE],Table3[[#This Row],[CODE]],Table3[منصرف])</f>
        <v>5</v>
      </c>
      <c r="M77" s="93">
        <f>SUMIF(Table3[ت البيع],I77,Table3[س البيع])</f>
        <v>385</v>
      </c>
      <c r="N77" s="4" t="str">
        <f>IF(OR(Table3[[#This Row],[الربح]]&lt;1,AND((Table3[[#This Row],[سعر البيع]]*Table3[[#This Row],[منصرف]])&gt;70,Table3[[#This Row],[الربح]]&gt;(Table3[[#This Row],[التكلفة]]*Table3[[#This Row],[منصرف]]))),"X","")</f>
        <v/>
      </c>
      <c r="O77" s="90"/>
      <c r="P77" s="100">
        <v>345</v>
      </c>
      <c r="Q77" s="90">
        <f>Table3[[#This Row],[سعر البيع]]*Table3[[#This Row],[منصرف]]</f>
        <v>385</v>
      </c>
      <c r="R77" s="90">
        <f>IF(Table3[[#This Row],[CODE]]="خارجي",Table3[[#This Row],[س البيع]],(Table3[[#This Row],[س البيع]]-(Table3[[#This Row],[منصرف]]*Table3[[#This Row],[التكلفة]])))</f>
        <v>40</v>
      </c>
    </row>
    <row r="78" spans="1:18" ht="24" customHeight="1" x14ac:dyDescent="0.25">
      <c r="A78" s="104" t="s">
        <v>35</v>
      </c>
      <c r="B78" s="88" t="str">
        <f>VLOOKUP(A78,Table1[],2,FALSE)</f>
        <v>SWIFT</v>
      </c>
      <c r="C78" s="89" t="str">
        <f>VLOOKUP(A78,Table1[],3,FALSE)</f>
        <v>فانوس اشارة</v>
      </c>
      <c r="D78" s="4">
        <f>VLOOKUP(A78,Table1[],4,FALSE)</f>
        <v>1</v>
      </c>
      <c r="E78" s="90" t="str">
        <f>VLOOKUP(A78,Table1[],5,FALSE)</f>
        <v xml:space="preserve">اشارة سويفتR  يمين </v>
      </c>
      <c r="F78" s="90" t="str">
        <f>LOOKUP(2,1/(Table1[CODE]=Table3[[#This Row],[CODE]]),Table1[بلد المنشأ])</f>
        <v>TODO</v>
      </c>
      <c r="G78" s="90">
        <f>LOOKUP(2,1/(Table1[CODE]=Table3[[#This Row],[CODE]]),Table1[Column2])</f>
        <v>0</v>
      </c>
      <c r="H78" s="90"/>
      <c r="I78" s="91">
        <v>43036</v>
      </c>
      <c r="J78" s="94">
        <v>45</v>
      </c>
      <c r="K78" s="108">
        <v>1</v>
      </c>
      <c r="L78" s="92">
        <f>SUMIF(Table1[CODE],Table3[[#This Row],[CODE]],Table1[[وارد ]])-SUMIF(Table3[CODE],Table3[[#This Row],[CODE]],Table3[منصرف])</f>
        <v>0</v>
      </c>
      <c r="M78" s="93">
        <f>SUMIF(Table3[ت البيع],I78,Table3[س البيع])</f>
        <v>45</v>
      </c>
      <c r="N78" s="4" t="str">
        <f>IF(OR(Table3[[#This Row],[الربح]]&lt;1,AND((Table3[[#This Row],[سعر البيع]]*Table3[[#This Row],[منصرف]])&gt;70,Table3[[#This Row],[الربح]]&gt;(Table3[[#This Row],[التكلفة]]*Table3[[#This Row],[منصرف]]))),"X","")</f>
        <v/>
      </c>
      <c r="O78" s="90"/>
      <c r="P78" s="100">
        <v>36</v>
      </c>
      <c r="Q78" s="90">
        <f>Table3[[#This Row],[سعر البيع]]*Table3[[#This Row],[منصرف]]</f>
        <v>45</v>
      </c>
      <c r="R78" s="90">
        <f>IF(Table3[[#This Row],[CODE]]="خارجي",Table3[[#This Row],[س البيع]],(Table3[[#This Row],[س البيع]]-(Table3[[#This Row],[منصرف]]*Table3[[#This Row],[التكلفة]])))</f>
        <v>9</v>
      </c>
    </row>
    <row r="79" spans="1:18" ht="24" customHeight="1" x14ac:dyDescent="0.25">
      <c r="A79" s="104" t="s">
        <v>35</v>
      </c>
      <c r="B79" s="88" t="str">
        <f>VLOOKUP(A79,Table1[],2,FALSE)</f>
        <v>SWIFT</v>
      </c>
      <c r="C79" s="89" t="str">
        <f>VLOOKUP(A79,Table1[],3,FALSE)</f>
        <v>فانوس اشارة</v>
      </c>
      <c r="D79" s="4">
        <f>VLOOKUP(A79,Table1[],4,FALSE)</f>
        <v>1</v>
      </c>
      <c r="E79" s="90" t="str">
        <f>VLOOKUP(A79,Table1[],5,FALSE)</f>
        <v xml:space="preserve">اشارة سويفتR  يمين </v>
      </c>
      <c r="F79" s="90" t="str">
        <f>LOOKUP(2,1/(Table1[CODE]=Table3[[#This Row],[CODE]]),Table1[بلد المنشأ])</f>
        <v>TODO</v>
      </c>
      <c r="G79" s="90">
        <f>LOOKUP(2,1/(Table1[CODE]=Table3[[#This Row],[CODE]]),Table1[Column2])</f>
        <v>0</v>
      </c>
      <c r="H79" s="90"/>
      <c r="I79" s="91">
        <v>43038</v>
      </c>
      <c r="J79" s="94">
        <v>45</v>
      </c>
      <c r="K79" s="108">
        <v>1</v>
      </c>
      <c r="L79" s="92">
        <f>SUMIF(Table1[CODE],Table3[[#This Row],[CODE]],Table1[[وارد ]])-SUMIF(Table3[CODE],Table3[[#This Row],[CODE]],Table3[منصرف])</f>
        <v>0</v>
      </c>
      <c r="M79" s="93">
        <f>SUMIF(Table3[ت البيع],I79,Table3[س البيع])</f>
        <v>45</v>
      </c>
      <c r="N79" s="4" t="str">
        <f>IF(OR(Table3[[#This Row],[الربح]]&lt;1,AND((Table3[[#This Row],[سعر البيع]]*Table3[[#This Row],[منصرف]])&gt;70,Table3[[#This Row],[الربح]]&gt;(Table3[[#This Row],[التكلفة]]*Table3[[#This Row],[منصرف]]))),"X","")</f>
        <v/>
      </c>
      <c r="O79" s="90"/>
      <c r="P79" s="100">
        <v>36</v>
      </c>
      <c r="Q79" s="90">
        <f>Table3[[#This Row],[سعر البيع]]*Table3[[#This Row],[منصرف]]</f>
        <v>45</v>
      </c>
      <c r="R79" s="90">
        <f>IF(Table3[[#This Row],[CODE]]="خارجي",Table3[[#This Row],[س البيع]],(Table3[[#This Row],[س البيع]]-(Table3[[#This Row],[منصرف]]*Table3[[#This Row],[التكلفة]])))</f>
        <v>9</v>
      </c>
    </row>
    <row r="80" spans="1:18" ht="24" customHeight="1" x14ac:dyDescent="0.25">
      <c r="A80" s="104" t="s">
        <v>31</v>
      </c>
      <c r="B80" s="88" t="str">
        <f>VLOOKUP(A80,Table1[],2,FALSE)</f>
        <v>SWIFT</v>
      </c>
      <c r="C80" s="89" t="str">
        <f>VLOOKUP(A80,Table1[],3,FALSE)</f>
        <v>طرمبة</v>
      </c>
      <c r="D80" s="4">
        <f>VLOOKUP(A80,Table1[],4,FALSE)</f>
        <v>15</v>
      </c>
      <c r="E80" s="90" t="str">
        <f>VLOOKUP(A80,Table1[],5,FALSE)</f>
        <v>ط كهرباء خارج عامة لكل السيارات</v>
      </c>
      <c r="F80" s="90" t="str">
        <f>LOOKUP(2,1/(Table1[CODE]=Table3[[#This Row],[CODE]]),Table1[بلد المنشأ])</f>
        <v>يابانيHKT</v>
      </c>
      <c r="G80" s="90" t="str">
        <f>LOOKUP(2,1/(Table1[CODE]=Table3[[#This Row],[CODE]]),Table1[Column2])</f>
        <v>HEP-o2</v>
      </c>
      <c r="H80" s="90"/>
      <c r="I80" s="91">
        <v>43039</v>
      </c>
      <c r="J80" s="94">
        <v>385</v>
      </c>
      <c r="K80" s="110">
        <v>-1</v>
      </c>
      <c r="L80" s="92">
        <f>SUMIF(Table1[CODE],Table3[[#This Row],[CODE]],Table1[[وارد ]])-SUMIF(Table3[CODE],Table3[[#This Row],[CODE]],Table3[منصرف])</f>
        <v>5</v>
      </c>
      <c r="M80" s="93">
        <f>SUMIF(Table3[ت البيع],I80,Table3[س البيع])</f>
        <v>-385</v>
      </c>
      <c r="N80" s="4" t="str">
        <f>IF(OR(Table3[[#This Row],[الربح]]&lt;1,AND((Table3[[#This Row],[سعر البيع]]*Table3[[#This Row],[منصرف]])&gt;70,Table3[[#This Row],[الربح]]&gt;(Table3[[#This Row],[التكلفة]]*Table3[[#This Row],[منصرف]]))),"X","")</f>
        <v>X</v>
      </c>
      <c r="O80" s="90"/>
      <c r="P80" s="100">
        <v>345</v>
      </c>
      <c r="Q80" s="90">
        <f>Table3[[#This Row],[سعر البيع]]*Table3[[#This Row],[منصرف]]</f>
        <v>-385</v>
      </c>
      <c r="R80" s="90">
        <f>IF(Table3[[#This Row],[CODE]]="خارجي",Table3[[#This Row],[س البيع]],(Table3[[#This Row],[س البيع]]-(Table3[[#This Row],[منصرف]]*Table3[[#This Row],[التكلفة]])))</f>
        <v>-40</v>
      </c>
    </row>
    <row r="81" spans="1:18" ht="24" customHeight="1" x14ac:dyDescent="0.25">
      <c r="A81" s="104" t="s">
        <v>31</v>
      </c>
      <c r="B81" s="88" t="str">
        <f>VLOOKUP(A81,Table1[],2,FALSE)</f>
        <v>SWIFT</v>
      </c>
      <c r="C81" s="89" t="str">
        <f>VLOOKUP(A81,Table1[],3,FALSE)</f>
        <v>طرمبة</v>
      </c>
      <c r="D81" s="4">
        <f>VLOOKUP(A81,Table1[],4,FALSE)</f>
        <v>15</v>
      </c>
      <c r="E81" s="90" t="str">
        <f>VLOOKUP(A81,Table1[],5,FALSE)</f>
        <v>ط كهرباء خارج عامة لكل السيارات</v>
      </c>
      <c r="F81" s="90" t="str">
        <f>LOOKUP(2,1/(Table1[CODE]=Table3[[#This Row],[CODE]]),Table1[بلد المنشأ])</f>
        <v>يابانيHKT</v>
      </c>
      <c r="G81" s="90" t="str">
        <f>LOOKUP(2,1/(Table1[CODE]=Table3[[#This Row],[CODE]]),Table1[Column2])</f>
        <v>HEP-o2</v>
      </c>
      <c r="H81" s="90"/>
      <c r="I81" s="91">
        <v>43044</v>
      </c>
      <c r="J81" s="94">
        <v>380</v>
      </c>
      <c r="K81" s="110">
        <v>1</v>
      </c>
      <c r="L81" s="92">
        <f>SUMIF(Table1[CODE],Table3[[#This Row],[CODE]],Table1[[وارد ]])-SUMIF(Table3[CODE],Table3[[#This Row],[CODE]],Table3[منصرف])</f>
        <v>5</v>
      </c>
      <c r="M81" s="93">
        <f>SUMIF(Table3[ت البيع],I81,Table3[س البيع])</f>
        <v>380</v>
      </c>
      <c r="N81" s="4" t="str">
        <f>IF(OR(Table3[[#This Row],[الربح]]&lt;1,AND((Table3[[#This Row],[سعر البيع]]*Table3[[#This Row],[منصرف]])&gt;70,Table3[[#This Row],[الربح]]&gt;(Table3[[#This Row],[التكلفة]]*Table3[[#This Row],[منصرف]]))),"X","")</f>
        <v/>
      </c>
      <c r="O81" s="90"/>
      <c r="P81" s="100">
        <v>342.5</v>
      </c>
      <c r="Q81" s="90">
        <f>Table3[[#This Row],[سعر البيع]]*Table3[[#This Row],[منصرف]]</f>
        <v>380</v>
      </c>
      <c r="R81" s="90">
        <f>IF(Table3[[#This Row],[CODE]]="خارجي",Table3[[#This Row],[س البيع]],(Table3[[#This Row],[س البيع]]-(Table3[[#This Row],[منصرف]]*Table3[[#This Row],[التكلفة]])))</f>
        <v>37.5</v>
      </c>
    </row>
    <row r="82" spans="1:18" ht="24" customHeight="1" x14ac:dyDescent="0.25">
      <c r="A82" s="104" t="s">
        <v>31</v>
      </c>
      <c r="B82" s="88" t="str">
        <f>VLOOKUP(A82,Table1[],2,FALSE)</f>
        <v>SWIFT</v>
      </c>
      <c r="C82" s="89" t="str">
        <f>VLOOKUP(A82,Table1[],3,FALSE)</f>
        <v>طرمبة</v>
      </c>
      <c r="D82" s="4">
        <f>VLOOKUP(A82,Table1[],4,FALSE)</f>
        <v>15</v>
      </c>
      <c r="E82" s="90" t="str">
        <f>VLOOKUP(A82,Table1[],5,FALSE)</f>
        <v>ط كهرباء خارج عامة لكل السيارات</v>
      </c>
      <c r="F82" s="90" t="str">
        <f>LOOKUP(2,1/(Table1[CODE]=Table3[[#This Row],[CODE]]),Table1[بلد المنشأ])</f>
        <v>يابانيHKT</v>
      </c>
      <c r="G82" s="90" t="str">
        <f>LOOKUP(2,1/(Table1[CODE]=Table3[[#This Row],[CODE]]),Table1[Column2])</f>
        <v>HEP-o2</v>
      </c>
      <c r="H82" s="90"/>
      <c r="I82" s="91">
        <v>43045</v>
      </c>
      <c r="J82" s="94">
        <v>380</v>
      </c>
      <c r="K82" s="108">
        <v>1</v>
      </c>
      <c r="L82" s="92">
        <f>SUMIF(Table1[CODE],Table3[[#This Row],[CODE]],Table1[[وارد ]])-SUMIF(Table3[CODE],Table3[[#This Row],[CODE]],Table3[منصرف])</f>
        <v>5</v>
      </c>
      <c r="M82" s="93">
        <f>SUMIF(Table3[ت البيع],I82,Table3[س البيع])</f>
        <v>380</v>
      </c>
      <c r="N82" s="4" t="str">
        <f>IF(OR(Table3[[#This Row],[الربح]]&lt;1,AND((Table3[[#This Row],[سعر البيع]]*Table3[[#This Row],[منصرف]])&gt;70,Table3[[#This Row],[الربح]]&gt;(Table3[[#This Row],[التكلفة]]*Table3[[#This Row],[منصرف]]))),"X","")</f>
        <v/>
      </c>
      <c r="O82" s="90"/>
      <c r="P82" s="100">
        <v>341.66666666666669</v>
      </c>
      <c r="Q82" s="90">
        <f>Table3[[#This Row],[سعر البيع]]*Table3[[#This Row],[منصرف]]</f>
        <v>380</v>
      </c>
      <c r="R82" s="90">
        <f>IF(Table3[[#This Row],[CODE]]="خارجي",Table3[[#This Row],[س البيع]],(Table3[[#This Row],[س البيع]]-(Table3[[#This Row],[منصرف]]*Table3[[#This Row],[التكلفة]])))</f>
        <v>38.333333333333314</v>
      </c>
    </row>
    <row r="83" spans="1:18" ht="24" customHeight="1" x14ac:dyDescent="0.25">
      <c r="A83" s="104" t="s">
        <v>31</v>
      </c>
      <c r="B83" s="88" t="str">
        <f>VLOOKUP(A83,Table1[],2,FALSE)</f>
        <v>SWIFT</v>
      </c>
      <c r="C83" s="89" t="str">
        <f>VLOOKUP(A83,Table1[],3,FALSE)</f>
        <v>طرمبة</v>
      </c>
      <c r="D83" s="4">
        <f>VLOOKUP(A83,Table1[],4,FALSE)</f>
        <v>15</v>
      </c>
      <c r="E83" s="90" t="str">
        <f>VLOOKUP(A83,Table1[],5,FALSE)</f>
        <v>ط كهرباء خارج عامة لكل السيارات</v>
      </c>
      <c r="F83" s="90" t="str">
        <f>LOOKUP(2,1/(Table1[CODE]=Table3[[#This Row],[CODE]]),Table1[بلد المنشأ])</f>
        <v>يابانيHKT</v>
      </c>
      <c r="G83" s="90" t="str">
        <f>LOOKUP(2,1/(Table1[CODE]=Table3[[#This Row],[CODE]]),Table1[Column2])</f>
        <v>HEP-o2</v>
      </c>
      <c r="H83" s="90"/>
      <c r="I83" s="91">
        <v>43055</v>
      </c>
      <c r="J83" s="94">
        <v>380</v>
      </c>
      <c r="K83" s="108">
        <v>1</v>
      </c>
      <c r="L83" s="92">
        <f>SUMIF(Table1[CODE],Table3[[#This Row],[CODE]],Table1[[وارد ]])-SUMIF(Table3[CODE],Table3[[#This Row],[CODE]],Table3[منصرف])</f>
        <v>5</v>
      </c>
      <c r="M83" s="93">
        <f>SUMIF(Table3[ت البيع],I83,Table3[س البيع])</f>
        <v>380</v>
      </c>
      <c r="N83" s="4" t="str">
        <f>IF(OR(Table3[[#This Row],[الربح]]&lt;1,AND((Table3[[#This Row],[سعر البيع]]*Table3[[#This Row],[منصرف]])&gt;70,Table3[[#This Row],[الربح]]&gt;(Table3[[#This Row],[التكلفة]]*Table3[[#This Row],[منصرف]]))),"X","")</f>
        <v/>
      </c>
      <c r="O83" s="90"/>
      <c r="P83" s="100">
        <v>341.66666666666669</v>
      </c>
      <c r="Q83" s="90">
        <f>Table3[[#This Row],[سعر البيع]]*Table3[[#This Row],[منصرف]]</f>
        <v>380</v>
      </c>
      <c r="R83" s="90">
        <f>IF(Table3[[#This Row],[CODE]]="خارجي",Table3[[#This Row],[س البيع]],(Table3[[#This Row],[س البيع]]-(Table3[[#This Row],[منصرف]]*Table3[[#This Row],[التكلفة]])))</f>
        <v>38.333333333333314</v>
      </c>
    </row>
    <row r="84" spans="1:18" ht="24" customHeight="1" x14ac:dyDescent="0.25">
      <c r="A84" s="104" t="s">
        <v>31</v>
      </c>
      <c r="B84" s="88" t="str">
        <f>VLOOKUP(A84,Table1[],2,FALSE)</f>
        <v>SWIFT</v>
      </c>
      <c r="C84" s="89" t="str">
        <f>VLOOKUP(A84,Table1[],3,FALSE)</f>
        <v>طرمبة</v>
      </c>
      <c r="D84" s="4">
        <f>VLOOKUP(A84,Table1[],4,FALSE)</f>
        <v>15</v>
      </c>
      <c r="E84" s="90" t="str">
        <f>VLOOKUP(A84,Table1[],5,FALSE)</f>
        <v>ط كهرباء خارج عامة لكل السيارات</v>
      </c>
      <c r="F84" s="90" t="str">
        <f>LOOKUP(2,1/(Table1[CODE]=Table3[[#This Row],[CODE]]),Table1[بلد المنشأ])</f>
        <v>يابانيHKT</v>
      </c>
      <c r="G84" s="90" t="str">
        <f>LOOKUP(2,1/(Table1[CODE]=Table3[[#This Row],[CODE]]),Table1[Column2])</f>
        <v>HEP-o2</v>
      </c>
      <c r="H84" s="90"/>
      <c r="I84" s="91">
        <v>43059</v>
      </c>
      <c r="J84" s="94">
        <v>380</v>
      </c>
      <c r="K84" s="108">
        <v>-1</v>
      </c>
      <c r="L84" s="92">
        <f>SUMIF(Table1[CODE],Table3[[#This Row],[CODE]],Table1[[وارد ]])-SUMIF(Table3[CODE],Table3[[#This Row],[CODE]],Table3[منصرف])</f>
        <v>5</v>
      </c>
      <c r="M84" s="93">
        <f>SUMIF(Table3[ت البيع],I84,Table3[س البيع])</f>
        <v>-380</v>
      </c>
      <c r="N84" s="4" t="str">
        <f>IF(OR(Table3[[#This Row],[الربح]]&lt;1,AND((Table3[[#This Row],[سعر البيع]]*Table3[[#This Row],[منصرف]])&gt;70,Table3[[#This Row],[الربح]]&gt;(Table3[[#This Row],[التكلفة]]*Table3[[#This Row],[منصرف]]))),"X","")</f>
        <v>X</v>
      </c>
      <c r="O84" s="90"/>
      <c r="P84" s="100">
        <v>341.66666666666669</v>
      </c>
      <c r="Q84" s="90">
        <f>Table3[[#This Row],[سعر البيع]]*Table3[[#This Row],[منصرف]]</f>
        <v>-380</v>
      </c>
      <c r="R84" s="90">
        <f>IF(Table3[[#This Row],[CODE]]="خارجي",Table3[[#This Row],[س البيع]],(Table3[[#This Row],[س البيع]]-(Table3[[#This Row],[منصرف]]*Table3[[#This Row],[التكلفة]])))</f>
        <v>-38.333333333333314</v>
      </c>
    </row>
    <row r="85" spans="1:18" ht="24" customHeight="1" x14ac:dyDescent="0.25">
      <c r="A85" s="104" t="s">
        <v>31</v>
      </c>
      <c r="B85" s="88" t="str">
        <f>VLOOKUP(A85,Table1[],2,FALSE)</f>
        <v>SWIFT</v>
      </c>
      <c r="C85" s="89" t="str">
        <f>VLOOKUP(A85,Table1[],3,FALSE)</f>
        <v>طرمبة</v>
      </c>
      <c r="D85" s="4">
        <f>VLOOKUP(A85,Table1[],4,FALSE)</f>
        <v>15</v>
      </c>
      <c r="E85" s="90" t="str">
        <f>VLOOKUP(A85,Table1[],5,FALSE)</f>
        <v>ط كهرباء خارج عامة لكل السيارات</v>
      </c>
      <c r="F85" s="90" t="str">
        <f>LOOKUP(2,1/(Table1[CODE]=Table3[[#This Row],[CODE]]),Table1[بلد المنشأ])</f>
        <v>يابانيHKT</v>
      </c>
      <c r="G85" s="90" t="str">
        <f>LOOKUP(2,1/(Table1[CODE]=Table3[[#This Row],[CODE]]),Table1[Column2])</f>
        <v>HEP-o2</v>
      </c>
      <c r="H85" s="90"/>
      <c r="I85" s="91">
        <v>43071</v>
      </c>
      <c r="J85" s="94">
        <v>390</v>
      </c>
      <c r="K85" s="110">
        <v>1</v>
      </c>
      <c r="L85" s="92">
        <f>SUMIF(Table1[CODE],Table3[[#This Row],[CODE]],Table1[[وارد ]])-SUMIF(Table3[CODE],Table3[[#This Row],[CODE]],Table3[منصرف])</f>
        <v>5</v>
      </c>
      <c r="M85" s="93">
        <f>SUMIF(Table3[ت البيع],I85,Table3[س البيع])</f>
        <v>390</v>
      </c>
      <c r="N85" s="4" t="str">
        <f>IF(OR(Table3[[#This Row],[الربح]]&lt;1,AND((Table3[[#This Row],[سعر البيع]]*Table3[[#This Row],[منصرف]])&gt;70,Table3[[#This Row],[الربح]]&gt;(Table3[[#This Row],[التكلفة]]*Table3[[#This Row],[منصرف]]))),"X","")</f>
        <v/>
      </c>
      <c r="O85" s="90"/>
      <c r="P85" s="100">
        <v>340.625</v>
      </c>
      <c r="Q85" s="90">
        <f>Table3[[#This Row],[سعر البيع]]*Table3[[#This Row],[منصرف]]</f>
        <v>390</v>
      </c>
      <c r="R85" s="90">
        <f>IF(Table3[[#This Row],[CODE]]="خارجي",Table3[[#This Row],[س البيع]],(Table3[[#This Row],[س البيع]]-(Table3[[#This Row],[منصرف]]*Table3[[#This Row],[التكلفة]])))</f>
        <v>49.375</v>
      </c>
    </row>
    <row r="86" spans="1:18" ht="24" customHeight="1" x14ac:dyDescent="0.25">
      <c r="A86" s="104" t="s">
        <v>31</v>
      </c>
      <c r="B86" s="88" t="str">
        <f>VLOOKUP(A86,Table1[],2,FALSE)</f>
        <v>SWIFT</v>
      </c>
      <c r="C86" s="89" t="str">
        <f>VLOOKUP(A86,Table1[],3,FALSE)</f>
        <v>طرمبة</v>
      </c>
      <c r="D86" s="4">
        <f>VLOOKUP(A86,Table1[],4,FALSE)</f>
        <v>15</v>
      </c>
      <c r="E86" s="90" t="str">
        <f>VLOOKUP(A86,Table1[],5,FALSE)</f>
        <v>ط كهرباء خارج عامة لكل السيارات</v>
      </c>
      <c r="F86" s="90" t="str">
        <f>LOOKUP(2,1/(Table1[CODE]=Table3[[#This Row],[CODE]]),Table1[بلد المنشأ])</f>
        <v>يابانيHKT</v>
      </c>
      <c r="G86" s="90" t="str">
        <f>LOOKUP(2,1/(Table1[CODE]=Table3[[#This Row],[CODE]]),Table1[Column2])</f>
        <v>HEP-o2</v>
      </c>
      <c r="H86" s="90"/>
      <c r="I86" s="91">
        <v>43080</v>
      </c>
      <c r="J86" s="94">
        <v>380</v>
      </c>
      <c r="K86" s="110">
        <v>1</v>
      </c>
      <c r="L86" s="92">
        <f>SUMIF(Table1[CODE],Table3[[#This Row],[CODE]],Table1[[وارد ]])-SUMIF(Table3[CODE],Table3[[#This Row],[CODE]],Table3[منصرف])</f>
        <v>5</v>
      </c>
      <c r="M86" s="93">
        <f>SUMIF(Table3[ت البيع],I86,Table3[س البيع])</f>
        <v>380</v>
      </c>
      <c r="N86" s="4" t="str">
        <f>IF(OR(Table3[[#This Row],[الربح]]&lt;1,AND((Table3[[#This Row],[سعر البيع]]*Table3[[#This Row],[منصرف]])&gt;70,Table3[[#This Row],[الربح]]&gt;(Table3[[#This Row],[التكلفة]]*Table3[[#This Row],[منصرف]]))),"X","")</f>
        <v/>
      </c>
      <c r="O86" s="90"/>
      <c r="P86" s="100">
        <v>340.625</v>
      </c>
      <c r="Q86" s="90">
        <f>Table3[[#This Row],[سعر البيع]]*Table3[[#This Row],[منصرف]]</f>
        <v>380</v>
      </c>
      <c r="R86" s="90">
        <f>IF(Table3[[#This Row],[CODE]]="خارجي",Table3[[#This Row],[س البيع]],(Table3[[#This Row],[س البيع]]-(Table3[[#This Row],[منصرف]]*Table3[[#This Row],[التكلفة]])))</f>
        <v>39.375</v>
      </c>
    </row>
    <row r="87" spans="1:18" ht="24" customHeight="1" x14ac:dyDescent="0.25">
      <c r="A87" s="96" t="s">
        <v>22</v>
      </c>
      <c r="B87" s="88" t="str">
        <f>VLOOKUP(A87,Table1[],2,FALSE)</f>
        <v>COROLLA</v>
      </c>
      <c r="C87" s="89" t="str">
        <f>VLOOKUP(A87,Table1[],3,FALSE)</f>
        <v>اكصدام امامي</v>
      </c>
      <c r="D87" s="4">
        <f>VLOOKUP(A87,Table1[],4,FALSE)</f>
        <v>4</v>
      </c>
      <c r="E87" s="90" t="str">
        <f>VLOOKUP(A87,Table1[],5,FALSE)</f>
        <v>اكصدام كرولا 03/2004</v>
      </c>
      <c r="F87" s="90" t="str">
        <f>LOOKUP(2,1/(Table1[CODE]=Table3[[#This Row],[CODE]]),Table1[بلد المنشأ])</f>
        <v xml:space="preserve">تايوان </v>
      </c>
      <c r="G87" s="90" t="str">
        <f>LOOKUP(2,1/(Table1[CODE]=Table3[[#This Row],[CODE]]),Table1[Column2])</f>
        <v>4199BA</v>
      </c>
      <c r="H87" s="90"/>
      <c r="I87" s="91">
        <v>43092</v>
      </c>
      <c r="J87" s="94">
        <v>480</v>
      </c>
      <c r="K87" s="110">
        <v>1</v>
      </c>
      <c r="L87" s="92">
        <f>SUMIF(Table1[CODE],Table3[[#This Row],[CODE]],Table1[[وارد ]])-SUMIF(Table3[CODE],Table3[[#This Row],[CODE]],Table3[منصرف])</f>
        <v>2</v>
      </c>
      <c r="M87" s="93">
        <f>SUMIF(Table3[ت البيع],I87,Table3[س البيع])</f>
        <v>480</v>
      </c>
      <c r="N87" s="4" t="str">
        <f>IF(OR(Table3[[#This Row],[الربح]]&lt;1,AND((Table3[[#This Row],[سعر البيع]]*Table3[[#This Row],[منصرف]])&gt;70,Table3[[#This Row],[الربح]]&gt;(Table3[[#This Row],[التكلفة]]*Table3[[#This Row],[منصرف]]))),"X","")</f>
        <v/>
      </c>
      <c r="O87" s="90"/>
      <c r="P87" s="100">
        <v>436</v>
      </c>
      <c r="Q87" s="90">
        <f>Table3[[#This Row],[سعر البيع]]*Table3[[#This Row],[منصرف]]</f>
        <v>480</v>
      </c>
      <c r="R87" s="90">
        <f>IF(Table3[[#This Row],[CODE]]="خارجي",Table3[[#This Row],[س البيع]],(Table3[[#This Row],[س البيع]]-(Table3[[#This Row],[منصرف]]*Table3[[#This Row],[التكلفة]])))</f>
        <v>44</v>
      </c>
    </row>
    <row r="88" spans="1:18" ht="24" customHeight="1" x14ac:dyDescent="0.25">
      <c r="A88" s="104" t="s">
        <v>31</v>
      </c>
      <c r="B88" s="88" t="str">
        <f>VLOOKUP(A88,Table1[],2,FALSE)</f>
        <v>SWIFT</v>
      </c>
      <c r="C88" s="89" t="str">
        <f>VLOOKUP(A88,Table1[],3,FALSE)</f>
        <v>طرمبة</v>
      </c>
      <c r="D88" s="4">
        <f>VLOOKUP(A88,Table1[],4,FALSE)</f>
        <v>15</v>
      </c>
      <c r="E88" s="90" t="str">
        <f>VLOOKUP(A88,Table1[],5,FALSE)</f>
        <v>ط كهرباء خارج عامة لكل السيارات</v>
      </c>
      <c r="F88" s="90" t="str">
        <f>LOOKUP(2,1/(Table1[CODE]=Table3[[#This Row],[CODE]]),Table1[بلد المنشأ])</f>
        <v>يابانيHKT</v>
      </c>
      <c r="G88" s="90" t="str">
        <f>LOOKUP(2,1/(Table1[CODE]=Table3[[#This Row],[CODE]]),Table1[Column2])</f>
        <v>HEP-o2</v>
      </c>
      <c r="H88" s="90"/>
      <c r="I88" s="91">
        <v>43104</v>
      </c>
      <c r="J88" s="94">
        <v>390</v>
      </c>
      <c r="K88" s="108">
        <v>1</v>
      </c>
      <c r="L88" s="92">
        <f>SUMIF(Table1[CODE],Table3[[#This Row],[CODE]],Table1[[وارد ]])-SUMIF(Table3[CODE],Table3[[#This Row],[CODE]],Table3[منصرف])</f>
        <v>5</v>
      </c>
      <c r="M88" s="93">
        <f>SUMIF(Table3[ت البيع],I88,Table3[س البيع])</f>
        <v>390</v>
      </c>
      <c r="N88" s="4" t="str">
        <f>IF(OR(Table3[[#This Row],[الربح]]&lt;1,AND((Table3[[#This Row],[سعر البيع]]*Table3[[#This Row],[منصرف]])&gt;70,Table3[[#This Row],[الربح]]&gt;(Table3[[#This Row],[التكلفة]]*Table3[[#This Row],[منصرف]]))),"X","")</f>
        <v/>
      </c>
      <c r="O88" s="90"/>
      <c r="P88" s="100">
        <v>340.625</v>
      </c>
      <c r="Q88" s="90">
        <f>Table3[[#This Row],[سعر البيع]]*Table3[[#This Row],[منصرف]]</f>
        <v>390</v>
      </c>
      <c r="R88" s="90">
        <f>IF(Table3[[#This Row],[CODE]]="خارجي",Table3[[#This Row],[س البيع]],(Table3[[#This Row],[س البيع]]-(Table3[[#This Row],[منصرف]]*Table3[[#This Row],[التكلفة]])))</f>
        <v>49.375</v>
      </c>
    </row>
    <row r="89" spans="1:18" ht="24" customHeight="1" x14ac:dyDescent="0.25">
      <c r="A89" s="104" t="s">
        <v>31</v>
      </c>
      <c r="B89" s="88" t="str">
        <f>VLOOKUP(A89,Table1[],2,FALSE)</f>
        <v>SWIFT</v>
      </c>
      <c r="C89" s="89" t="str">
        <f>VLOOKUP(A89,Table1[],3,FALSE)</f>
        <v>طرمبة</v>
      </c>
      <c r="D89" s="4">
        <f>VLOOKUP(A89,Table1[],4,FALSE)</f>
        <v>15</v>
      </c>
      <c r="E89" s="90" t="str">
        <f>VLOOKUP(A89,Table1[],5,FALSE)</f>
        <v>ط كهرباء خارج عامة لكل السيارات</v>
      </c>
      <c r="F89" s="90" t="str">
        <f>LOOKUP(2,1/(Table1[CODE]=Table3[[#This Row],[CODE]]),Table1[بلد المنشأ])</f>
        <v>يابانيHKT</v>
      </c>
      <c r="G89" s="90" t="str">
        <f>LOOKUP(2,1/(Table1[CODE]=Table3[[#This Row],[CODE]]),Table1[Column2])</f>
        <v>HEP-o2</v>
      </c>
      <c r="H89" s="90"/>
      <c r="I89" s="91">
        <v>43116</v>
      </c>
      <c r="J89" s="94">
        <v>380</v>
      </c>
      <c r="K89" s="110">
        <v>1</v>
      </c>
      <c r="L89" s="92">
        <f>SUMIF(Table1[CODE],Table3[[#This Row],[CODE]],Table1[[وارد ]])-SUMIF(Table3[CODE],Table3[[#This Row],[CODE]],Table3[منصرف])</f>
        <v>5</v>
      </c>
      <c r="M89" s="93">
        <f>SUMIF(Table3[ت البيع],I89,Table3[س البيع])</f>
        <v>380</v>
      </c>
      <c r="N89" s="4" t="str">
        <f>IF(OR(Table3[[#This Row],[الربح]]&lt;1,AND((Table3[[#This Row],[سعر البيع]]*Table3[[#This Row],[منصرف]])&gt;70,Table3[[#This Row],[الربح]]&gt;(Table3[[#This Row],[التكلفة]]*Table3[[#This Row],[منصرف]]))),"X","")</f>
        <v/>
      </c>
      <c r="O89" s="90"/>
      <c r="P89" s="100">
        <v>340.625</v>
      </c>
      <c r="Q89" s="90">
        <f>Table3[[#This Row],[سعر البيع]]*Table3[[#This Row],[منصرف]]</f>
        <v>380</v>
      </c>
      <c r="R89" s="90">
        <f>IF(Table3[[#This Row],[CODE]]="خارجي",Table3[[#This Row],[س البيع]],(Table3[[#This Row],[س البيع]]-(Table3[[#This Row],[منصرف]]*Table3[[#This Row],[التكلفة]])))</f>
        <v>39.375</v>
      </c>
    </row>
    <row r="90" spans="1:18" ht="24" customHeight="1" x14ac:dyDescent="0.25">
      <c r="A90" s="104" t="s">
        <v>31</v>
      </c>
      <c r="B90" s="88" t="str">
        <f>VLOOKUP(A90,Table1[],2,FALSE)</f>
        <v>SWIFT</v>
      </c>
      <c r="C90" s="89" t="str">
        <f>VLOOKUP(A90,Table1[],3,FALSE)</f>
        <v>طرمبة</v>
      </c>
      <c r="D90" s="4">
        <f>VLOOKUP(A90,Table1[],4,FALSE)</f>
        <v>15</v>
      </c>
      <c r="E90" s="90" t="str">
        <f>VLOOKUP(A90,Table1[],5,FALSE)</f>
        <v>ط كهرباء خارج عامة لكل السيارات</v>
      </c>
      <c r="F90" s="90" t="str">
        <f>LOOKUP(2,1/(Table1[CODE]=Table3[[#This Row],[CODE]]),Table1[بلد المنشأ])</f>
        <v>يابانيHKT</v>
      </c>
      <c r="G90" s="90" t="str">
        <f>LOOKUP(2,1/(Table1[CODE]=Table3[[#This Row],[CODE]]),Table1[Column2])</f>
        <v>HEP-o2</v>
      </c>
      <c r="H90" s="90"/>
      <c r="I90" s="91">
        <v>43127</v>
      </c>
      <c r="J90" s="94">
        <v>390</v>
      </c>
      <c r="K90" s="108">
        <v>1</v>
      </c>
      <c r="L90" s="92">
        <f>SUMIF(Table1[CODE],Table3[[#This Row],[CODE]],Table1[[وارد ]])-SUMIF(Table3[CODE],Table3[[#This Row],[CODE]],Table3[منصرف])</f>
        <v>5</v>
      </c>
      <c r="M90" s="93">
        <f>SUMIF(Table3[ت البيع],I90,Table3[س البيع])</f>
        <v>390</v>
      </c>
      <c r="N90" s="4" t="str">
        <f>IF(OR(Table3[[#This Row],[الربح]]&lt;1,AND((Table3[[#This Row],[سعر البيع]]*Table3[[#This Row],[منصرف]])&gt;70,Table3[[#This Row],[الربح]]&gt;(Table3[[#This Row],[التكلفة]]*Table3[[#This Row],[منصرف]]))),"X","")</f>
        <v/>
      </c>
      <c r="O90" s="90"/>
      <c r="P90" s="100">
        <v>330</v>
      </c>
      <c r="Q90" s="90">
        <f>Table3[[#This Row],[سعر البيع]]*Table3[[#This Row],[منصرف]]</f>
        <v>390</v>
      </c>
      <c r="R90" s="90">
        <f>IF(Table3[[#This Row],[CODE]]="خارجي",Table3[[#This Row],[س البيع]],(Table3[[#This Row],[س البيع]]-(Table3[[#This Row],[منصرف]]*Table3[[#This Row],[التكلفة]])))</f>
        <v>60</v>
      </c>
    </row>
    <row r="91" spans="1:18" ht="24" customHeight="1" x14ac:dyDescent="0.25">
      <c r="A91" s="96" t="s">
        <v>22</v>
      </c>
      <c r="B91" s="88" t="str">
        <f>VLOOKUP(A91,Table1[],2,FALSE)</f>
        <v>COROLLA</v>
      </c>
      <c r="C91" s="89" t="str">
        <f>VLOOKUP(A91,Table1[],3,FALSE)</f>
        <v>اكصدام امامي</v>
      </c>
      <c r="D91" s="4">
        <f>VLOOKUP(A91,Table1[],4,FALSE)</f>
        <v>4</v>
      </c>
      <c r="E91" s="90" t="str">
        <f>VLOOKUP(A91,Table1[],5,FALSE)</f>
        <v>اكصدام كرولا 03/2004</v>
      </c>
      <c r="F91" s="90" t="str">
        <f>LOOKUP(2,1/(Table1[CODE]=Table3[[#This Row],[CODE]]),Table1[بلد المنشأ])</f>
        <v xml:space="preserve">تايوان </v>
      </c>
      <c r="G91" s="90" t="str">
        <f>LOOKUP(2,1/(Table1[CODE]=Table3[[#This Row],[CODE]]),Table1[Column2])</f>
        <v>4199BA</v>
      </c>
      <c r="H91" s="90"/>
      <c r="I91" s="91">
        <v>43129</v>
      </c>
      <c r="J91" s="94">
        <v>500</v>
      </c>
      <c r="K91" s="108">
        <v>1</v>
      </c>
      <c r="L91" s="92">
        <f>SUMIF(Table1[CODE],Table3[[#This Row],[CODE]],Table1[[وارد ]])-SUMIF(Table3[CODE],Table3[[#This Row],[CODE]],Table3[منصرف])</f>
        <v>2</v>
      </c>
      <c r="M91" s="93">
        <f>SUMIF(Table3[ت البيع],I91,Table3[س البيع])</f>
        <v>500</v>
      </c>
      <c r="N91" s="4" t="str">
        <f>IF(OR(Table3[[#This Row],[الربح]]&lt;1,AND((Table3[[#This Row],[سعر البيع]]*Table3[[#This Row],[منصرف]])&gt;70,Table3[[#This Row],[الربح]]&gt;(Table3[[#This Row],[التكلفة]]*Table3[[#This Row],[منصرف]]))),"X","")</f>
        <v/>
      </c>
      <c r="O91" s="90"/>
      <c r="P91" s="100">
        <v>436</v>
      </c>
      <c r="Q91" s="90">
        <f>Table3[[#This Row],[سعر البيع]]*Table3[[#This Row],[منصرف]]</f>
        <v>500</v>
      </c>
      <c r="R91" s="90">
        <f>IF(Table3[[#This Row],[CODE]]="خارجي",Table3[[#This Row],[س البيع]],(Table3[[#This Row],[س البيع]]-(Table3[[#This Row],[منصرف]]*Table3[[#This Row],[التكلفة]])))</f>
        <v>64</v>
      </c>
    </row>
    <row r="92" spans="1:18" ht="24" customHeight="1" x14ac:dyDescent="0.25">
      <c r="A92" s="104" t="s">
        <v>31</v>
      </c>
      <c r="B92" s="88" t="str">
        <f>VLOOKUP(A92,Table1[],2,FALSE)</f>
        <v>SWIFT</v>
      </c>
      <c r="C92" s="89" t="str">
        <f>VLOOKUP(A92,Table1[],3,FALSE)</f>
        <v>طرمبة</v>
      </c>
      <c r="D92" s="4">
        <f>VLOOKUP(A92,Table1[],4,FALSE)</f>
        <v>15</v>
      </c>
      <c r="E92" s="90" t="str">
        <f>VLOOKUP(A92,Table1[],5,FALSE)</f>
        <v>ط كهرباء خارج عامة لكل السيارات</v>
      </c>
      <c r="F92" s="90" t="str">
        <f>LOOKUP(2,1/(Table1[CODE]=Table3[[#This Row],[CODE]]),Table1[بلد المنشأ])</f>
        <v>يابانيHKT</v>
      </c>
      <c r="G92" s="90" t="str">
        <f>LOOKUP(2,1/(Table1[CODE]=Table3[[#This Row],[CODE]]),Table1[Column2])</f>
        <v>HEP-o2</v>
      </c>
      <c r="H92" s="90"/>
      <c r="I92" s="91">
        <v>43145</v>
      </c>
      <c r="J92" s="94">
        <v>390</v>
      </c>
      <c r="K92" s="108">
        <v>1</v>
      </c>
      <c r="L92" s="92">
        <f>SUMIF(Table1[CODE],Table3[[#This Row],[CODE]],Table1[[وارد ]])-SUMIF(Table3[CODE],Table3[[#This Row],[CODE]],Table3[منصرف])</f>
        <v>5</v>
      </c>
      <c r="M92" s="93">
        <f>SUMIF(Table3[ت البيع],I92,Table3[س البيع])</f>
        <v>390</v>
      </c>
      <c r="N92" s="4" t="str">
        <f>IF(OR(Table3[[#This Row],[الربح]]&lt;1,AND((Table3[[#This Row],[سعر البيع]]*Table3[[#This Row],[منصرف]])&gt;70,Table3[[#This Row],[الربح]]&gt;(Table3[[#This Row],[التكلفة]]*Table3[[#This Row],[منصرف]]))),"X","")</f>
        <v/>
      </c>
      <c r="O92" s="90"/>
      <c r="P92" s="100">
        <v>330</v>
      </c>
      <c r="Q92" s="90">
        <f>Table3[[#This Row],[سعر البيع]]*Table3[[#This Row],[منصرف]]</f>
        <v>390</v>
      </c>
      <c r="R92" s="90">
        <f>IF(Table3[[#This Row],[CODE]]="خارجي",Table3[[#This Row],[س البيع]],(Table3[[#This Row],[س البيع]]-(Table3[[#This Row],[منصرف]]*Table3[[#This Row],[التكلفة]])))</f>
        <v>60</v>
      </c>
    </row>
    <row r="93" spans="1:18" ht="24" customHeight="1" x14ac:dyDescent="0.25">
      <c r="A93" s="104" t="s">
        <v>31</v>
      </c>
      <c r="B93" s="88" t="str">
        <f>VLOOKUP(A93,Table1[],2,FALSE)</f>
        <v>SWIFT</v>
      </c>
      <c r="C93" s="89" t="str">
        <f>VLOOKUP(A93,Table1[],3,FALSE)</f>
        <v>طرمبة</v>
      </c>
      <c r="D93" s="4">
        <f>VLOOKUP(A93,Table1[],4,FALSE)</f>
        <v>15</v>
      </c>
      <c r="E93" s="90" t="str">
        <f>VLOOKUP(A93,Table1[],5,FALSE)</f>
        <v>ط كهرباء خارج عامة لكل السيارات</v>
      </c>
      <c r="F93" s="90" t="str">
        <f>LOOKUP(2,1/(Table1[CODE]=Table3[[#This Row],[CODE]]),Table1[بلد المنشأ])</f>
        <v>يابانيHKT</v>
      </c>
      <c r="G93" s="90" t="str">
        <f>LOOKUP(2,1/(Table1[CODE]=Table3[[#This Row],[CODE]]),Table1[Column2])</f>
        <v>HEP-o2</v>
      </c>
      <c r="H93" s="90"/>
      <c r="I93" s="91">
        <v>43148</v>
      </c>
      <c r="J93" s="94">
        <v>390</v>
      </c>
      <c r="K93" s="108">
        <v>1</v>
      </c>
      <c r="L93" s="92">
        <f>SUMIF(Table1[CODE],Table3[[#This Row],[CODE]],Table1[[وارد ]])-SUMIF(Table3[CODE],Table3[[#This Row],[CODE]],Table3[منصرف])</f>
        <v>5</v>
      </c>
      <c r="M93" s="93">
        <f>SUMIF(Table3[ت البيع],I93,Table3[س البيع])</f>
        <v>390</v>
      </c>
      <c r="N93" s="4" t="str">
        <f>IF(OR(Table3[[#This Row],[الربح]]&lt;1,AND((Table3[[#This Row],[سعر البيع]]*Table3[[#This Row],[منصرف]])&gt;70,Table3[[#This Row],[الربح]]&gt;(Table3[[#This Row],[التكلفة]]*Table3[[#This Row],[منصرف]]))),"X","")</f>
        <v/>
      </c>
      <c r="O93" s="90"/>
      <c r="P93" s="100">
        <v>330</v>
      </c>
      <c r="Q93" s="90">
        <f>Table3[[#This Row],[سعر البيع]]*Table3[[#This Row],[منصرف]]</f>
        <v>390</v>
      </c>
      <c r="R93" s="90">
        <f>IF(Table3[[#This Row],[CODE]]="خارجي",Table3[[#This Row],[س البيع]],(Table3[[#This Row],[س البيع]]-(Table3[[#This Row],[منصرف]]*Table3[[#This Row],[التكلفة]])))</f>
        <v>60</v>
      </c>
    </row>
    <row r="94" spans="1:18" ht="24" customHeight="1" x14ac:dyDescent="0.25">
      <c r="A94" s="96" t="s">
        <v>22</v>
      </c>
      <c r="B94" s="88" t="str">
        <f>VLOOKUP(A94,Table1[],2,FALSE)</f>
        <v>COROLLA</v>
      </c>
      <c r="C94" s="89" t="str">
        <f>VLOOKUP(A94,Table1[],3,FALSE)</f>
        <v>اكصدام امامي</v>
      </c>
      <c r="D94" s="4">
        <f>VLOOKUP(A94,Table1[],4,FALSE)</f>
        <v>4</v>
      </c>
      <c r="E94" s="90" t="str">
        <f>VLOOKUP(A94,Table1[],5,FALSE)</f>
        <v>اكصدام كرولا 03/2004</v>
      </c>
      <c r="F94" s="90" t="str">
        <f>LOOKUP(2,1/(Table1[CODE]=Table3[[#This Row],[CODE]]),Table1[بلد المنشأ])</f>
        <v xml:space="preserve">تايوان </v>
      </c>
      <c r="G94" s="90" t="str">
        <f>LOOKUP(2,1/(Table1[CODE]=Table3[[#This Row],[CODE]]),Table1[Column2])</f>
        <v>4199BA</v>
      </c>
      <c r="H94" s="90"/>
      <c r="I94" s="91">
        <v>43152</v>
      </c>
      <c r="J94" s="94">
        <v>490</v>
      </c>
      <c r="K94" s="110">
        <v>1</v>
      </c>
      <c r="L94" s="92">
        <f>SUMIF(Table1[CODE],Table3[[#This Row],[CODE]],Table1[[وارد ]])-SUMIF(Table3[CODE],Table3[[#This Row],[CODE]],Table3[منصرف])</f>
        <v>2</v>
      </c>
      <c r="M94" s="93">
        <f>SUMIF(Table3[ت البيع],I94,Table3[س البيع])</f>
        <v>880</v>
      </c>
      <c r="N94" s="4" t="str">
        <f>IF(OR(Table3[[#This Row],[الربح]]&lt;1,AND((Table3[[#This Row],[سعر البيع]]*Table3[[#This Row],[منصرف]])&gt;70,Table3[[#This Row],[الربح]]&gt;(Table3[[#This Row],[التكلفة]]*Table3[[#This Row],[منصرف]]))),"X","")</f>
        <v/>
      </c>
      <c r="O94" s="90"/>
      <c r="P94" s="100">
        <v>436</v>
      </c>
      <c r="Q94" s="90">
        <f>Table3[[#This Row],[سعر البيع]]*Table3[[#This Row],[منصرف]]</f>
        <v>490</v>
      </c>
      <c r="R94" s="90">
        <f>IF(Table3[[#This Row],[CODE]]="خارجي",Table3[[#This Row],[س البيع]],(Table3[[#This Row],[س البيع]]-(Table3[[#This Row],[منصرف]]*Table3[[#This Row],[التكلفة]])))</f>
        <v>54</v>
      </c>
    </row>
    <row r="95" spans="1:18" ht="24" customHeight="1" x14ac:dyDescent="0.25">
      <c r="A95" s="104" t="s">
        <v>31</v>
      </c>
      <c r="B95" s="88" t="str">
        <f>VLOOKUP(A95,Table1[],2,FALSE)</f>
        <v>SWIFT</v>
      </c>
      <c r="C95" s="89" t="str">
        <f>VLOOKUP(A95,Table1[],3,FALSE)</f>
        <v>طرمبة</v>
      </c>
      <c r="D95" s="4">
        <f>VLOOKUP(A95,Table1[],4,FALSE)</f>
        <v>15</v>
      </c>
      <c r="E95" s="90" t="str">
        <f>VLOOKUP(A95,Table1[],5,FALSE)</f>
        <v>ط كهرباء خارج عامة لكل السيارات</v>
      </c>
      <c r="F95" s="90" t="str">
        <f>LOOKUP(2,1/(Table1[CODE]=Table3[[#This Row],[CODE]]),Table1[بلد المنشأ])</f>
        <v>يابانيHKT</v>
      </c>
      <c r="G95" s="90" t="str">
        <f>LOOKUP(2,1/(Table1[CODE]=Table3[[#This Row],[CODE]]),Table1[Column2])</f>
        <v>HEP-o2</v>
      </c>
      <c r="H95" s="90"/>
      <c r="I95" s="91">
        <v>43152</v>
      </c>
      <c r="J95" s="94">
        <v>390</v>
      </c>
      <c r="K95" s="108">
        <v>1</v>
      </c>
      <c r="L95" s="92">
        <f>SUMIF(Table1[CODE],Table3[[#This Row],[CODE]],Table1[[وارد ]])-SUMIF(Table3[CODE],Table3[[#This Row],[CODE]],Table3[منصرف])</f>
        <v>5</v>
      </c>
      <c r="M95" s="93">
        <f>SUMIF(Table3[ت البيع],I95,Table3[س البيع])</f>
        <v>880</v>
      </c>
      <c r="N95" s="4" t="str">
        <f>IF(OR(Table3[[#This Row],[الربح]]&lt;1,AND((Table3[[#This Row],[سعر البيع]]*Table3[[#This Row],[منصرف]])&gt;70,Table3[[#This Row],[الربح]]&gt;(Table3[[#This Row],[التكلفة]]*Table3[[#This Row],[منصرف]]))),"X","")</f>
        <v/>
      </c>
      <c r="O95" s="90"/>
      <c r="P95" s="100">
        <v>330</v>
      </c>
      <c r="Q95" s="90">
        <f>Table3[[#This Row],[سعر البيع]]*Table3[[#This Row],[منصرف]]</f>
        <v>390</v>
      </c>
      <c r="R95" s="90">
        <f>IF(Table3[[#This Row],[CODE]]="خارجي",Table3[[#This Row],[س البيع]],(Table3[[#This Row],[س البيع]]-(Table3[[#This Row],[منصرف]]*Table3[[#This Row],[التكلفة]])))</f>
        <v>60</v>
      </c>
    </row>
    <row r="96" spans="1:18" ht="24" customHeight="1" x14ac:dyDescent="0.25">
      <c r="A96" s="96" t="s">
        <v>22</v>
      </c>
      <c r="B96" s="88" t="str">
        <f>VLOOKUP(A96,Table1[],2,FALSE)</f>
        <v>COROLLA</v>
      </c>
      <c r="C96" s="89" t="str">
        <f>VLOOKUP(A96,Table1[],3,FALSE)</f>
        <v>اكصدام امامي</v>
      </c>
      <c r="D96" s="4">
        <f>VLOOKUP(A96,Table1[],4,FALSE)</f>
        <v>4</v>
      </c>
      <c r="E96" s="90" t="str">
        <f>VLOOKUP(A96,Table1[],5,FALSE)</f>
        <v>اكصدام كرولا 03/2004</v>
      </c>
      <c r="F96" s="90" t="str">
        <f>LOOKUP(2,1/(Table1[CODE]=Table3[[#This Row],[CODE]]),Table1[بلد المنشأ])</f>
        <v xml:space="preserve">تايوان </v>
      </c>
      <c r="G96" s="90" t="str">
        <f>LOOKUP(2,1/(Table1[CODE]=Table3[[#This Row],[CODE]]),Table1[Column2])</f>
        <v>4199BA</v>
      </c>
      <c r="H96" s="90"/>
      <c r="I96" s="91">
        <v>43158</v>
      </c>
      <c r="J96" s="94">
        <v>490</v>
      </c>
      <c r="K96" s="108">
        <v>1</v>
      </c>
      <c r="L96" s="92">
        <f>SUMIF(Table1[CODE],Table3[[#This Row],[CODE]],Table1[[وارد ]])-SUMIF(Table3[CODE],Table3[[#This Row],[CODE]],Table3[منصرف])</f>
        <v>2</v>
      </c>
      <c r="M96" s="93">
        <f>SUMIF(Table3[ت البيع],I96,Table3[س البيع])</f>
        <v>490</v>
      </c>
      <c r="N96" s="4" t="str">
        <f>IF(OR(Table3[[#This Row],[الربح]]&lt;1,AND((Table3[[#This Row],[سعر البيع]]*Table3[[#This Row],[منصرف]])&gt;70,Table3[[#This Row],[الربح]]&gt;(Table3[[#This Row],[التكلفة]]*Table3[[#This Row],[منصرف]]))),"X","")</f>
        <v/>
      </c>
      <c r="O96" s="90"/>
      <c r="P96" s="100">
        <v>436</v>
      </c>
      <c r="Q96" s="90">
        <f>Table3[[#This Row],[سعر البيع]]*Table3[[#This Row],[منصرف]]</f>
        <v>490</v>
      </c>
      <c r="R96" s="90">
        <f>IF(Table3[[#This Row],[CODE]]="خارجي",Table3[[#This Row],[س البيع]],(Table3[[#This Row],[س البيع]]-(Table3[[#This Row],[منصرف]]*Table3[[#This Row],[التكلفة]])))</f>
        <v>54</v>
      </c>
    </row>
    <row r="97" spans="1:18" ht="24" customHeight="1" x14ac:dyDescent="0.25">
      <c r="A97" s="104" t="s">
        <v>31</v>
      </c>
      <c r="B97" s="88" t="str">
        <f>VLOOKUP(A97,Table1[],2,FALSE)</f>
        <v>SWIFT</v>
      </c>
      <c r="C97" s="89" t="str">
        <f>VLOOKUP(A97,Table1[],3,FALSE)</f>
        <v>طرمبة</v>
      </c>
      <c r="D97" s="4">
        <f>VLOOKUP(A97,Table1[],4,FALSE)</f>
        <v>15</v>
      </c>
      <c r="E97" s="90" t="str">
        <f>VLOOKUP(A97,Table1[],5,FALSE)</f>
        <v>ط كهرباء خارج عامة لكل السيارات</v>
      </c>
      <c r="F97" s="90" t="str">
        <f>LOOKUP(2,1/(Table1[CODE]=Table3[[#This Row],[CODE]]),Table1[بلد المنشأ])</f>
        <v>يابانيHKT</v>
      </c>
      <c r="G97" s="90" t="str">
        <f>LOOKUP(2,1/(Table1[CODE]=Table3[[#This Row],[CODE]]),Table1[Column2])</f>
        <v>HEP-o2</v>
      </c>
      <c r="H97" s="90"/>
      <c r="I97" s="91">
        <v>43164</v>
      </c>
      <c r="J97" s="94">
        <v>390</v>
      </c>
      <c r="K97" s="108">
        <v>1</v>
      </c>
      <c r="L97" s="92">
        <f>SUMIF(Table1[CODE],Table3[[#This Row],[CODE]],Table1[[وارد ]])-SUMIF(Table3[CODE],Table3[[#This Row],[CODE]],Table3[منصرف])</f>
        <v>5</v>
      </c>
      <c r="M97" s="93">
        <f>SUMIF(Table3[ت البيع],I97,Table3[س البيع])</f>
        <v>390</v>
      </c>
      <c r="N97" s="4" t="str">
        <f>IF(OR(Table3[[#This Row],[الربح]]&lt;1,AND((Table3[[#This Row],[سعر البيع]]*Table3[[#This Row],[منصرف]])&gt;70,Table3[[#This Row],[الربح]]&gt;(Table3[[#This Row],[التكلفة]]*Table3[[#This Row],[منصرف]]))),"X","")</f>
        <v/>
      </c>
      <c r="O97" s="90"/>
      <c r="P97" s="100">
        <v>330</v>
      </c>
      <c r="Q97" s="90">
        <f>Table3[[#This Row],[سعر البيع]]*Table3[[#This Row],[منصرف]]</f>
        <v>390</v>
      </c>
      <c r="R97" s="90">
        <f>IF(Table3[[#This Row],[CODE]]="خارجي",Table3[[#This Row],[س البيع]],(Table3[[#This Row],[س البيع]]-(Table3[[#This Row],[منصرف]]*Table3[[#This Row],[التكلفة]])))</f>
        <v>60</v>
      </c>
    </row>
    <row r="98" spans="1:18" ht="24" customHeight="1" x14ac:dyDescent="0.25">
      <c r="A98" s="96" t="s">
        <v>22</v>
      </c>
      <c r="B98" s="88" t="str">
        <f>VLOOKUP(A98,Table1[],2,FALSE)</f>
        <v>COROLLA</v>
      </c>
      <c r="C98" s="89" t="str">
        <f>VLOOKUP(A98,Table1[],3,FALSE)</f>
        <v>اكصدام امامي</v>
      </c>
      <c r="D98" s="4">
        <f>VLOOKUP(A98,Table1[],4,FALSE)</f>
        <v>4</v>
      </c>
      <c r="E98" s="90" t="str">
        <f>VLOOKUP(A98,Table1[],5,FALSE)</f>
        <v>اكصدام كرولا 03/2004</v>
      </c>
      <c r="F98" s="90" t="str">
        <f>LOOKUP(2,1/(Table1[CODE]=Table3[[#This Row],[CODE]]),Table1[بلد المنشأ])</f>
        <v xml:space="preserve">تايوان </v>
      </c>
      <c r="G98" s="90" t="str">
        <f>LOOKUP(2,1/(Table1[CODE]=Table3[[#This Row],[CODE]]),Table1[Column2])</f>
        <v>4199BA</v>
      </c>
      <c r="H98" s="90"/>
      <c r="I98" s="91">
        <v>43169</v>
      </c>
      <c r="J98" s="94">
        <v>490</v>
      </c>
      <c r="K98" s="108">
        <v>1</v>
      </c>
      <c r="L98" s="92">
        <f>SUMIF(Table1[CODE],Table3[[#This Row],[CODE]],Table1[[وارد ]])-SUMIF(Table3[CODE],Table3[[#This Row],[CODE]],Table3[منصرف])</f>
        <v>2</v>
      </c>
      <c r="M98" s="93">
        <f>SUMIF(Table3[ت البيع],I98,Table3[س البيع])</f>
        <v>490</v>
      </c>
      <c r="N98" s="4" t="str">
        <f>IF(OR(Table3[[#This Row],[الربح]]&lt;1,AND((Table3[[#This Row],[سعر البيع]]*Table3[[#This Row],[منصرف]])&gt;70,Table3[[#This Row],[الربح]]&gt;(Table3[[#This Row],[التكلفة]]*Table3[[#This Row],[منصرف]]))),"X","")</f>
        <v/>
      </c>
      <c r="O98" s="90"/>
      <c r="P98" s="100">
        <v>436</v>
      </c>
      <c r="Q98" s="90">
        <f>Table3[[#This Row],[سعر البيع]]*Table3[[#This Row],[منصرف]]</f>
        <v>490</v>
      </c>
      <c r="R98" s="90">
        <f>IF(Table3[[#This Row],[CODE]]="خارجي",Table3[[#This Row],[س البيع]],(Table3[[#This Row],[س البيع]]-(Table3[[#This Row],[منصرف]]*Table3[[#This Row],[التكلفة]])))</f>
        <v>54</v>
      </c>
    </row>
    <row r="99" spans="1:18" ht="24" customHeight="1" x14ac:dyDescent="0.25">
      <c r="A99" s="104" t="s">
        <v>31</v>
      </c>
      <c r="B99" s="88" t="str">
        <f>VLOOKUP(A99,Table1[],2,FALSE)</f>
        <v>SWIFT</v>
      </c>
      <c r="C99" s="89" t="str">
        <f>VLOOKUP(A99,Table1[],3,FALSE)</f>
        <v>طرمبة</v>
      </c>
      <c r="D99" s="4">
        <f>VLOOKUP(A99,Table1[],4,FALSE)</f>
        <v>15</v>
      </c>
      <c r="E99" s="90" t="str">
        <f>VLOOKUP(A99,Table1[],5,FALSE)</f>
        <v>ط كهرباء خارج عامة لكل السيارات</v>
      </c>
      <c r="F99" s="90" t="str">
        <f>LOOKUP(2,1/(Table1[CODE]=Table3[[#This Row],[CODE]]),Table1[بلد المنشأ])</f>
        <v>يابانيHKT</v>
      </c>
      <c r="G99" s="90" t="str">
        <f>LOOKUP(2,1/(Table1[CODE]=Table3[[#This Row],[CODE]]),Table1[Column2])</f>
        <v>HEP-o2</v>
      </c>
      <c r="H99" s="90"/>
      <c r="I99" s="91">
        <v>43460</v>
      </c>
      <c r="J99" s="94">
        <v>380</v>
      </c>
      <c r="K99" s="108">
        <v>1</v>
      </c>
      <c r="L99" s="92">
        <f>SUMIF(Table1[CODE],Table3[[#This Row],[CODE]],Table1[[وارد ]])-SUMIF(Table3[CODE],Table3[[#This Row],[CODE]],Table3[منصرف])</f>
        <v>5</v>
      </c>
      <c r="M99" s="93">
        <f>SUMIF(Table3[ت البيع],I99,Table3[س البيع])</f>
        <v>380</v>
      </c>
      <c r="N99" s="4" t="str">
        <f>IF(OR(Table3[[#This Row],[الربح]]&lt;1,AND((Table3[[#This Row],[سعر البيع]]*Table3[[#This Row],[منصرف]])&gt;70,Table3[[#This Row],[الربح]]&gt;(Table3[[#This Row],[التكلفة]]*Table3[[#This Row],[منصرف]]))),"X","")</f>
        <v/>
      </c>
      <c r="O99" s="90"/>
      <c r="P99" s="100">
        <v>340.625</v>
      </c>
      <c r="Q99" s="90">
        <f>Table3[[#This Row],[سعر البيع]]*Table3[[#This Row],[منصرف]]</f>
        <v>380</v>
      </c>
      <c r="R99" s="90">
        <f>IF(Table3[[#This Row],[CODE]]="خارجي",Table3[[#This Row],[س البيع]],(Table3[[#This Row],[س البيع]]-(Table3[[#This Row],[منصرف]]*Table3[[#This Row],[التكلفة]])))</f>
        <v>39.375</v>
      </c>
    </row>
    <row r="100" spans="1:18" ht="24" customHeight="1" x14ac:dyDescent="0.25">
      <c r="A100" s="104" t="s">
        <v>31</v>
      </c>
      <c r="B100" s="88" t="str">
        <f>VLOOKUP(A100,Table1[],2,FALSE)</f>
        <v>SWIFT</v>
      </c>
      <c r="C100" s="89" t="str">
        <f>VLOOKUP(A100,Table1[],3,FALSE)</f>
        <v>طرمبة</v>
      </c>
      <c r="D100" s="4">
        <f>VLOOKUP(A100,Table1[],4,FALSE)</f>
        <v>15</v>
      </c>
      <c r="E100" s="90" t="str">
        <f>VLOOKUP(A100,Table1[],5,FALSE)</f>
        <v>ط كهرباء خارج عامة لكل السيارات</v>
      </c>
      <c r="F100" s="90" t="str">
        <f>LOOKUP(2,1/(Table1[CODE]=Table3[[#This Row],[CODE]]),Table1[بلد المنشأ])</f>
        <v>يابانيHKT</v>
      </c>
      <c r="G100" s="90" t="str">
        <f>LOOKUP(2,1/(Table1[CODE]=Table3[[#This Row],[CODE]]),Table1[Column2])</f>
        <v>HEP-o2</v>
      </c>
      <c r="H100" s="90"/>
      <c r="I100" s="91">
        <v>43465</v>
      </c>
      <c r="J100" s="94">
        <v>390</v>
      </c>
      <c r="K100" s="108">
        <v>1</v>
      </c>
      <c r="L100" s="92">
        <f>SUMIF(Table1[CODE],Table3[[#This Row],[CODE]],Table1[[وارد ]])-SUMIF(Table3[CODE],Table3[[#This Row],[CODE]],Table3[منصرف])</f>
        <v>5</v>
      </c>
      <c r="M100" s="93">
        <f>SUMIF(Table3[ت البيع],I100,Table3[س البيع])</f>
        <v>390</v>
      </c>
      <c r="N100" s="4" t="str">
        <f>IF(OR(Table3[[#This Row],[الربح]]&lt;1,AND((Table3[[#This Row],[سعر البيع]]*Table3[[#This Row],[منصرف]])&gt;70,Table3[[#This Row],[الربح]]&gt;(Table3[[#This Row],[التكلفة]]*Table3[[#This Row],[منصرف]]))),"X","")</f>
        <v/>
      </c>
      <c r="O100" s="90"/>
      <c r="P100" s="100">
        <v>340.625</v>
      </c>
      <c r="Q100" s="90">
        <f>Table3[[#This Row],[سعر البيع]]*Table3[[#This Row],[منصرف]]</f>
        <v>390</v>
      </c>
      <c r="R100" s="90">
        <f>IF(Table3[[#This Row],[CODE]]="خارجي",Table3[[#This Row],[س البيع]],(Table3[[#This Row],[س البيع]]-(Table3[[#This Row],[منصرف]]*Table3[[#This Row],[التكلفة]])))</f>
        <v>49.375</v>
      </c>
    </row>
  </sheetData>
  <conditionalFormatting sqref="L39:L100">
    <cfRule type="cellIs" dxfId="41" priority="3" operator="equal">
      <formula>0</formula>
    </cfRule>
  </conditionalFormatting>
  <dataValidations count="1">
    <dataValidation allowBlank="1" errorTitle="اختر مما سبق" promptTitle="بس" prompt="سيبسيبسيبلسب" sqref="H16"/>
  </dataValidations>
  <pageMargins left="0.7" right="0.7" top="0.75" bottom="0.75" header="0.3" footer="0.3"/>
  <pageSetup paperSize="9" orientation="portrait" horizontalDpi="150" verticalDpi="150" r:id="rId1"/>
  <tableParts count="2"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Work</dc:creator>
  <cp:lastModifiedBy>Work</cp:lastModifiedBy>
  <dcterms:created xsi:type="dcterms:W3CDTF">2018-03-27T15:24:38Z</dcterms:created>
  <dcterms:modified xsi:type="dcterms:W3CDTF">2018-03-29T09:42:01Z</dcterms:modified>
</cp:coreProperties>
</file>