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70" windowWidth="15480" windowHeight="7065"/>
  </bookViews>
  <sheets>
    <sheet name="حساب نهاية الخدمة" sheetId="4" r:id="rId1"/>
  </sheets>
  <calcPr calcId="145621"/>
</workbook>
</file>

<file path=xl/calcChain.xml><?xml version="1.0" encoding="utf-8"?>
<calcChain xmlns="http://schemas.openxmlformats.org/spreadsheetml/2006/main">
  <c r="H23" i="4" l="1"/>
  <c r="H22" i="4"/>
  <c r="H21" i="4"/>
  <c r="H20" i="4"/>
  <c r="H19" i="4"/>
  <c r="C22" i="4"/>
  <c r="C21" i="4"/>
  <c r="C20" i="4"/>
  <c r="C19" i="4"/>
  <c r="E13" i="4" l="1"/>
  <c r="C13" i="4"/>
  <c r="C11" i="4"/>
  <c r="D13" i="4"/>
  <c r="E11" i="4" l="1"/>
  <c r="D11" i="4" l="1"/>
  <c r="I21" i="4" l="1"/>
  <c r="D21" i="4"/>
  <c r="I22" i="4"/>
  <c r="D22" i="4"/>
  <c r="I23" i="4"/>
  <c r="I20" i="4"/>
  <c r="I19" i="4"/>
  <c r="D20" i="4"/>
  <c r="D19" i="4"/>
  <c r="I24" i="4" l="1"/>
  <c r="D23" i="4"/>
</calcChain>
</file>

<file path=xl/comments1.xml><?xml version="1.0" encoding="utf-8"?>
<comments xmlns="http://schemas.openxmlformats.org/spreadsheetml/2006/main">
  <authors>
    <author>user</author>
  </authors>
  <commentList>
    <comment ref="C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الأشهر الزائدة عن السنوات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الأيام الزائدة عن السنوات والأشهر</t>
        </r>
      </text>
    </comment>
    <comment ref="H2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الأشهر الزائدة عن السنوات</t>
        </r>
      </text>
    </comment>
    <comment ref="H2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الأيام الزائدة عن السنوات والأشهر</t>
        </r>
      </text>
    </comment>
  </commentList>
</comments>
</file>

<file path=xl/sharedStrings.xml><?xml version="1.0" encoding="utf-8"?>
<sst xmlns="http://schemas.openxmlformats.org/spreadsheetml/2006/main" count="40" uniqueCount="30">
  <si>
    <t>يوم</t>
  </si>
  <si>
    <t>سنة</t>
  </si>
  <si>
    <t>شهر</t>
  </si>
  <si>
    <t>الراتب</t>
  </si>
  <si>
    <t>الاجمالي</t>
  </si>
  <si>
    <t xml:space="preserve">بداية العمل </t>
  </si>
  <si>
    <t xml:space="preserve">نهاية العمل </t>
  </si>
  <si>
    <t xml:space="preserve">مدة الخدمة الفعلية  </t>
  </si>
  <si>
    <t xml:space="preserve">كامل مدة الخدمة </t>
  </si>
  <si>
    <t xml:space="preserve">  اجازه بدون راتب </t>
  </si>
  <si>
    <t>اسم الموظف</t>
  </si>
  <si>
    <t>إنهاء العقد من 1-5 = نصف الراتب</t>
  </si>
  <si>
    <t>إنهاء العقد من 5- فما فوق = الراتب كاملا</t>
  </si>
  <si>
    <t>الاستقالة من 1-2 = لا يستحق</t>
  </si>
  <si>
    <t>الاستقالة من 1-5 = ثلث الراتب</t>
  </si>
  <si>
    <t>الاستقالة من 5-10 = ثلثي الراتب</t>
  </si>
  <si>
    <t>الاستقالة من 10- فما فوق = مثل إنهاء العقد</t>
  </si>
  <si>
    <t>من 1-5</t>
  </si>
  <si>
    <t>من 5-10</t>
  </si>
  <si>
    <t>من 10- فما فوق</t>
  </si>
  <si>
    <t>العدد</t>
  </si>
  <si>
    <t>الفترة</t>
  </si>
  <si>
    <t>المبلغ</t>
  </si>
  <si>
    <t>انتهاء عقد</t>
  </si>
  <si>
    <t>استقالة</t>
  </si>
  <si>
    <t>من 5- فما فوق</t>
  </si>
  <si>
    <t>راتب عن كل سنة</t>
  </si>
  <si>
    <t>ثلث راتب عن كل سنة</t>
  </si>
  <si>
    <t>ثلثي راتب عن كل سنة</t>
  </si>
  <si>
    <t xml:space="preserve">نصف راتب عن كل سنة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</si>
</sst>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0_-;\-* #,##0.00_-;_-* &quot;-&quot;??_-;_-@_-"/>
  </numFmts>
  <fonts count="18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1"/>
      <color rgb="FFC00000"/>
      <name val="Calibri"/>
      <family val="2"/>
      <scheme val="minor"/>
    </font>
    <font>
      <b/>
      <sz val="11"/>
      <color rgb="FF7C0E74"/>
      <name val="Calibri"/>
      <family val="2"/>
      <scheme val="minor"/>
    </font>
    <font>
      <sz val="11"/>
      <name val="Calibri"/>
      <family val="2"/>
      <charset val="178"/>
      <scheme val="minor"/>
    </font>
    <font>
      <sz val="14"/>
      <name val="Calibri"/>
      <family val="2"/>
      <charset val="178"/>
      <scheme val="minor"/>
    </font>
    <font>
      <b/>
      <sz val="11"/>
      <name val="Calibri"/>
      <family val="2"/>
      <charset val="178"/>
      <scheme val="minor"/>
    </font>
    <font>
      <b/>
      <i/>
      <sz val="15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2060"/>
      <name val="Calibri"/>
      <family val="2"/>
      <charset val="178"/>
      <scheme val="minor"/>
    </font>
    <font>
      <b/>
      <sz val="12"/>
      <color rgb="FF660066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charset val="178"/>
      <scheme val="minor"/>
    </font>
    <font>
      <b/>
      <sz val="13"/>
      <color rgb="FF002060"/>
      <name val="Calibri"/>
      <family val="2"/>
      <charset val="178"/>
      <scheme val="minor"/>
    </font>
    <font>
      <b/>
      <sz val="12"/>
      <color rgb="FF00206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164" fontId="2" fillId="0" borderId="0" xfId="1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164" fontId="5" fillId="0" borderId="0" xfId="1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8" fillId="2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164" fontId="12" fillId="0" borderId="1" xfId="1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" xfId="1" applyNumberFormat="1" applyFont="1" applyFill="1" applyBorder="1" applyAlignment="1">
      <alignment horizontal="center"/>
    </xf>
    <xf numFmtId="14" fontId="0" fillId="0" borderId="0" xfId="0" applyNumberFormat="1"/>
    <xf numFmtId="14" fontId="2" fillId="0" borderId="0" xfId="1" applyNumberFormat="1" applyFont="1"/>
    <xf numFmtId="3" fontId="5" fillId="0" borderId="0" xfId="1" applyNumberFormat="1" applyFont="1"/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11205</xdr:colOff>
      <xdr:row>10</xdr:row>
      <xdr:rowOff>201705</xdr:rowOff>
    </xdr:from>
    <xdr:to>
      <xdr:col>6</xdr:col>
      <xdr:colOff>840440</xdr:colOff>
      <xdr:row>12</xdr:row>
      <xdr:rowOff>78441</xdr:rowOff>
    </xdr:to>
    <xdr:sp macro="" textlink="">
      <xdr:nvSpPr>
        <xdr:cNvPr id="2" name="سهم إلى اليمين 1"/>
        <xdr:cNvSpPr/>
      </xdr:nvSpPr>
      <xdr:spPr>
        <a:xfrm>
          <a:off x="11195651383" y="2891117"/>
          <a:ext cx="2655794" cy="414618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خصم</a:t>
          </a:r>
          <a:r>
            <a:rPr lang="ar-SA" sz="1100" baseline="0"/>
            <a:t> فترة الإجازة بدون راتب</a:t>
          </a:r>
          <a:endParaRPr lang="ar-SA" sz="1100"/>
        </a:p>
      </xdr:txBody>
    </xdr:sp>
    <xdr:clientData/>
  </xdr:twoCellAnchor>
  <xdr:twoCellAnchor>
    <xdr:from>
      <xdr:col>5</xdr:col>
      <xdr:colOff>11205</xdr:colOff>
      <xdr:row>12</xdr:row>
      <xdr:rowOff>44823</xdr:rowOff>
    </xdr:from>
    <xdr:to>
      <xdr:col>6</xdr:col>
      <xdr:colOff>840440</xdr:colOff>
      <xdr:row>13</xdr:row>
      <xdr:rowOff>190500</xdr:rowOff>
    </xdr:to>
    <xdr:sp macro="" textlink="">
      <xdr:nvSpPr>
        <xdr:cNvPr id="3" name="سهم إلى اليمين 2"/>
        <xdr:cNvSpPr/>
      </xdr:nvSpPr>
      <xdr:spPr>
        <a:xfrm>
          <a:off x="11195651383" y="3272117"/>
          <a:ext cx="2655794" cy="414618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بكون نهاية الخدمة بناء على مدة الخدمة الفعلية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rightToLeft="1" tabSelected="1" topLeftCell="A10" zoomScale="85" zoomScaleNormal="85" workbookViewId="0">
      <selection activeCell="F24" sqref="F24"/>
    </sheetView>
  </sheetViews>
  <sheetFormatPr defaultRowHeight="21" customHeight="1"/>
  <cols>
    <col min="1" max="1" width="2.7109375" customWidth="1"/>
    <col min="2" max="2" width="15.5703125" bestFit="1" customWidth="1"/>
    <col min="3" max="3" width="8.28515625" bestFit="1" customWidth="1"/>
    <col min="4" max="4" width="15.42578125" style="1" customWidth="1"/>
    <col min="5" max="5" width="14.140625" customWidth="1"/>
    <col min="6" max="6" width="24" customWidth="1"/>
    <col min="7" max="7" width="15.5703125" customWidth="1"/>
    <col min="8" max="8" width="8.28515625" customWidth="1"/>
    <col min="9" max="9" width="18.42578125" customWidth="1"/>
  </cols>
  <sheetData>
    <row r="2" spans="1:8" ht="21" customHeight="1">
      <c r="B2" s="33" t="s">
        <v>10</v>
      </c>
      <c r="C2" s="33"/>
      <c r="D2" s="33"/>
      <c r="E2" s="33"/>
      <c r="H2" t="s">
        <v>11</v>
      </c>
    </row>
    <row r="3" spans="1:8" ht="21" customHeight="1">
      <c r="B3" s="7"/>
      <c r="C3" s="7"/>
      <c r="D3" s="7"/>
      <c r="E3" s="7"/>
      <c r="H3" t="s">
        <v>12</v>
      </c>
    </row>
    <row r="4" spans="1:8" ht="21" customHeight="1">
      <c r="A4" s="2"/>
    </row>
    <row r="5" spans="1:8" ht="21" customHeight="1">
      <c r="A5" s="4"/>
      <c r="B5" s="10" t="s">
        <v>5</v>
      </c>
      <c r="C5" s="34">
        <v>34700</v>
      </c>
      <c r="D5" s="35"/>
      <c r="E5" s="10"/>
      <c r="H5" t="s">
        <v>13</v>
      </c>
    </row>
    <row r="6" spans="1:8" ht="21" customHeight="1">
      <c r="A6" s="3"/>
      <c r="B6" s="11" t="s">
        <v>6</v>
      </c>
      <c r="C6" s="34">
        <v>40683</v>
      </c>
      <c r="D6" s="34"/>
      <c r="E6" s="11"/>
      <c r="H6" t="s">
        <v>14</v>
      </c>
    </row>
    <row r="7" spans="1:8" ht="21" customHeight="1">
      <c r="A7" s="3"/>
      <c r="E7" s="25"/>
      <c r="H7" t="s">
        <v>15</v>
      </c>
    </row>
    <row r="8" spans="1:8" ht="21" customHeight="1">
      <c r="A8" s="3"/>
      <c r="H8" t="s">
        <v>16</v>
      </c>
    </row>
    <row r="9" spans="1:8" ht="21" customHeight="1">
      <c r="A9" s="3"/>
      <c r="B9" s="28"/>
      <c r="D9" s="29"/>
    </row>
    <row r="10" spans="1:8" ht="21" customHeight="1">
      <c r="B10" s="8"/>
      <c r="C10" s="8" t="s">
        <v>0</v>
      </c>
      <c r="D10" s="8" t="s">
        <v>2</v>
      </c>
      <c r="E10" s="8" t="s">
        <v>1</v>
      </c>
    </row>
    <row r="11" spans="1:8" ht="21" customHeight="1">
      <c r="B11" s="8" t="s">
        <v>8</v>
      </c>
      <c r="C11" s="19">
        <f>DATEDIF($C$5,$C$6,"MD")</f>
        <v>19</v>
      </c>
      <c r="D11" s="19">
        <f>DATEDIF($C$5,$C$6,"YM")</f>
        <v>4</v>
      </c>
      <c r="E11" s="19">
        <f>DATEDIF($C$5,$C$6,"Y")</f>
        <v>16</v>
      </c>
    </row>
    <row r="12" spans="1:8" ht="21" customHeight="1">
      <c r="B12" s="8" t="s">
        <v>9</v>
      </c>
      <c r="C12" s="26">
        <v>25</v>
      </c>
      <c r="D12" s="27">
        <v>8</v>
      </c>
      <c r="E12" s="26">
        <v>1</v>
      </c>
    </row>
    <row r="13" spans="1:8" ht="21" customHeight="1">
      <c r="B13" s="9" t="s">
        <v>7</v>
      </c>
      <c r="C13" s="32">
        <f>IF(C11&lt;C12,DATEDIF($C$5,$C$6,"MD")+30-C12,DATEDIF($C$5,$C$6,"MD")-C12)</f>
        <v>24</v>
      </c>
      <c r="D13" s="32">
        <f>IF(D11&lt;D12,DATEDIF($C$5,$C$6,"YM")+12-D12,DATEDIF($C$5,$C$6,"YM")-D12)</f>
        <v>8</v>
      </c>
      <c r="E13" s="31">
        <f>IF(D11&lt;D12,DATEDIF($C$5,$C$6,"Y")-E12-1,DATEDIF($C$5,$C$6,"Y")-E12)</f>
        <v>14</v>
      </c>
    </row>
    <row r="14" spans="1:8" ht="21" customHeight="1">
      <c r="B14" s="6"/>
      <c r="C14" s="6"/>
      <c r="D14" s="5"/>
      <c r="E14" s="6"/>
    </row>
    <row r="15" spans="1:8" ht="21" customHeight="1">
      <c r="B15" s="13" t="s">
        <v>3</v>
      </c>
      <c r="C15" s="13">
        <v>5100</v>
      </c>
      <c r="D15" s="30"/>
      <c r="E15" s="6"/>
    </row>
    <row r="16" spans="1:8" ht="21" customHeight="1">
      <c r="B16" s="14"/>
      <c r="C16" s="14"/>
      <c r="D16" s="5"/>
      <c r="E16" s="6"/>
    </row>
    <row r="17" spans="2:10" ht="21" customHeight="1">
      <c r="B17" s="21" t="s">
        <v>23</v>
      </c>
      <c r="C17" s="14"/>
      <c r="D17" s="5"/>
      <c r="E17" s="6"/>
      <c r="G17" s="22" t="s">
        <v>24</v>
      </c>
    </row>
    <row r="18" spans="2:10" ht="21" customHeight="1">
      <c r="B18" s="13" t="s">
        <v>21</v>
      </c>
      <c r="C18" s="13" t="s">
        <v>20</v>
      </c>
      <c r="D18" s="15" t="s">
        <v>22</v>
      </c>
      <c r="E18" s="6"/>
      <c r="G18" s="13" t="s">
        <v>21</v>
      </c>
      <c r="H18" s="13" t="s">
        <v>20</v>
      </c>
      <c r="I18" s="15" t="s">
        <v>22</v>
      </c>
    </row>
    <row r="19" spans="2:10" ht="21" customHeight="1">
      <c r="B19" s="13" t="s">
        <v>17</v>
      </c>
      <c r="C19" s="23">
        <f>IF($E$13&gt;5,5,$E$13)</f>
        <v>5</v>
      </c>
      <c r="D19" s="20">
        <f>IF(AND(C19&gt;=1,C19&lt;=5),C19*($C$15/2),"")</f>
        <v>12750</v>
      </c>
      <c r="E19" s="6" t="s">
        <v>29</v>
      </c>
      <c r="F19" s="12"/>
      <c r="G19" s="13" t="s">
        <v>17</v>
      </c>
      <c r="H19" s="23">
        <f>IF($E$13&gt;5,5,$E$13)</f>
        <v>5</v>
      </c>
      <c r="I19" s="20">
        <f>IF(AND(H19&gt;=1,H19&lt;=5),H19*($C$15/3),"")</f>
        <v>8500</v>
      </c>
      <c r="J19" t="s">
        <v>27</v>
      </c>
    </row>
    <row r="20" spans="2:10" ht="21" customHeight="1">
      <c r="B20" s="13" t="s">
        <v>25</v>
      </c>
      <c r="C20" s="23">
        <f>IF($E$13&gt;5,$E$13-5,"0")</f>
        <v>9</v>
      </c>
      <c r="D20" s="20">
        <f>IF(C20&gt;=5,C20*$C$15,"")</f>
        <v>45900</v>
      </c>
      <c r="E20" s="6" t="s">
        <v>26</v>
      </c>
      <c r="F20" s="12"/>
      <c r="G20" s="13" t="s">
        <v>18</v>
      </c>
      <c r="H20" s="23">
        <f>IF($E$13&gt;10,10-$H$19,IF(AND($E$13&gt;5,$E$13&lt;10),$E$13-5,"0"))</f>
        <v>5</v>
      </c>
      <c r="I20" s="20">
        <f>IF(AND(H20&gt;=5,H20&lt;=10),H20*($C$15*2/3),"")</f>
        <v>17000</v>
      </c>
      <c r="J20" t="s">
        <v>28</v>
      </c>
    </row>
    <row r="21" spans="2:10" ht="21" customHeight="1">
      <c r="B21" s="13" t="s">
        <v>2</v>
      </c>
      <c r="C21" s="24">
        <f>$D$13</f>
        <v>8</v>
      </c>
      <c r="D21" s="20">
        <f>IF(C21&lt;&gt;"",(C21*$C$15)/12,"")</f>
        <v>3400</v>
      </c>
      <c r="E21" s="6"/>
      <c r="F21" s="12"/>
      <c r="G21" s="13" t="s">
        <v>19</v>
      </c>
      <c r="H21" s="23">
        <f>IF($E$13&gt;10,$E$13-($H$19+$H$20),"0")</f>
        <v>4</v>
      </c>
      <c r="I21" s="20">
        <f>IF(H21&lt;&gt;"",H21*$C$15,"")</f>
        <v>20400</v>
      </c>
      <c r="J21" t="s">
        <v>26</v>
      </c>
    </row>
    <row r="22" spans="2:10" ht="21" customHeight="1">
      <c r="B22" s="13" t="s">
        <v>0</v>
      </c>
      <c r="C22" s="24">
        <f>$C$13</f>
        <v>24</v>
      </c>
      <c r="D22" s="20">
        <f>IF(C22&lt;&gt;"",(C22*$C$15)/365,"")</f>
        <v>335.34246575342468</v>
      </c>
      <c r="E22" s="6"/>
      <c r="F22" s="12"/>
      <c r="G22" s="13" t="s">
        <v>2</v>
      </c>
      <c r="H22" s="24">
        <f>$D$13</f>
        <v>8</v>
      </c>
      <c r="I22" s="20">
        <f>IF(H22&lt;&gt;"",(H22*$C$15)/12,"")</f>
        <v>3400</v>
      </c>
    </row>
    <row r="23" spans="2:10" ht="21" customHeight="1">
      <c r="B23" s="16" t="s">
        <v>4</v>
      </c>
      <c r="C23" s="17"/>
      <c r="D23" s="18">
        <f>SUM(D19:D22)</f>
        <v>62385.342465753427</v>
      </c>
      <c r="E23" s="6"/>
      <c r="G23" s="13" t="s">
        <v>0</v>
      </c>
      <c r="H23" s="24">
        <f>$C$13</f>
        <v>24</v>
      </c>
      <c r="I23" s="20">
        <f>IF(H23&lt;&gt;"",(H23*$C$15)/365,"")</f>
        <v>335.34246575342468</v>
      </c>
    </row>
    <row r="24" spans="2:10" ht="21" customHeight="1">
      <c r="E24" s="6"/>
      <c r="G24" s="16" t="s">
        <v>4</v>
      </c>
      <c r="H24" s="17"/>
      <c r="I24" s="18">
        <f>SUM(I19:I23)</f>
        <v>49635.342465753427</v>
      </c>
    </row>
    <row r="25" spans="2:10" ht="21" customHeight="1">
      <c r="E25" s="6"/>
    </row>
  </sheetData>
  <mergeCells count="3">
    <mergeCell ref="B2:E2"/>
    <mergeCell ref="C5:D5"/>
    <mergeCell ref="C6:D6"/>
  </mergeCells>
  <pageMargins left="0.70866141732283505" right="0.70866141732283505" top="0.74803149606299202" bottom="0.74803149606299202" header="0.31496062992126" footer="0.31496062992126"/>
  <pageSetup paperSize="9" fitToHeight="0" orientation="portrait" r:id="rId1"/>
  <ignoredErrors>
    <ignoredError sqref="D2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حساب نهاية الخدمة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Ali Mohamed</cp:lastModifiedBy>
  <cp:lastPrinted>2018-05-17T09:20:47Z</cp:lastPrinted>
  <dcterms:created xsi:type="dcterms:W3CDTF">2010-11-04T21:38:49Z</dcterms:created>
  <dcterms:modified xsi:type="dcterms:W3CDTF">2018-05-25T21:34:02Z</dcterms:modified>
</cp:coreProperties>
</file>