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showHorizontalScroll="0" showVerticalScroll="0" showSheetTabs="0" xWindow="120" yWindow="45" windowWidth="17400" windowHeight="8640" tabRatio="887" activeTab="1"/>
  </bookViews>
  <sheets>
    <sheet name="Intro" sheetId="17" r:id="rId1"/>
    <sheet name="Main" sheetId="1" r:id="rId2"/>
    <sheet name="Add" sheetId="2" r:id="rId3"/>
    <sheet name="Spend" sheetId="14" r:id="rId4"/>
    <sheet name="Trans" sheetId="15" r:id="rId5"/>
    <sheet name="MatirialStore" sheetId="5" r:id="rId6"/>
    <sheet name="MainStore" sheetId="6" r:id="rId7"/>
    <sheet name="SubStore" sheetId="7" r:id="rId8"/>
    <sheet name="Mentstore" sheetId="8" r:id="rId9"/>
    <sheet name="SpolageStore" sheetId="9" r:id="rId10"/>
    <sheet name="Storeport" sheetId="10" r:id="rId11"/>
    <sheet name="ItemReport" sheetId="16" r:id="rId12"/>
    <sheet name="DocReport" sheetId="12" r:id="rId13"/>
    <sheet name="Items" sheetId="13" r:id="rId14"/>
  </sheets>
  <externalReferences>
    <externalReference r:id="rId15"/>
    <externalReference r:id="rId16"/>
  </externalReference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OFFSET([1]!Data.Top.Left,1,0)</definedName>
    <definedName name="data125">'[2]Master Data Entry'!$I$41</definedName>
    <definedName name="data2">'[2]Master Data Entry'!$I$8</definedName>
    <definedName name="Database.File" hidden="1">#REF!</definedName>
    <definedName name="File.Type" hidden="1">#REF!</definedName>
    <definedName name="FLOW">#REF!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[1]!Macro1</definedName>
    <definedName name="Macro2">[1]!Macro2</definedName>
    <definedName name="Ownership" hidden="1">OFFSET([1]!Data.Top.Left,1,0)</definedName>
    <definedName name="Show.Acct.Update.Warning" hidden="1">#REF!</definedName>
    <definedName name="Show.MDB.Update.Warning" hidden="1">#REF!</definedName>
  </definedNames>
  <calcPr calcId="124519"/>
</workbook>
</file>

<file path=xl/calcChain.xml><?xml version="1.0" encoding="utf-8"?>
<calcChain xmlns="http://schemas.openxmlformats.org/spreadsheetml/2006/main">
  <c r="B163" i="13"/>
  <c r="B164"/>
  <c r="B165"/>
  <c r="B166"/>
  <c r="B167"/>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0"/>
  <c r="E6" i="9"/>
  <c r="E38" s="1"/>
  <c r="E6" i="8"/>
  <c r="E38" s="1"/>
  <c r="E6" i="7"/>
  <c r="E38" s="1"/>
  <c r="E6" i="6"/>
  <c r="E38" s="1"/>
  <c r="E6" i="5"/>
  <c r="E38" s="1"/>
  <c r="B508" i="15"/>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0"/>
  <c r="B11" s="1"/>
  <c r="B508" i="2"/>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508" i="14"/>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N6" i="2"/>
  <c r="O6" i="15"/>
  <c r="N6" i="14"/>
  <c r="L7" i="12"/>
  <c r="M8" i="14"/>
  <c r="M8" i="2"/>
  <c r="J12" i="16"/>
  <c r="I12"/>
  <c r="H12"/>
  <c r="K12" s="1"/>
  <c r="B12"/>
  <c r="C13"/>
  <c r="B13" s="1"/>
  <c r="D8"/>
  <c r="D9" s="1"/>
  <c r="I11" i="10"/>
  <c r="J10" s="1"/>
  <c r="I10" s="1"/>
  <c r="F11"/>
  <c r="G10" s="1"/>
  <c r="F10" s="1"/>
  <c r="C11"/>
  <c r="D10" s="1"/>
  <c r="C10" s="1"/>
  <c r="A13"/>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B13"/>
  <c r="B14" s="1"/>
  <c r="D38" i="9"/>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8"/>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7"/>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D38" i="6"/>
  <c r="C38"/>
  <c r="G38" s="1"/>
  <c r="B38"/>
  <c r="D37"/>
  <c r="C37"/>
  <c r="G37" s="1"/>
  <c r="B37"/>
  <c r="D36"/>
  <c r="C36"/>
  <c r="G36" s="1"/>
  <c r="B36"/>
  <c r="D35"/>
  <c r="C35"/>
  <c r="G35" s="1"/>
  <c r="B35"/>
  <c r="D34"/>
  <c r="C34"/>
  <c r="G34" s="1"/>
  <c r="B34"/>
  <c r="D33"/>
  <c r="C33"/>
  <c r="G33" s="1"/>
  <c r="B33"/>
  <c r="D32"/>
  <c r="C32"/>
  <c r="G32" s="1"/>
  <c r="B32"/>
  <c r="D31"/>
  <c r="C31"/>
  <c r="G31" s="1"/>
  <c r="B31"/>
  <c r="D30"/>
  <c r="C30"/>
  <c r="G30" s="1"/>
  <c r="B30"/>
  <c r="D29"/>
  <c r="C29"/>
  <c r="G29" s="1"/>
  <c r="B29"/>
  <c r="D28"/>
  <c r="C28"/>
  <c r="G28" s="1"/>
  <c r="B28"/>
  <c r="D27"/>
  <c r="C27"/>
  <c r="G27" s="1"/>
  <c r="B27"/>
  <c r="D26"/>
  <c r="C26"/>
  <c r="G26" s="1"/>
  <c r="B26"/>
  <c r="D25"/>
  <c r="C25"/>
  <c r="G25" s="1"/>
  <c r="B25"/>
  <c r="D24"/>
  <c r="C24"/>
  <c r="G24" s="1"/>
  <c r="B24"/>
  <c r="D23"/>
  <c r="C23"/>
  <c r="G23" s="1"/>
  <c r="B23"/>
  <c r="D22"/>
  <c r="C22"/>
  <c r="G22" s="1"/>
  <c r="B22"/>
  <c r="D21"/>
  <c r="C21"/>
  <c r="G21" s="1"/>
  <c r="B21"/>
  <c r="D20"/>
  <c r="C20"/>
  <c r="G20" s="1"/>
  <c r="B20"/>
  <c r="D19"/>
  <c r="C19"/>
  <c r="G19" s="1"/>
  <c r="D18"/>
  <c r="C18"/>
  <c r="G18" s="1"/>
  <c r="D17"/>
  <c r="C17"/>
  <c r="G17" s="1"/>
  <c r="D16"/>
  <c r="C16"/>
  <c r="G16" s="1"/>
  <c r="D15"/>
  <c r="C15"/>
  <c r="G15" s="1"/>
  <c r="D14"/>
  <c r="C14"/>
  <c r="G14" s="1"/>
  <c r="D13"/>
  <c r="C13"/>
  <c r="G13" s="1"/>
  <c r="D12"/>
  <c r="C12"/>
  <c r="G12" s="1"/>
  <c r="D11"/>
  <c r="C11"/>
  <c r="G11" s="1"/>
  <c r="D10"/>
  <c r="C10"/>
  <c r="G10" s="1"/>
  <c r="D9"/>
  <c r="C9"/>
  <c r="G9" s="1"/>
  <c r="B9"/>
  <c r="B10" s="1"/>
  <c r="B11" s="1"/>
  <c r="B12" s="1"/>
  <c r="B13" s="1"/>
  <c r="B14" s="1"/>
  <c r="B15" s="1"/>
  <c r="B16" s="1"/>
  <c r="B17" s="1"/>
  <c r="B18" s="1"/>
  <c r="B19" s="1"/>
  <c r="D8"/>
  <c r="C8"/>
  <c r="B8"/>
  <c r="B8" i="5"/>
  <c r="C8"/>
  <c r="D8"/>
  <c r="C9"/>
  <c r="B9" s="1"/>
  <c r="D9"/>
  <c r="C10"/>
  <c r="B10" s="1"/>
  <c r="D10"/>
  <c r="C11"/>
  <c r="B11" s="1"/>
  <c r="D11"/>
  <c r="C12"/>
  <c r="B12" s="1"/>
  <c r="D12"/>
  <c r="C13"/>
  <c r="B13" s="1"/>
  <c r="D13"/>
  <c r="C14"/>
  <c r="B14" s="1"/>
  <c r="D14"/>
  <c r="C15"/>
  <c r="B15" s="1"/>
  <c r="D15"/>
  <c r="C16"/>
  <c r="B16" s="1"/>
  <c r="D16"/>
  <c r="C17"/>
  <c r="B17" s="1"/>
  <c r="D17"/>
  <c r="C18"/>
  <c r="B18" s="1"/>
  <c r="D18"/>
  <c r="C19"/>
  <c r="B19" s="1"/>
  <c r="D19"/>
  <c r="C20"/>
  <c r="B20" s="1"/>
  <c r="D20"/>
  <c r="C21"/>
  <c r="B21" s="1"/>
  <c r="D21"/>
  <c r="C22"/>
  <c r="B22" s="1"/>
  <c r="D22"/>
  <c r="C23"/>
  <c r="B23" s="1"/>
  <c r="D23"/>
  <c r="C24"/>
  <c r="B24" s="1"/>
  <c r="D24"/>
  <c r="C25"/>
  <c r="B25" s="1"/>
  <c r="D25"/>
  <c r="C26"/>
  <c r="B26" s="1"/>
  <c r="D26"/>
  <c r="C27"/>
  <c r="B27" s="1"/>
  <c r="D27"/>
  <c r="C28"/>
  <c r="B28" s="1"/>
  <c r="D28"/>
  <c r="C29"/>
  <c r="B29" s="1"/>
  <c r="D29"/>
  <c r="C30"/>
  <c r="B30" s="1"/>
  <c r="D30"/>
  <c r="C31"/>
  <c r="B31" s="1"/>
  <c r="D31"/>
  <c r="C32"/>
  <c r="B32" s="1"/>
  <c r="D32"/>
  <c r="C33"/>
  <c r="B33" s="1"/>
  <c r="D33"/>
  <c r="C34"/>
  <c r="B34" s="1"/>
  <c r="D34"/>
  <c r="C35"/>
  <c r="B35" s="1"/>
  <c r="D35"/>
  <c r="C36"/>
  <c r="B36" s="1"/>
  <c r="D36"/>
  <c r="C37"/>
  <c r="B37" s="1"/>
  <c r="D37"/>
  <c r="C38"/>
  <c r="B38" s="1"/>
  <c r="D38"/>
  <c r="F508" i="15"/>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B9"/>
  <c r="F508" i="14"/>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508" i="2"/>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I13" i="10" s="1"/>
  <c r="B9" i="13"/>
  <c r="B8"/>
  <c r="B9" i="2"/>
  <c r="G13" i="10" l="1"/>
  <c r="G14"/>
  <c r="J13"/>
  <c r="J14"/>
  <c r="E9" i="5"/>
  <c r="E10"/>
  <c r="E11"/>
  <c r="E12"/>
  <c r="E13"/>
  <c r="E14"/>
  <c r="E15"/>
  <c r="E16"/>
  <c r="E17"/>
  <c r="E18"/>
  <c r="E19"/>
  <c r="E20"/>
  <c r="E21"/>
  <c r="E22"/>
  <c r="E23"/>
  <c r="E24"/>
  <c r="E25"/>
  <c r="E26"/>
  <c r="E27"/>
  <c r="E28"/>
  <c r="E29"/>
  <c r="E30"/>
  <c r="E31"/>
  <c r="E32"/>
  <c r="E33"/>
  <c r="E34"/>
  <c r="E35"/>
  <c r="E36"/>
  <c r="E37"/>
  <c r="E9" i="6"/>
  <c r="E10"/>
  <c r="E11"/>
  <c r="E12"/>
  <c r="E13"/>
  <c r="E14"/>
  <c r="E15"/>
  <c r="E16"/>
  <c r="E17"/>
  <c r="E18"/>
  <c r="E19"/>
  <c r="E20"/>
  <c r="E21"/>
  <c r="E22"/>
  <c r="E23"/>
  <c r="E24"/>
  <c r="E25"/>
  <c r="E26"/>
  <c r="E27"/>
  <c r="E28"/>
  <c r="E29"/>
  <c r="E30"/>
  <c r="E31"/>
  <c r="E32"/>
  <c r="E33"/>
  <c r="E34"/>
  <c r="E35"/>
  <c r="E36"/>
  <c r="E37"/>
  <c r="E9" i="7"/>
  <c r="E10"/>
  <c r="E11"/>
  <c r="E12"/>
  <c r="E13"/>
  <c r="E14"/>
  <c r="E15"/>
  <c r="E16"/>
  <c r="E17"/>
  <c r="E18"/>
  <c r="E19"/>
  <c r="E20"/>
  <c r="E21"/>
  <c r="E22"/>
  <c r="E23"/>
  <c r="E24"/>
  <c r="E25"/>
  <c r="E26"/>
  <c r="E27"/>
  <c r="E28"/>
  <c r="E29"/>
  <c r="E30"/>
  <c r="E31"/>
  <c r="E32"/>
  <c r="E33"/>
  <c r="E34"/>
  <c r="E35"/>
  <c r="E36"/>
  <c r="E37"/>
  <c r="E9" i="8"/>
  <c r="E10"/>
  <c r="E11"/>
  <c r="E12"/>
  <c r="E13"/>
  <c r="E14"/>
  <c r="E15"/>
  <c r="E16"/>
  <c r="E17"/>
  <c r="E18"/>
  <c r="E19"/>
  <c r="E20"/>
  <c r="E21"/>
  <c r="E22"/>
  <c r="E23"/>
  <c r="E24"/>
  <c r="E25"/>
  <c r="E26"/>
  <c r="E27"/>
  <c r="E28"/>
  <c r="E29"/>
  <c r="E30"/>
  <c r="E31"/>
  <c r="E32"/>
  <c r="E33"/>
  <c r="E34"/>
  <c r="E35"/>
  <c r="E36"/>
  <c r="E37"/>
  <c r="E9" i="9"/>
  <c r="E10"/>
  <c r="E11"/>
  <c r="E12"/>
  <c r="E13"/>
  <c r="E14"/>
  <c r="E15"/>
  <c r="E16"/>
  <c r="E17"/>
  <c r="E18"/>
  <c r="E19"/>
  <c r="E20"/>
  <c r="E21"/>
  <c r="E22"/>
  <c r="E23"/>
  <c r="E24"/>
  <c r="E25"/>
  <c r="E26"/>
  <c r="E27"/>
  <c r="E28"/>
  <c r="E29"/>
  <c r="E30"/>
  <c r="E31"/>
  <c r="E32"/>
  <c r="E33"/>
  <c r="E34"/>
  <c r="E35"/>
  <c r="E36"/>
  <c r="E37"/>
  <c r="J13" i="16"/>
  <c r="I13"/>
  <c r="F11" i="6"/>
  <c r="F12"/>
  <c r="F13"/>
  <c r="F14"/>
  <c r="F15"/>
  <c r="F16"/>
  <c r="F17"/>
  <c r="F18"/>
  <c r="F19"/>
  <c r="F20"/>
  <c r="F21"/>
  <c r="F22"/>
  <c r="F23"/>
  <c r="F24"/>
  <c r="F25"/>
  <c r="F26"/>
  <c r="F27"/>
  <c r="F28"/>
  <c r="F29"/>
  <c r="F30"/>
  <c r="F31"/>
  <c r="F32"/>
  <c r="F33"/>
  <c r="F34"/>
  <c r="F35"/>
  <c r="F36"/>
  <c r="F37"/>
  <c r="F38"/>
  <c r="F11" i="7"/>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F11" i="8"/>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F11" i="9"/>
  <c r="H11" s="1"/>
  <c r="F12"/>
  <c r="H12" s="1"/>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H11" i="6"/>
  <c r="H12"/>
  <c r="H13"/>
  <c r="H14"/>
  <c r="H15"/>
  <c r="H16"/>
  <c r="H17"/>
  <c r="H18"/>
  <c r="H19"/>
  <c r="H20"/>
  <c r="H21"/>
  <c r="H22"/>
  <c r="H23"/>
  <c r="H24"/>
  <c r="H25"/>
  <c r="H26"/>
  <c r="H27"/>
  <c r="H28"/>
  <c r="H29"/>
  <c r="H30"/>
  <c r="H31"/>
  <c r="H32"/>
  <c r="H33"/>
  <c r="H34"/>
  <c r="H35"/>
  <c r="H36"/>
  <c r="H37"/>
  <c r="H38"/>
  <c r="O8" i="15"/>
  <c r="O8" i="2"/>
  <c r="R10" i="15"/>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208"/>
  <c r="R209"/>
  <c r="R210"/>
  <c r="R211"/>
  <c r="R212"/>
  <c r="R213"/>
  <c r="R214"/>
  <c r="R215"/>
  <c r="R216"/>
  <c r="R217"/>
  <c r="R218"/>
  <c r="R219"/>
  <c r="R220"/>
  <c r="R221"/>
  <c r="R222"/>
  <c r="R223"/>
  <c r="R224"/>
  <c r="R225"/>
  <c r="R226"/>
  <c r="R227"/>
  <c r="R228"/>
  <c r="R229"/>
  <c r="R230"/>
  <c r="R231"/>
  <c r="R232"/>
  <c r="R233"/>
  <c r="R234"/>
  <c r="R235"/>
  <c r="R236"/>
  <c r="R237"/>
  <c r="R238"/>
  <c r="R239"/>
  <c r="R240"/>
  <c r="R241"/>
  <c r="R242"/>
  <c r="R243"/>
  <c r="R244"/>
  <c r="R245"/>
  <c r="R246"/>
  <c r="R247"/>
  <c r="R248"/>
  <c r="R249"/>
  <c r="R250"/>
  <c r="R251"/>
  <c r="R252"/>
  <c r="R253"/>
  <c r="R254"/>
  <c r="R255"/>
  <c r="R256"/>
  <c r="R257"/>
  <c r="R258"/>
  <c r="R259"/>
  <c r="R260"/>
  <c r="R261"/>
  <c r="R262"/>
  <c r="R263"/>
  <c r="R264"/>
  <c r="R265"/>
  <c r="R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Q508"/>
  <c r="P508"/>
  <c r="N508" s="1"/>
  <c r="O508"/>
  <c r="Q507"/>
  <c r="P507"/>
  <c r="N507" s="1"/>
  <c r="O507"/>
  <c r="Q506"/>
  <c r="P506"/>
  <c r="N506" s="1"/>
  <c r="O506"/>
  <c r="Q505"/>
  <c r="P505"/>
  <c r="N505" s="1"/>
  <c r="O505"/>
  <c r="Q504"/>
  <c r="P504"/>
  <c r="N504" s="1"/>
  <c r="O504"/>
  <c r="Q503"/>
  <c r="P503"/>
  <c r="N503" s="1"/>
  <c r="O503"/>
  <c r="Q502"/>
  <c r="P502"/>
  <c r="N502" s="1"/>
  <c r="O502"/>
  <c r="Q501"/>
  <c r="P501"/>
  <c r="N501" s="1"/>
  <c r="O501"/>
  <c r="Q500"/>
  <c r="P500"/>
  <c r="N500" s="1"/>
  <c r="O500"/>
  <c r="Q499"/>
  <c r="P499"/>
  <c r="N499" s="1"/>
  <c r="O499"/>
  <c r="Q498"/>
  <c r="P498"/>
  <c r="N498" s="1"/>
  <c r="O498"/>
  <c r="Q497"/>
  <c r="P497"/>
  <c r="N497" s="1"/>
  <c r="O497"/>
  <c r="Q496"/>
  <c r="P496"/>
  <c r="N496" s="1"/>
  <c r="O496"/>
  <c r="Q495"/>
  <c r="P495"/>
  <c r="N495" s="1"/>
  <c r="O495"/>
  <c r="Q494"/>
  <c r="P494"/>
  <c r="N494" s="1"/>
  <c r="O494"/>
  <c r="Q493"/>
  <c r="P493"/>
  <c r="N493" s="1"/>
  <c r="O493"/>
  <c r="Q492"/>
  <c r="P492"/>
  <c r="N492" s="1"/>
  <c r="O492"/>
  <c r="Q491"/>
  <c r="P491"/>
  <c r="N491" s="1"/>
  <c r="O491"/>
  <c r="Q490"/>
  <c r="P490"/>
  <c r="N490" s="1"/>
  <c r="O490"/>
  <c r="Q489"/>
  <c r="P489"/>
  <c r="N489" s="1"/>
  <c r="O489"/>
  <c r="Q488"/>
  <c r="P488"/>
  <c r="N488" s="1"/>
  <c r="O488"/>
  <c r="Q487"/>
  <c r="P487"/>
  <c r="N487" s="1"/>
  <c r="O487"/>
  <c r="Q486"/>
  <c r="P486"/>
  <c r="N486" s="1"/>
  <c r="O486"/>
  <c r="Q485"/>
  <c r="P485"/>
  <c r="N485" s="1"/>
  <c r="O485"/>
  <c r="Q484"/>
  <c r="P484"/>
  <c r="N484" s="1"/>
  <c r="O484"/>
  <c r="Q483"/>
  <c r="P483"/>
  <c r="N483" s="1"/>
  <c r="O483"/>
  <c r="Q482"/>
  <c r="P482"/>
  <c r="N482" s="1"/>
  <c r="O482"/>
  <c r="Q481"/>
  <c r="P481"/>
  <c r="N481" s="1"/>
  <c r="O481"/>
  <c r="Q480"/>
  <c r="P480"/>
  <c r="N480" s="1"/>
  <c r="O480"/>
  <c r="Q479"/>
  <c r="P479"/>
  <c r="N479" s="1"/>
  <c r="O479"/>
  <c r="Q478"/>
  <c r="P478"/>
  <c r="N478" s="1"/>
  <c r="O478"/>
  <c r="Q477"/>
  <c r="P477"/>
  <c r="N477" s="1"/>
  <c r="O477"/>
  <c r="Q476"/>
  <c r="P476"/>
  <c r="N476" s="1"/>
  <c r="O476"/>
  <c r="Q475"/>
  <c r="P475"/>
  <c r="N475" s="1"/>
  <c r="O475"/>
  <c r="Q474"/>
  <c r="P474"/>
  <c r="N474" s="1"/>
  <c r="O474"/>
  <c r="Q473"/>
  <c r="P473"/>
  <c r="N473" s="1"/>
  <c r="O473"/>
  <c r="Q472"/>
  <c r="P472"/>
  <c r="N472" s="1"/>
  <c r="O472"/>
  <c r="Q471"/>
  <c r="P471"/>
  <c r="N471" s="1"/>
  <c r="O471"/>
  <c r="Q470"/>
  <c r="P470"/>
  <c r="N470" s="1"/>
  <c r="O470"/>
  <c r="Q469"/>
  <c r="P469"/>
  <c r="N469" s="1"/>
  <c r="O469"/>
  <c r="Q468"/>
  <c r="P468"/>
  <c r="N468" s="1"/>
  <c r="O468"/>
  <c r="Q467"/>
  <c r="P467"/>
  <c r="N467" s="1"/>
  <c r="O467"/>
  <c r="Q466"/>
  <c r="P466"/>
  <c r="N466" s="1"/>
  <c r="O466"/>
  <c r="Q465"/>
  <c r="P465"/>
  <c r="N465" s="1"/>
  <c r="O465"/>
  <c r="Q464"/>
  <c r="P464"/>
  <c r="N464" s="1"/>
  <c r="O464"/>
  <c r="Q463"/>
  <c r="P463"/>
  <c r="N463" s="1"/>
  <c r="O463"/>
  <c r="Q462"/>
  <c r="P462"/>
  <c r="N462" s="1"/>
  <c r="O462"/>
  <c r="Q461"/>
  <c r="P461"/>
  <c r="N461" s="1"/>
  <c r="O461"/>
  <c r="Q460"/>
  <c r="P460"/>
  <c r="N460" s="1"/>
  <c r="O460"/>
  <c r="Q459"/>
  <c r="P459"/>
  <c r="N459" s="1"/>
  <c r="O459"/>
  <c r="Q458"/>
  <c r="P458"/>
  <c r="N458" s="1"/>
  <c r="O458"/>
  <c r="Q457"/>
  <c r="P457"/>
  <c r="N457" s="1"/>
  <c r="O457"/>
  <c r="Q456"/>
  <c r="P456"/>
  <c r="N456" s="1"/>
  <c r="O456"/>
  <c r="Q455"/>
  <c r="P455"/>
  <c r="N455" s="1"/>
  <c r="O455"/>
  <c r="Q454"/>
  <c r="P454"/>
  <c r="N454" s="1"/>
  <c r="O454"/>
  <c r="Q453"/>
  <c r="P453"/>
  <c r="N453" s="1"/>
  <c r="O453"/>
  <c r="Q452"/>
  <c r="P452"/>
  <c r="N452" s="1"/>
  <c r="O452"/>
  <c r="Q451"/>
  <c r="P451"/>
  <c r="N451" s="1"/>
  <c r="O451"/>
  <c r="Q450"/>
  <c r="P450"/>
  <c r="N450" s="1"/>
  <c r="O450"/>
  <c r="Q449"/>
  <c r="P449"/>
  <c r="N449" s="1"/>
  <c r="O449"/>
  <c r="Q448"/>
  <c r="P448"/>
  <c r="N448" s="1"/>
  <c r="O448"/>
  <c r="Q447"/>
  <c r="P447"/>
  <c r="N447" s="1"/>
  <c r="O447"/>
  <c r="Q446"/>
  <c r="P446"/>
  <c r="N446" s="1"/>
  <c r="O446"/>
  <c r="Q445"/>
  <c r="P445"/>
  <c r="N445" s="1"/>
  <c r="O445"/>
  <c r="Q444"/>
  <c r="P444"/>
  <c r="N444" s="1"/>
  <c r="O444"/>
  <c r="Q443"/>
  <c r="P443"/>
  <c r="N443" s="1"/>
  <c r="O443"/>
  <c r="Q442"/>
  <c r="P442"/>
  <c r="N442" s="1"/>
  <c r="O442"/>
  <c r="Q441"/>
  <c r="P441"/>
  <c r="N441" s="1"/>
  <c r="O441"/>
  <c r="Q440"/>
  <c r="P440"/>
  <c r="N440" s="1"/>
  <c r="O440"/>
  <c r="Q439"/>
  <c r="P439"/>
  <c r="N439" s="1"/>
  <c r="O439"/>
  <c r="Q438"/>
  <c r="P438"/>
  <c r="N438" s="1"/>
  <c r="O438"/>
  <c r="Q437"/>
  <c r="P437"/>
  <c r="N437" s="1"/>
  <c r="O437"/>
  <c r="Q436"/>
  <c r="P436"/>
  <c r="N436" s="1"/>
  <c r="O436"/>
  <c r="Q435"/>
  <c r="P435"/>
  <c r="N435" s="1"/>
  <c r="O435"/>
  <c r="Q434"/>
  <c r="P434"/>
  <c r="N434" s="1"/>
  <c r="O434"/>
  <c r="Q433"/>
  <c r="P433"/>
  <c r="N433" s="1"/>
  <c r="O433"/>
  <c r="Q432"/>
  <c r="P432"/>
  <c r="N432" s="1"/>
  <c r="O432"/>
  <c r="Q431"/>
  <c r="P431"/>
  <c r="N431" s="1"/>
  <c r="O431"/>
  <c r="Q430"/>
  <c r="P430"/>
  <c r="N430" s="1"/>
  <c r="O430"/>
  <c r="Q429"/>
  <c r="P429"/>
  <c r="N429" s="1"/>
  <c r="O429"/>
  <c r="Q428"/>
  <c r="P428"/>
  <c r="N428" s="1"/>
  <c r="O428"/>
  <c r="Q427"/>
  <c r="P427"/>
  <c r="N427" s="1"/>
  <c r="O427"/>
  <c r="Q426"/>
  <c r="P426"/>
  <c r="N426" s="1"/>
  <c r="O426"/>
  <c r="Q425"/>
  <c r="P425"/>
  <c r="N425" s="1"/>
  <c r="O425"/>
  <c r="Q424"/>
  <c r="P424"/>
  <c r="N424" s="1"/>
  <c r="O424"/>
  <c r="Q423"/>
  <c r="P423"/>
  <c r="N423" s="1"/>
  <c r="O423"/>
  <c r="Q422"/>
  <c r="P422"/>
  <c r="N422" s="1"/>
  <c r="O422"/>
  <c r="Q421"/>
  <c r="P421"/>
  <c r="N421" s="1"/>
  <c r="O421"/>
  <c r="Q420"/>
  <c r="P420"/>
  <c r="N420" s="1"/>
  <c r="O420"/>
  <c r="Q419"/>
  <c r="P419"/>
  <c r="N419" s="1"/>
  <c r="O419"/>
  <c r="Q418"/>
  <c r="P418"/>
  <c r="N418" s="1"/>
  <c r="O418"/>
  <c r="Q417"/>
  <c r="P417"/>
  <c r="N417" s="1"/>
  <c r="O417"/>
  <c r="Q416"/>
  <c r="P416"/>
  <c r="N416" s="1"/>
  <c r="O416"/>
  <c r="Q415"/>
  <c r="P415"/>
  <c r="N415" s="1"/>
  <c r="O415"/>
  <c r="Q414"/>
  <c r="P414"/>
  <c r="N414" s="1"/>
  <c r="O414"/>
  <c r="Q413"/>
  <c r="P413"/>
  <c r="N413" s="1"/>
  <c r="O413"/>
  <c r="Q412"/>
  <c r="P412"/>
  <c r="N412" s="1"/>
  <c r="O412"/>
  <c r="Q411"/>
  <c r="P411"/>
  <c r="N411" s="1"/>
  <c r="O411"/>
  <c r="Q410"/>
  <c r="P410"/>
  <c r="N410" s="1"/>
  <c r="O410"/>
  <c r="Q409"/>
  <c r="P409"/>
  <c r="N409" s="1"/>
  <c r="O409"/>
  <c r="Q408"/>
  <c r="P408"/>
  <c r="N408" s="1"/>
  <c r="O408"/>
  <c r="Q407"/>
  <c r="P407"/>
  <c r="N407" s="1"/>
  <c r="O407"/>
  <c r="Q406"/>
  <c r="P406"/>
  <c r="N406" s="1"/>
  <c r="O406"/>
  <c r="Q405"/>
  <c r="P405"/>
  <c r="N405" s="1"/>
  <c r="O405"/>
  <c r="Q404"/>
  <c r="P404"/>
  <c r="N404" s="1"/>
  <c r="O404"/>
  <c r="Q403"/>
  <c r="P403"/>
  <c r="N403" s="1"/>
  <c r="O403"/>
  <c r="Q402"/>
  <c r="P402"/>
  <c r="N402" s="1"/>
  <c r="O402"/>
  <c r="Q401"/>
  <c r="P401"/>
  <c r="N401" s="1"/>
  <c r="O401"/>
  <c r="Q400"/>
  <c r="P400"/>
  <c r="N400" s="1"/>
  <c r="O400"/>
  <c r="Q399"/>
  <c r="P399"/>
  <c r="N399" s="1"/>
  <c r="O399"/>
  <c r="Q398"/>
  <c r="P398"/>
  <c r="N398" s="1"/>
  <c r="O398"/>
  <c r="Q397"/>
  <c r="P397"/>
  <c r="N397" s="1"/>
  <c r="O397"/>
  <c r="Q396"/>
  <c r="P396"/>
  <c r="N396" s="1"/>
  <c r="O396"/>
  <c r="Q395"/>
  <c r="P395"/>
  <c r="N395" s="1"/>
  <c r="O395"/>
  <c r="Q394"/>
  <c r="P394"/>
  <c r="N394" s="1"/>
  <c r="O394"/>
  <c r="Q393"/>
  <c r="P393"/>
  <c r="N393" s="1"/>
  <c r="O393"/>
  <c r="Q392"/>
  <c r="P392"/>
  <c r="N392" s="1"/>
  <c r="O392"/>
  <c r="Q391"/>
  <c r="P391"/>
  <c r="N391" s="1"/>
  <c r="O391"/>
  <c r="Q390"/>
  <c r="P390"/>
  <c r="N390" s="1"/>
  <c r="O390"/>
  <c r="Q389"/>
  <c r="P389"/>
  <c r="N389" s="1"/>
  <c r="O389"/>
  <c r="Q388"/>
  <c r="P388"/>
  <c r="N388" s="1"/>
  <c r="O388"/>
  <c r="Q387"/>
  <c r="P387"/>
  <c r="N387" s="1"/>
  <c r="O387"/>
  <c r="Q386"/>
  <c r="P386"/>
  <c r="N386" s="1"/>
  <c r="O386"/>
  <c r="Q385"/>
  <c r="P385"/>
  <c r="N385" s="1"/>
  <c r="O385"/>
  <c r="Q384"/>
  <c r="P384"/>
  <c r="N384" s="1"/>
  <c r="O384"/>
  <c r="Q383"/>
  <c r="P383"/>
  <c r="N383" s="1"/>
  <c r="O383"/>
  <c r="Q382"/>
  <c r="P382"/>
  <c r="N382" s="1"/>
  <c r="O382"/>
  <c r="Q381"/>
  <c r="P381"/>
  <c r="N381" s="1"/>
  <c r="O381"/>
  <c r="Q380"/>
  <c r="P380"/>
  <c r="N380" s="1"/>
  <c r="O380"/>
  <c r="Q379"/>
  <c r="P379"/>
  <c r="N379" s="1"/>
  <c r="O379"/>
  <c r="Q378"/>
  <c r="P378"/>
  <c r="N378" s="1"/>
  <c r="O378"/>
  <c r="Q377"/>
  <c r="P377"/>
  <c r="N377" s="1"/>
  <c r="O377"/>
  <c r="Q376"/>
  <c r="P376"/>
  <c r="N376" s="1"/>
  <c r="O376"/>
  <c r="Q375"/>
  <c r="P375"/>
  <c r="N375" s="1"/>
  <c r="O375"/>
  <c r="Q374"/>
  <c r="P374"/>
  <c r="N374" s="1"/>
  <c r="O374"/>
  <c r="Q373"/>
  <c r="P373"/>
  <c r="N373" s="1"/>
  <c r="O373"/>
  <c r="Q372"/>
  <c r="P372"/>
  <c r="N372" s="1"/>
  <c r="O372"/>
  <c r="Q371"/>
  <c r="P371"/>
  <c r="N371" s="1"/>
  <c r="O371"/>
  <c r="Q370"/>
  <c r="P370"/>
  <c r="N370" s="1"/>
  <c r="O370"/>
  <c r="Q369"/>
  <c r="P369"/>
  <c r="N369" s="1"/>
  <c r="O369"/>
  <c r="Q368"/>
  <c r="P368"/>
  <c r="N368" s="1"/>
  <c r="O368"/>
  <c r="Q367"/>
  <c r="P367"/>
  <c r="N367" s="1"/>
  <c r="O367"/>
  <c r="Q366"/>
  <c r="P366"/>
  <c r="N366" s="1"/>
  <c r="O366"/>
  <c r="Q365"/>
  <c r="P365"/>
  <c r="N365" s="1"/>
  <c r="O365"/>
  <c r="Q364"/>
  <c r="P364"/>
  <c r="N364" s="1"/>
  <c r="O364"/>
  <c r="Q363"/>
  <c r="P363"/>
  <c r="N363" s="1"/>
  <c r="O363"/>
  <c r="Q362"/>
  <c r="P362"/>
  <c r="N362" s="1"/>
  <c r="O362"/>
  <c r="Q361"/>
  <c r="P361"/>
  <c r="N361" s="1"/>
  <c r="O361"/>
  <c r="Q360"/>
  <c r="P360"/>
  <c r="N360" s="1"/>
  <c r="O360"/>
  <c r="Q359"/>
  <c r="P359"/>
  <c r="N359" s="1"/>
  <c r="O359"/>
  <c r="Q358"/>
  <c r="P358"/>
  <c r="N358" s="1"/>
  <c r="O358"/>
  <c r="Q357"/>
  <c r="P357"/>
  <c r="N357" s="1"/>
  <c r="O357"/>
  <c r="Q356"/>
  <c r="P356"/>
  <c r="N356" s="1"/>
  <c r="O356"/>
  <c r="Q355"/>
  <c r="P355"/>
  <c r="N355" s="1"/>
  <c r="O355"/>
  <c r="Q354"/>
  <c r="P354"/>
  <c r="N354" s="1"/>
  <c r="O354"/>
  <c r="Q353"/>
  <c r="P353"/>
  <c r="N353" s="1"/>
  <c r="O353"/>
  <c r="Q352"/>
  <c r="P352"/>
  <c r="N352" s="1"/>
  <c r="O352"/>
  <c r="Q351"/>
  <c r="P351"/>
  <c r="N351" s="1"/>
  <c r="O351"/>
  <c r="Q350"/>
  <c r="P350"/>
  <c r="N350" s="1"/>
  <c r="O350"/>
  <c r="Q349"/>
  <c r="P349"/>
  <c r="N349" s="1"/>
  <c r="O349"/>
  <c r="Q348"/>
  <c r="P348"/>
  <c r="N348" s="1"/>
  <c r="O348"/>
  <c r="Q347"/>
  <c r="P347"/>
  <c r="N347" s="1"/>
  <c r="O347"/>
  <c r="Q346"/>
  <c r="P346"/>
  <c r="N346" s="1"/>
  <c r="O346"/>
  <c r="Q345"/>
  <c r="P345"/>
  <c r="N345" s="1"/>
  <c r="O345"/>
  <c r="Q344"/>
  <c r="P344"/>
  <c r="N344" s="1"/>
  <c r="O344"/>
  <c r="Q343"/>
  <c r="P343"/>
  <c r="N343" s="1"/>
  <c r="O343"/>
  <c r="Q342"/>
  <c r="P342"/>
  <c r="N342" s="1"/>
  <c r="O342"/>
  <c r="Q341"/>
  <c r="P341"/>
  <c r="N341" s="1"/>
  <c r="O341"/>
  <c r="Q340"/>
  <c r="P340"/>
  <c r="N340" s="1"/>
  <c r="O340"/>
  <c r="Q339"/>
  <c r="P339"/>
  <c r="N339" s="1"/>
  <c r="O339"/>
  <c r="Q338"/>
  <c r="P338"/>
  <c r="N338" s="1"/>
  <c r="O338"/>
  <c r="Q337"/>
  <c r="P337"/>
  <c r="N337" s="1"/>
  <c r="O337"/>
  <c r="Q336"/>
  <c r="P336"/>
  <c r="N336" s="1"/>
  <c r="O336"/>
  <c r="Q335"/>
  <c r="P335"/>
  <c r="N335" s="1"/>
  <c r="O335"/>
  <c r="Q334"/>
  <c r="P334"/>
  <c r="N334" s="1"/>
  <c r="O334"/>
  <c r="Q333"/>
  <c r="P333"/>
  <c r="N333" s="1"/>
  <c r="O333"/>
  <c r="Q332"/>
  <c r="P332"/>
  <c r="N332" s="1"/>
  <c r="O332"/>
  <c r="Q331"/>
  <c r="P331"/>
  <c r="N331" s="1"/>
  <c r="O331"/>
  <c r="Q330"/>
  <c r="P330"/>
  <c r="N330" s="1"/>
  <c r="O330"/>
  <c r="Q329"/>
  <c r="P329"/>
  <c r="N329" s="1"/>
  <c r="O329"/>
  <c r="Q328"/>
  <c r="P328"/>
  <c r="N328" s="1"/>
  <c r="O328"/>
  <c r="Q327"/>
  <c r="P327"/>
  <c r="N327" s="1"/>
  <c r="O327"/>
  <c r="Q326"/>
  <c r="P326"/>
  <c r="N326" s="1"/>
  <c r="O326"/>
  <c r="Q325"/>
  <c r="P325"/>
  <c r="N325" s="1"/>
  <c r="O325"/>
  <c r="Q324"/>
  <c r="P324"/>
  <c r="N324" s="1"/>
  <c r="O324"/>
  <c r="Q323"/>
  <c r="P323"/>
  <c r="N323" s="1"/>
  <c r="O323"/>
  <c r="Q322"/>
  <c r="P322"/>
  <c r="N322" s="1"/>
  <c r="O322"/>
  <c r="Q321"/>
  <c r="P321"/>
  <c r="N321" s="1"/>
  <c r="O321"/>
  <c r="Q320"/>
  <c r="P320"/>
  <c r="N320" s="1"/>
  <c r="O320"/>
  <c r="Q319"/>
  <c r="P319"/>
  <c r="N319" s="1"/>
  <c r="O319"/>
  <c r="Q318"/>
  <c r="P318"/>
  <c r="N318" s="1"/>
  <c r="O318"/>
  <c r="Q317"/>
  <c r="P317"/>
  <c r="N317" s="1"/>
  <c r="O317"/>
  <c r="Q316"/>
  <c r="P316"/>
  <c r="N316" s="1"/>
  <c r="O316"/>
  <c r="Q315"/>
  <c r="P315"/>
  <c r="N315" s="1"/>
  <c r="O315"/>
  <c r="Q314"/>
  <c r="P314"/>
  <c r="N314" s="1"/>
  <c r="O314"/>
  <c r="Q313"/>
  <c r="P313"/>
  <c r="N313" s="1"/>
  <c r="O313"/>
  <c r="Q312"/>
  <c r="P312"/>
  <c r="N312" s="1"/>
  <c r="O312"/>
  <c r="Q311"/>
  <c r="P311"/>
  <c r="N311" s="1"/>
  <c r="O311"/>
  <c r="Q310"/>
  <c r="P310"/>
  <c r="N310" s="1"/>
  <c r="O310"/>
  <c r="Q309"/>
  <c r="P309"/>
  <c r="N309" s="1"/>
  <c r="O309"/>
  <c r="Q308"/>
  <c r="P308"/>
  <c r="N308" s="1"/>
  <c r="O308"/>
  <c r="Q307"/>
  <c r="P307"/>
  <c r="N307" s="1"/>
  <c r="O307"/>
  <c r="Q306"/>
  <c r="P306"/>
  <c r="N306" s="1"/>
  <c r="O306"/>
  <c r="Q305"/>
  <c r="P305"/>
  <c r="N305" s="1"/>
  <c r="O305"/>
  <c r="Q304"/>
  <c r="P304"/>
  <c r="N304" s="1"/>
  <c r="O304"/>
  <c r="Q303"/>
  <c r="P303"/>
  <c r="N303" s="1"/>
  <c r="O303"/>
  <c r="Q302"/>
  <c r="P302"/>
  <c r="N302" s="1"/>
  <c r="O302"/>
  <c r="Q301"/>
  <c r="P301"/>
  <c r="N301" s="1"/>
  <c r="O301"/>
  <c r="Q300"/>
  <c r="P300"/>
  <c r="N300" s="1"/>
  <c r="O300"/>
  <c r="Q299"/>
  <c r="P299"/>
  <c r="N299" s="1"/>
  <c r="O299"/>
  <c r="Q298"/>
  <c r="P298"/>
  <c r="N298" s="1"/>
  <c r="O298"/>
  <c r="Q297"/>
  <c r="P297"/>
  <c r="N297" s="1"/>
  <c r="O297"/>
  <c r="Q296"/>
  <c r="P296"/>
  <c r="N296" s="1"/>
  <c r="O296"/>
  <c r="Q295"/>
  <c r="P295"/>
  <c r="N295" s="1"/>
  <c r="O295"/>
  <c r="Q294"/>
  <c r="P294"/>
  <c r="N294" s="1"/>
  <c r="O294"/>
  <c r="Q293"/>
  <c r="P293"/>
  <c r="N293" s="1"/>
  <c r="O293"/>
  <c r="Q292"/>
  <c r="P292"/>
  <c r="N292" s="1"/>
  <c r="O292"/>
  <c r="Q291"/>
  <c r="P291"/>
  <c r="N291" s="1"/>
  <c r="O291"/>
  <c r="Q290"/>
  <c r="P290"/>
  <c r="N290" s="1"/>
  <c r="O290"/>
  <c r="Q289"/>
  <c r="P289"/>
  <c r="N289" s="1"/>
  <c r="O289"/>
  <c r="Q288"/>
  <c r="P288"/>
  <c r="N288" s="1"/>
  <c r="O288"/>
  <c r="Q287"/>
  <c r="P287"/>
  <c r="N287" s="1"/>
  <c r="O287"/>
  <c r="Q286"/>
  <c r="P286"/>
  <c r="N286" s="1"/>
  <c r="O286"/>
  <c r="Q285"/>
  <c r="P285"/>
  <c r="N285" s="1"/>
  <c r="O285"/>
  <c r="Q284"/>
  <c r="P284"/>
  <c r="N284" s="1"/>
  <c r="O284"/>
  <c r="Q283"/>
  <c r="P283"/>
  <c r="N283" s="1"/>
  <c r="O283"/>
  <c r="Q282"/>
  <c r="P282"/>
  <c r="N282" s="1"/>
  <c r="O282"/>
  <c r="Q281"/>
  <c r="P281"/>
  <c r="N281" s="1"/>
  <c r="O281"/>
  <c r="Q280"/>
  <c r="P280"/>
  <c r="N280" s="1"/>
  <c r="O280"/>
  <c r="Q279"/>
  <c r="P279"/>
  <c r="N279" s="1"/>
  <c r="O279"/>
  <c r="Q278"/>
  <c r="P278"/>
  <c r="N278" s="1"/>
  <c r="O278"/>
  <c r="Q277"/>
  <c r="P277"/>
  <c r="N277" s="1"/>
  <c r="O277"/>
  <c r="Q276"/>
  <c r="P276"/>
  <c r="N276" s="1"/>
  <c r="O276"/>
  <c r="Q275"/>
  <c r="P275"/>
  <c r="N275" s="1"/>
  <c r="O275"/>
  <c r="Q274"/>
  <c r="P274"/>
  <c r="N274" s="1"/>
  <c r="O274"/>
  <c r="Q273"/>
  <c r="P273"/>
  <c r="N273" s="1"/>
  <c r="O273"/>
  <c r="Q272"/>
  <c r="P272"/>
  <c r="N272" s="1"/>
  <c r="O272"/>
  <c r="Q271"/>
  <c r="P271"/>
  <c r="N271" s="1"/>
  <c r="O271"/>
  <c r="Q270"/>
  <c r="P270"/>
  <c r="N270" s="1"/>
  <c r="O270"/>
  <c r="Q269"/>
  <c r="P269"/>
  <c r="N269" s="1"/>
  <c r="O269"/>
  <c r="Q268"/>
  <c r="P268"/>
  <c r="N268" s="1"/>
  <c r="O268"/>
  <c r="Q267"/>
  <c r="P267"/>
  <c r="N267" s="1"/>
  <c r="O267"/>
  <c r="Q266"/>
  <c r="P266"/>
  <c r="N266" s="1"/>
  <c r="O266"/>
  <c r="Q265"/>
  <c r="P265"/>
  <c r="N265" s="1"/>
  <c r="O265"/>
  <c r="Q264"/>
  <c r="P264"/>
  <c r="N264" s="1"/>
  <c r="O264"/>
  <c r="Q263"/>
  <c r="P263"/>
  <c r="N263" s="1"/>
  <c r="O263"/>
  <c r="Q262"/>
  <c r="P262"/>
  <c r="N262" s="1"/>
  <c r="O262"/>
  <c r="Q261"/>
  <c r="P261"/>
  <c r="N261" s="1"/>
  <c r="O261"/>
  <c r="Q260"/>
  <c r="P260"/>
  <c r="N260" s="1"/>
  <c r="O260"/>
  <c r="Q259"/>
  <c r="P259"/>
  <c r="N259" s="1"/>
  <c r="O259"/>
  <c r="Q258"/>
  <c r="P258"/>
  <c r="N258" s="1"/>
  <c r="O258"/>
  <c r="Q257"/>
  <c r="P257"/>
  <c r="N257" s="1"/>
  <c r="O257"/>
  <c r="Q256"/>
  <c r="P256"/>
  <c r="N256" s="1"/>
  <c r="O256"/>
  <c r="Q255"/>
  <c r="P255"/>
  <c r="N255" s="1"/>
  <c r="O255"/>
  <c r="Q254"/>
  <c r="P254"/>
  <c r="N254" s="1"/>
  <c r="O254"/>
  <c r="Q253"/>
  <c r="P253"/>
  <c r="N253" s="1"/>
  <c r="O253"/>
  <c r="Q252"/>
  <c r="P252"/>
  <c r="N252" s="1"/>
  <c r="O252"/>
  <c r="Q251"/>
  <c r="P251"/>
  <c r="N251" s="1"/>
  <c r="O251"/>
  <c r="Q250"/>
  <c r="P250"/>
  <c r="N250" s="1"/>
  <c r="O250"/>
  <c r="Q249"/>
  <c r="P249"/>
  <c r="N249" s="1"/>
  <c r="O249"/>
  <c r="Q248"/>
  <c r="P248"/>
  <c r="N248" s="1"/>
  <c r="O248"/>
  <c r="Q247"/>
  <c r="P247"/>
  <c r="N247" s="1"/>
  <c r="O247"/>
  <c r="Q246"/>
  <c r="P246"/>
  <c r="N246" s="1"/>
  <c r="O246"/>
  <c r="Q245"/>
  <c r="P245"/>
  <c r="N245" s="1"/>
  <c r="O245"/>
  <c r="Q244"/>
  <c r="P244"/>
  <c r="N244" s="1"/>
  <c r="O244"/>
  <c r="Q243"/>
  <c r="P243"/>
  <c r="N243" s="1"/>
  <c r="O243"/>
  <c r="Q242"/>
  <c r="P242"/>
  <c r="N242" s="1"/>
  <c r="O242"/>
  <c r="Q241"/>
  <c r="P241"/>
  <c r="N241" s="1"/>
  <c r="O241"/>
  <c r="Q240"/>
  <c r="P240"/>
  <c r="N240" s="1"/>
  <c r="O240"/>
  <c r="Q239"/>
  <c r="P239"/>
  <c r="N239" s="1"/>
  <c r="O239"/>
  <c r="Q238"/>
  <c r="P238"/>
  <c r="N238" s="1"/>
  <c r="O238"/>
  <c r="Q237"/>
  <c r="P237"/>
  <c r="N237" s="1"/>
  <c r="O237"/>
  <c r="Q236"/>
  <c r="P236"/>
  <c r="N236" s="1"/>
  <c r="O236"/>
  <c r="Q235"/>
  <c r="P235"/>
  <c r="N235" s="1"/>
  <c r="O235"/>
  <c r="Q234"/>
  <c r="P234"/>
  <c r="N234" s="1"/>
  <c r="O234"/>
  <c r="Q233"/>
  <c r="P233"/>
  <c r="N233" s="1"/>
  <c r="O233"/>
  <c r="Q232"/>
  <c r="P232"/>
  <c r="N232" s="1"/>
  <c r="O232"/>
  <c r="Q231"/>
  <c r="P231"/>
  <c r="N231" s="1"/>
  <c r="O231"/>
  <c r="Q230"/>
  <c r="P230"/>
  <c r="N230" s="1"/>
  <c r="O230"/>
  <c r="Q229"/>
  <c r="P229"/>
  <c r="N229" s="1"/>
  <c r="O229"/>
  <c r="Q228"/>
  <c r="P228"/>
  <c r="N228" s="1"/>
  <c r="O228"/>
  <c r="Q227"/>
  <c r="P227"/>
  <c r="N227" s="1"/>
  <c r="O227"/>
  <c r="Q226"/>
  <c r="P226"/>
  <c r="N226" s="1"/>
  <c r="O226"/>
  <c r="Q225"/>
  <c r="P225"/>
  <c r="N225" s="1"/>
  <c r="O225"/>
  <c r="Q224"/>
  <c r="P224"/>
  <c r="N224" s="1"/>
  <c r="O224"/>
  <c r="Q223"/>
  <c r="P223"/>
  <c r="N223" s="1"/>
  <c r="O223"/>
  <c r="Q222"/>
  <c r="P222"/>
  <c r="N222" s="1"/>
  <c r="O222"/>
  <c r="Q221"/>
  <c r="P221"/>
  <c r="N221" s="1"/>
  <c r="O221"/>
  <c r="Q220"/>
  <c r="P220"/>
  <c r="N220" s="1"/>
  <c r="O220"/>
  <c r="Q219"/>
  <c r="P219"/>
  <c r="N219" s="1"/>
  <c r="O219"/>
  <c r="Q218"/>
  <c r="P218"/>
  <c r="N218" s="1"/>
  <c r="O218"/>
  <c r="Q217"/>
  <c r="P217"/>
  <c r="N217" s="1"/>
  <c r="O217"/>
  <c r="Q216"/>
  <c r="P216"/>
  <c r="N216" s="1"/>
  <c r="O216"/>
  <c r="Q215"/>
  <c r="P215"/>
  <c r="N215" s="1"/>
  <c r="O215"/>
  <c r="Q214"/>
  <c r="P214"/>
  <c r="N214" s="1"/>
  <c r="O214"/>
  <c r="Q213"/>
  <c r="P213"/>
  <c r="N213" s="1"/>
  <c r="O213"/>
  <c r="Q212"/>
  <c r="P212"/>
  <c r="N212" s="1"/>
  <c r="O212"/>
  <c r="Q211"/>
  <c r="P211"/>
  <c r="N211" s="1"/>
  <c r="O211"/>
  <c r="Q210"/>
  <c r="P210"/>
  <c r="N210" s="1"/>
  <c r="O210"/>
  <c r="Q209"/>
  <c r="P209"/>
  <c r="N209" s="1"/>
  <c r="O209"/>
  <c r="Q208"/>
  <c r="P208"/>
  <c r="N208" s="1"/>
  <c r="O208"/>
  <c r="Q207"/>
  <c r="P207"/>
  <c r="N207" s="1"/>
  <c r="O207"/>
  <c r="Q206"/>
  <c r="P206"/>
  <c r="N206" s="1"/>
  <c r="O206"/>
  <c r="Q205"/>
  <c r="P205"/>
  <c r="N205" s="1"/>
  <c r="O205"/>
  <c r="Q204"/>
  <c r="P204"/>
  <c r="N204" s="1"/>
  <c r="O204"/>
  <c r="Q203"/>
  <c r="P203"/>
  <c r="N203" s="1"/>
  <c r="O203"/>
  <c r="Q202"/>
  <c r="P202"/>
  <c r="N202" s="1"/>
  <c r="O202"/>
  <c r="Q201"/>
  <c r="P201"/>
  <c r="N201" s="1"/>
  <c r="O201"/>
  <c r="Q200"/>
  <c r="P200"/>
  <c r="N200" s="1"/>
  <c r="O200"/>
  <c r="Q199"/>
  <c r="P199"/>
  <c r="N199" s="1"/>
  <c r="O199"/>
  <c r="Q198"/>
  <c r="P198"/>
  <c r="N198" s="1"/>
  <c r="O198"/>
  <c r="Q197"/>
  <c r="P197"/>
  <c r="N197" s="1"/>
  <c r="O197"/>
  <c r="Q196"/>
  <c r="P196"/>
  <c r="N196" s="1"/>
  <c r="O196"/>
  <c r="Q195"/>
  <c r="P195"/>
  <c r="N195" s="1"/>
  <c r="O195"/>
  <c r="Q194"/>
  <c r="P194"/>
  <c r="N194" s="1"/>
  <c r="O194"/>
  <c r="Q193"/>
  <c r="P193"/>
  <c r="N193" s="1"/>
  <c r="O193"/>
  <c r="Q192"/>
  <c r="P192"/>
  <c r="N192" s="1"/>
  <c r="O192"/>
  <c r="Q191"/>
  <c r="P191"/>
  <c r="N191" s="1"/>
  <c r="O191"/>
  <c r="Q190"/>
  <c r="P190"/>
  <c r="N190" s="1"/>
  <c r="O190"/>
  <c r="Q189"/>
  <c r="P189"/>
  <c r="N189" s="1"/>
  <c r="O189"/>
  <c r="Q188"/>
  <c r="P188"/>
  <c r="N188" s="1"/>
  <c r="O188"/>
  <c r="Q187"/>
  <c r="P187"/>
  <c r="N187" s="1"/>
  <c r="O187"/>
  <c r="Q186"/>
  <c r="P186"/>
  <c r="N186" s="1"/>
  <c r="O186"/>
  <c r="Q185"/>
  <c r="P185"/>
  <c r="N185" s="1"/>
  <c r="O185"/>
  <c r="Q184"/>
  <c r="P184"/>
  <c r="N184" s="1"/>
  <c r="O184"/>
  <c r="Q183"/>
  <c r="P183"/>
  <c r="N183" s="1"/>
  <c r="O183"/>
  <c r="Q182"/>
  <c r="P182"/>
  <c r="N182" s="1"/>
  <c r="O182"/>
  <c r="Q181"/>
  <c r="P181"/>
  <c r="N181" s="1"/>
  <c r="O181"/>
  <c r="Q180"/>
  <c r="P180"/>
  <c r="N180" s="1"/>
  <c r="O180"/>
  <c r="Q179"/>
  <c r="P179"/>
  <c r="N179" s="1"/>
  <c r="O179"/>
  <c r="Q178"/>
  <c r="P178"/>
  <c r="N178" s="1"/>
  <c r="O178"/>
  <c r="Q177"/>
  <c r="P177"/>
  <c r="N177" s="1"/>
  <c r="O177"/>
  <c r="Q176"/>
  <c r="P176"/>
  <c r="N176" s="1"/>
  <c r="O176"/>
  <c r="Q175"/>
  <c r="P175"/>
  <c r="N175" s="1"/>
  <c r="O175"/>
  <c r="Q174"/>
  <c r="P174"/>
  <c r="N174" s="1"/>
  <c r="O174"/>
  <c r="Q173"/>
  <c r="P173"/>
  <c r="N173" s="1"/>
  <c r="O173"/>
  <c r="Q172"/>
  <c r="P172"/>
  <c r="N172" s="1"/>
  <c r="O172"/>
  <c r="Q171"/>
  <c r="P171"/>
  <c r="N171" s="1"/>
  <c r="O171"/>
  <c r="Q170"/>
  <c r="P170"/>
  <c r="N170" s="1"/>
  <c r="O170"/>
  <c r="Q169"/>
  <c r="P169"/>
  <c r="N169" s="1"/>
  <c r="O169"/>
  <c r="Q168"/>
  <c r="P168"/>
  <c r="N168" s="1"/>
  <c r="O168"/>
  <c r="Q167"/>
  <c r="P167"/>
  <c r="N167" s="1"/>
  <c r="O167"/>
  <c r="Q166"/>
  <c r="P166"/>
  <c r="N166" s="1"/>
  <c r="O166"/>
  <c r="Q165"/>
  <c r="P165"/>
  <c r="N165" s="1"/>
  <c r="O165"/>
  <c r="Q164"/>
  <c r="P164"/>
  <c r="N164" s="1"/>
  <c r="O164"/>
  <c r="Q163"/>
  <c r="P163"/>
  <c r="N163" s="1"/>
  <c r="O163"/>
  <c r="Q162"/>
  <c r="P162"/>
  <c r="N162" s="1"/>
  <c r="O162"/>
  <c r="Q161"/>
  <c r="P161"/>
  <c r="N161" s="1"/>
  <c r="O161"/>
  <c r="Q160"/>
  <c r="P160"/>
  <c r="N160" s="1"/>
  <c r="O160"/>
  <c r="Q159"/>
  <c r="P159"/>
  <c r="N159" s="1"/>
  <c r="O159"/>
  <c r="Q158"/>
  <c r="P158"/>
  <c r="N158" s="1"/>
  <c r="O158"/>
  <c r="Q157"/>
  <c r="P157"/>
  <c r="N157" s="1"/>
  <c r="O157"/>
  <c r="Q156"/>
  <c r="P156"/>
  <c r="N156" s="1"/>
  <c r="O156"/>
  <c r="Q155"/>
  <c r="P155"/>
  <c r="N155" s="1"/>
  <c r="O155"/>
  <c r="Q154"/>
  <c r="P154"/>
  <c r="N154" s="1"/>
  <c r="O154"/>
  <c r="Q153"/>
  <c r="P153"/>
  <c r="N153" s="1"/>
  <c r="O153"/>
  <c r="Q152"/>
  <c r="P152"/>
  <c r="N152" s="1"/>
  <c r="O152"/>
  <c r="Q151"/>
  <c r="P151"/>
  <c r="N151" s="1"/>
  <c r="O151"/>
  <c r="Q150"/>
  <c r="P150"/>
  <c r="N150" s="1"/>
  <c r="O150"/>
  <c r="Q149"/>
  <c r="P149"/>
  <c r="N149" s="1"/>
  <c r="O149"/>
  <c r="Q148"/>
  <c r="P148"/>
  <c r="N148" s="1"/>
  <c r="O148"/>
  <c r="Q147"/>
  <c r="P147"/>
  <c r="N147" s="1"/>
  <c r="O147"/>
  <c r="Q146"/>
  <c r="P146"/>
  <c r="N146" s="1"/>
  <c r="O146"/>
  <c r="Q145"/>
  <c r="P145"/>
  <c r="N145" s="1"/>
  <c r="O145"/>
  <c r="Q144"/>
  <c r="P144"/>
  <c r="N144" s="1"/>
  <c r="O144"/>
  <c r="Q143"/>
  <c r="P143"/>
  <c r="N143" s="1"/>
  <c r="O143"/>
  <c r="Q142"/>
  <c r="P142"/>
  <c r="N142" s="1"/>
  <c r="O142"/>
  <c r="Q141"/>
  <c r="P141"/>
  <c r="N141" s="1"/>
  <c r="O141"/>
  <c r="Q140"/>
  <c r="P140"/>
  <c r="N140" s="1"/>
  <c r="O140"/>
  <c r="Q139"/>
  <c r="P139"/>
  <c r="N139" s="1"/>
  <c r="O139"/>
  <c r="Q138"/>
  <c r="P138"/>
  <c r="N138" s="1"/>
  <c r="O138"/>
  <c r="Q137"/>
  <c r="P137"/>
  <c r="N137" s="1"/>
  <c r="O137"/>
  <c r="Q136"/>
  <c r="P136"/>
  <c r="N136" s="1"/>
  <c r="O136"/>
  <c r="Q135"/>
  <c r="P135"/>
  <c r="N135" s="1"/>
  <c r="O135"/>
  <c r="Q134"/>
  <c r="P134"/>
  <c r="N134" s="1"/>
  <c r="O134"/>
  <c r="Q133"/>
  <c r="P133"/>
  <c r="N133" s="1"/>
  <c r="O133"/>
  <c r="Q132"/>
  <c r="P132"/>
  <c r="N132" s="1"/>
  <c r="O132"/>
  <c r="Q131"/>
  <c r="P131"/>
  <c r="N131" s="1"/>
  <c r="O131"/>
  <c r="Q130"/>
  <c r="P130"/>
  <c r="N130" s="1"/>
  <c r="O130"/>
  <c r="Q129"/>
  <c r="P129"/>
  <c r="N129" s="1"/>
  <c r="O129"/>
  <c r="Q128"/>
  <c r="P128"/>
  <c r="N128" s="1"/>
  <c r="O128"/>
  <c r="Q127"/>
  <c r="P127"/>
  <c r="N127" s="1"/>
  <c r="O127"/>
  <c r="Q126"/>
  <c r="P126"/>
  <c r="N126" s="1"/>
  <c r="O126"/>
  <c r="Q125"/>
  <c r="P125"/>
  <c r="N125" s="1"/>
  <c r="O125"/>
  <c r="Q124"/>
  <c r="P124"/>
  <c r="N124" s="1"/>
  <c r="O124"/>
  <c r="Q123"/>
  <c r="P123"/>
  <c r="N123" s="1"/>
  <c r="O123"/>
  <c r="Q122"/>
  <c r="P122"/>
  <c r="N122" s="1"/>
  <c r="O122"/>
  <c r="Q121"/>
  <c r="P121"/>
  <c r="N121" s="1"/>
  <c r="O121"/>
  <c r="Q120"/>
  <c r="P120"/>
  <c r="N120" s="1"/>
  <c r="O120"/>
  <c r="Q119"/>
  <c r="P119"/>
  <c r="N119" s="1"/>
  <c r="O119"/>
  <c r="Q118"/>
  <c r="P118"/>
  <c r="N118" s="1"/>
  <c r="O118"/>
  <c r="Q117"/>
  <c r="P117"/>
  <c r="N117" s="1"/>
  <c r="O117"/>
  <c r="Q116"/>
  <c r="P116"/>
  <c r="N116" s="1"/>
  <c r="O116"/>
  <c r="Q115"/>
  <c r="P115"/>
  <c r="N115" s="1"/>
  <c r="O115"/>
  <c r="Q114"/>
  <c r="P114"/>
  <c r="N114" s="1"/>
  <c r="O114"/>
  <c r="Q113"/>
  <c r="P113"/>
  <c r="N113" s="1"/>
  <c r="O113"/>
  <c r="Q112"/>
  <c r="P112"/>
  <c r="N112" s="1"/>
  <c r="O112"/>
  <c r="Q111"/>
  <c r="P111"/>
  <c r="N111" s="1"/>
  <c r="O111"/>
  <c r="Q110"/>
  <c r="P110"/>
  <c r="N110" s="1"/>
  <c r="O110"/>
  <c r="Q109"/>
  <c r="P109"/>
  <c r="N109" s="1"/>
  <c r="O109"/>
  <c r="Q108"/>
  <c r="P108"/>
  <c r="N108" s="1"/>
  <c r="O108"/>
  <c r="Q107"/>
  <c r="P107"/>
  <c r="N107" s="1"/>
  <c r="O107"/>
  <c r="Q106"/>
  <c r="P106"/>
  <c r="N106" s="1"/>
  <c r="O106"/>
  <c r="Q105"/>
  <c r="P105"/>
  <c r="N105" s="1"/>
  <c r="O105"/>
  <c r="Q104"/>
  <c r="P104"/>
  <c r="N104" s="1"/>
  <c r="O104"/>
  <c r="Q103"/>
  <c r="P103"/>
  <c r="N103" s="1"/>
  <c r="O103"/>
  <c r="Q102"/>
  <c r="P102"/>
  <c r="N102" s="1"/>
  <c r="O102"/>
  <c r="Q101"/>
  <c r="P101"/>
  <c r="N101" s="1"/>
  <c r="O101"/>
  <c r="Q100"/>
  <c r="P100"/>
  <c r="N100" s="1"/>
  <c r="O100"/>
  <c r="Q99"/>
  <c r="P99"/>
  <c r="N99" s="1"/>
  <c r="O99"/>
  <c r="Q98"/>
  <c r="P98"/>
  <c r="N98" s="1"/>
  <c r="O98"/>
  <c r="Q97"/>
  <c r="P97"/>
  <c r="N97" s="1"/>
  <c r="O97"/>
  <c r="Q96"/>
  <c r="P96"/>
  <c r="N96" s="1"/>
  <c r="O96"/>
  <c r="Q95"/>
  <c r="P95"/>
  <c r="N95" s="1"/>
  <c r="O95"/>
  <c r="Q94"/>
  <c r="P94"/>
  <c r="N94" s="1"/>
  <c r="O94"/>
  <c r="Q93"/>
  <c r="P93"/>
  <c r="N93" s="1"/>
  <c r="O93"/>
  <c r="Q92"/>
  <c r="P92"/>
  <c r="N92" s="1"/>
  <c r="O92"/>
  <c r="Q91"/>
  <c r="P91"/>
  <c r="N91" s="1"/>
  <c r="O91"/>
  <c r="Q90"/>
  <c r="P90"/>
  <c r="N90" s="1"/>
  <c r="O90"/>
  <c r="Q89"/>
  <c r="P89"/>
  <c r="N89" s="1"/>
  <c r="O89"/>
  <c r="Q88"/>
  <c r="P88"/>
  <c r="N88" s="1"/>
  <c r="O88"/>
  <c r="Q87"/>
  <c r="P87"/>
  <c r="N87" s="1"/>
  <c r="O87"/>
  <c r="Q86"/>
  <c r="P86"/>
  <c r="N86" s="1"/>
  <c r="O86"/>
  <c r="Q85"/>
  <c r="P85"/>
  <c r="N85" s="1"/>
  <c r="O85"/>
  <c r="Q84"/>
  <c r="P84"/>
  <c r="N84" s="1"/>
  <c r="O84"/>
  <c r="Q83"/>
  <c r="P83"/>
  <c r="N83" s="1"/>
  <c r="O83"/>
  <c r="Q82"/>
  <c r="P82"/>
  <c r="N82" s="1"/>
  <c r="O82"/>
  <c r="Q81"/>
  <c r="P81"/>
  <c r="N81" s="1"/>
  <c r="O81"/>
  <c r="Q80"/>
  <c r="P80"/>
  <c r="N80" s="1"/>
  <c r="O80"/>
  <c r="Q79"/>
  <c r="P79"/>
  <c r="N79" s="1"/>
  <c r="O79"/>
  <c r="Q78"/>
  <c r="P78"/>
  <c r="N78" s="1"/>
  <c r="O78"/>
  <c r="Q77"/>
  <c r="P77"/>
  <c r="N77" s="1"/>
  <c r="O77"/>
  <c r="Q76"/>
  <c r="P76"/>
  <c r="N76" s="1"/>
  <c r="O76"/>
  <c r="Q75"/>
  <c r="P75"/>
  <c r="N75" s="1"/>
  <c r="O75"/>
  <c r="Q74"/>
  <c r="P74"/>
  <c r="N74" s="1"/>
  <c r="O74"/>
  <c r="Q73"/>
  <c r="P73"/>
  <c r="N73" s="1"/>
  <c r="O73"/>
  <c r="Q72"/>
  <c r="P72"/>
  <c r="N72" s="1"/>
  <c r="O72"/>
  <c r="Q71"/>
  <c r="P71"/>
  <c r="N71" s="1"/>
  <c r="O71"/>
  <c r="Q70"/>
  <c r="P70"/>
  <c r="N70" s="1"/>
  <c r="O70"/>
  <c r="Q69"/>
  <c r="P69"/>
  <c r="N69" s="1"/>
  <c r="O69"/>
  <c r="Q68"/>
  <c r="P68"/>
  <c r="N68" s="1"/>
  <c r="O68"/>
  <c r="Q67"/>
  <c r="P67"/>
  <c r="N67" s="1"/>
  <c r="O67"/>
  <c r="Q66"/>
  <c r="P66"/>
  <c r="N66" s="1"/>
  <c r="O66"/>
  <c r="Q65"/>
  <c r="P65"/>
  <c r="N65" s="1"/>
  <c r="O65"/>
  <c r="Q64"/>
  <c r="P64"/>
  <c r="N64" s="1"/>
  <c r="O64"/>
  <c r="Q63"/>
  <c r="P63"/>
  <c r="N63" s="1"/>
  <c r="O63"/>
  <c r="Q62"/>
  <c r="P62"/>
  <c r="N62" s="1"/>
  <c r="O62"/>
  <c r="Q61"/>
  <c r="P61"/>
  <c r="N61" s="1"/>
  <c r="O61"/>
  <c r="Q60"/>
  <c r="P60"/>
  <c r="N60" s="1"/>
  <c r="O60"/>
  <c r="Q59"/>
  <c r="P59"/>
  <c r="N59" s="1"/>
  <c r="O59"/>
  <c r="Q58"/>
  <c r="P58"/>
  <c r="N58" s="1"/>
  <c r="O58"/>
  <c r="Q57"/>
  <c r="P57"/>
  <c r="N57" s="1"/>
  <c r="O57"/>
  <c r="Q56"/>
  <c r="P56"/>
  <c r="N56" s="1"/>
  <c r="O56"/>
  <c r="Q55"/>
  <c r="P55"/>
  <c r="N55" s="1"/>
  <c r="O55"/>
  <c r="Q54"/>
  <c r="P54"/>
  <c r="N54" s="1"/>
  <c r="O54"/>
  <c r="Q53"/>
  <c r="P53"/>
  <c r="N53" s="1"/>
  <c r="O53"/>
  <c r="Q52"/>
  <c r="P52"/>
  <c r="N52" s="1"/>
  <c r="O52"/>
  <c r="Q51"/>
  <c r="P51"/>
  <c r="N51" s="1"/>
  <c r="O51"/>
  <c r="Q50"/>
  <c r="P50"/>
  <c r="N50" s="1"/>
  <c r="O50"/>
  <c r="Q49"/>
  <c r="P49"/>
  <c r="N49" s="1"/>
  <c r="O49"/>
  <c r="Q48"/>
  <c r="P48"/>
  <c r="N48" s="1"/>
  <c r="O48"/>
  <c r="Q47"/>
  <c r="P47"/>
  <c r="N47" s="1"/>
  <c r="O47"/>
  <c r="Q46"/>
  <c r="P46"/>
  <c r="N46" s="1"/>
  <c r="O46"/>
  <c r="Q45"/>
  <c r="P45"/>
  <c r="N45" s="1"/>
  <c r="O45"/>
  <c r="Q44"/>
  <c r="P44"/>
  <c r="N44" s="1"/>
  <c r="O44"/>
  <c r="Q43"/>
  <c r="P43"/>
  <c r="N43" s="1"/>
  <c r="O43"/>
  <c r="Q42"/>
  <c r="P42"/>
  <c r="N42" s="1"/>
  <c r="O42"/>
  <c r="Q41"/>
  <c r="P41"/>
  <c r="N41" s="1"/>
  <c r="O41"/>
  <c r="Q40"/>
  <c r="P40"/>
  <c r="N40" s="1"/>
  <c r="O40"/>
  <c r="Q39"/>
  <c r="P39"/>
  <c r="N39" s="1"/>
  <c r="O39"/>
  <c r="Q38"/>
  <c r="P38"/>
  <c r="N38" s="1"/>
  <c r="O38"/>
  <c r="Q37"/>
  <c r="P37"/>
  <c r="N37" s="1"/>
  <c r="O37"/>
  <c r="Q36"/>
  <c r="P36"/>
  <c r="N36" s="1"/>
  <c r="O36"/>
  <c r="Q35"/>
  <c r="P35"/>
  <c r="N35" s="1"/>
  <c r="O35"/>
  <c r="Q34"/>
  <c r="P34"/>
  <c r="N34" s="1"/>
  <c r="O34"/>
  <c r="Q33"/>
  <c r="P33"/>
  <c r="N33" s="1"/>
  <c r="O33"/>
  <c r="Q32"/>
  <c r="P32"/>
  <c r="N32" s="1"/>
  <c r="O32"/>
  <c r="Q31"/>
  <c r="P31"/>
  <c r="N31" s="1"/>
  <c r="O31"/>
  <c r="Q30"/>
  <c r="P30"/>
  <c r="N30" s="1"/>
  <c r="O30"/>
  <c r="Q29"/>
  <c r="P29"/>
  <c r="N29" s="1"/>
  <c r="O29"/>
  <c r="Q28"/>
  <c r="P28"/>
  <c r="N28" s="1"/>
  <c r="O28"/>
  <c r="Q27"/>
  <c r="P27"/>
  <c r="N27" s="1"/>
  <c r="O27"/>
  <c r="Q26"/>
  <c r="P26"/>
  <c r="N26" s="1"/>
  <c r="O26"/>
  <c r="Q25"/>
  <c r="P25"/>
  <c r="N25" s="1"/>
  <c r="O25"/>
  <c r="Q24"/>
  <c r="P24"/>
  <c r="N24" s="1"/>
  <c r="O24"/>
  <c r="Q23"/>
  <c r="P23"/>
  <c r="N23" s="1"/>
  <c r="O23"/>
  <c r="Q22"/>
  <c r="P22"/>
  <c r="N22" s="1"/>
  <c r="O22"/>
  <c r="Q21"/>
  <c r="P21"/>
  <c r="N21" s="1"/>
  <c r="O21"/>
  <c r="Q20"/>
  <c r="P20"/>
  <c r="N20" s="1"/>
  <c r="O20"/>
  <c r="Q19"/>
  <c r="P19"/>
  <c r="N19" s="1"/>
  <c r="O19"/>
  <c r="Q18"/>
  <c r="P18"/>
  <c r="N18" s="1"/>
  <c r="O18"/>
  <c r="Q17"/>
  <c r="P17"/>
  <c r="N17" s="1"/>
  <c r="O17"/>
  <c r="Q16"/>
  <c r="P16"/>
  <c r="N16" s="1"/>
  <c r="O16"/>
  <c r="Q15"/>
  <c r="P15"/>
  <c r="N15" s="1"/>
  <c r="O15"/>
  <c r="Q14"/>
  <c r="P14"/>
  <c r="N14" s="1"/>
  <c r="O14"/>
  <c r="Q13"/>
  <c r="P13"/>
  <c r="N13" s="1"/>
  <c r="O13"/>
  <c r="Q12"/>
  <c r="P12"/>
  <c r="N12" s="1"/>
  <c r="O12"/>
  <c r="Q11"/>
  <c r="P11"/>
  <c r="N11" s="1"/>
  <c r="O11"/>
  <c r="Q10"/>
  <c r="P10"/>
  <c r="N10" s="1"/>
  <c r="O10"/>
  <c r="Q9"/>
  <c r="P9"/>
  <c r="N9" s="1"/>
  <c r="O9"/>
  <c r="O8" i="14"/>
  <c r="D13" i="10"/>
  <c r="M10" i="2"/>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10" i="14"/>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M398"/>
  <c r="M399"/>
  <c r="M400"/>
  <c r="M401"/>
  <c r="M402"/>
  <c r="M403"/>
  <c r="M404"/>
  <c r="M405"/>
  <c r="M406"/>
  <c r="M407"/>
  <c r="M408"/>
  <c r="M409"/>
  <c r="M410"/>
  <c r="M411"/>
  <c r="M412"/>
  <c r="M413"/>
  <c r="M414"/>
  <c r="M415"/>
  <c r="M416"/>
  <c r="M417"/>
  <c r="M418"/>
  <c r="M419"/>
  <c r="M420"/>
  <c r="M421"/>
  <c r="M422"/>
  <c r="M423"/>
  <c r="M424"/>
  <c r="M425"/>
  <c r="M426"/>
  <c r="M427"/>
  <c r="M428"/>
  <c r="M429"/>
  <c r="M430"/>
  <c r="M431"/>
  <c r="M432"/>
  <c r="M433"/>
  <c r="M434"/>
  <c r="M435"/>
  <c r="M436"/>
  <c r="M437"/>
  <c r="M438"/>
  <c r="M439"/>
  <c r="M440"/>
  <c r="M441"/>
  <c r="M442"/>
  <c r="M443"/>
  <c r="M444"/>
  <c r="M445"/>
  <c r="M446"/>
  <c r="M447"/>
  <c r="M448"/>
  <c r="M449"/>
  <c r="M450"/>
  <c r="M451"/>
  <c r="M452"/>
  <c r="M453"/>
  <c r="M454"/>
  <c r="M455"/>
  <c r="M456"/>
  <c r="M457"/>
  <c r="M458"/>
  <c r="M459"/>
  <c r="M460"/>
  <c r="M461"/>
  <c r="M462"/>
  <c r="M463"/>
  <c r="M464"/>
  <c r="M465"/>
  <c r="M466"/>
  <c r="M467"/>
  <c r="M468"/>
  <c r="M469"/>
  <c r="M470"/>
  <c r="M471"/>
  <c r="M472"/>
  <c r="M473"/>
  <c r="M474"/>
  <c r="M475"/>
  <c r="M476"/>
  <c r="M477"/>
  <c r="M478"/>
  <c r="M479"/>
  <c r="M480"/>
  <c r="M481"/>
  <c r="M482"/>
  <c r="M483"/>
  <c r="M484"/>
  <c r="M485"/>
  <c r="M486"/>
  <c r="M487"/>
  <c r="M488"/>
  <c r="M489"/>
  <c r="M490"/>
  <c r="M491"/>
  <c r="M492"/>
  <c r="M493"/>
  <c r="M494"/>
  <c r="M495"/>
  <c r="M496"/>
  <c r="M497"/>
  <c r="M498"/>
  <c r="M499"/>
  <c r="M500"/>
  <c r="M501"/>
  <c r="M502"/>
  <c r="M503"/>
  <c r="M504"/>
  <c r="M505"/>
  <c r="M506"/>
  <c r="M507"/>
  <c r="M508"/>
  <c r="M509"/>
  <c r="M9"/>
  <c r="M9" i="2"/>
  <c r="M508"/>
  <c r="M507"/>
  <c r="M506"/>
  <c r="M505"/>
  <c r="M504"/>
  <c r="M503"/>
  <c r="M502"/>
  <c r="M501"/>
  <c r="M500"/>
  <c r="M499"/>
  <c r="M498"/>
  <c r="M497"/>
  <c r="M496"/>
  <c r="M495"/>
  <c r="M494"/>
  <c r="M493"/>
  <c r="M492"/>
  <c r="M491"/>
  <c r="M490"/>
  <c r="M489"/>
  <c r="M488"/>
  <c r="M487"/>
  <c r="M486"/>
  <c r="M485"/>
  <c r="M484"/>
  <c r="M483"/>
  <c r="M482"/>
  <c r="M481"/>
  <c r="M480"/>
  <c r="M479"/>
  <c r="M478"/>
  <c r="M477"/>
  <c r="M476"/>
  <c r="M475"/>
  <c r="M474"/>
  <c r="M473"/>
  <c r="M472"/>
  <c r="M471"/>
  <c r="M470"/>
  <c r="M469"/>
  <c r="M468"/>
  <c r="M467"/>
  <c r="M466"/>
  <c r="M465"/>
  <c r="M464"/>
  <c r="M463"/>
  <c r="M462"/>
  <c r="M461"/>
  <c r="M460"/>
  <c r="M459"/>
  <c r="M458"/>
  <c r="M457"/>
  <c r="M456"/>
  <c r="M455"/>
  <c r="M454"/>
  <c r="M453"/>
  <c r="M452"/>
  <c r="M451"/>
  <c r="M450"/>
  <c r="M449"/>
  <c r="M448"/>
  <c r="M447"/>
  <c r="M446"/>
  <c r="M445"/>
  <c r="M444"/>
  <c r="M443"/>
  <c r="M442"/>
  <c r="M441"/>
  <c r="M440"/>
  <c r="M439"/>
  <c r="M438"/>
  <c r="M437"/>
  <c r="M436"/>
  <c r="M435"/>
  <c r="M434"/>
  <c r="M433"/>
  <c r="M432"/>
  <c r="M431"/>
  <c r="M430"/>
  <c r="M429"/>
  <c r="M428"/>
  <c r="M427"/>
  <c r="M426"/>
  <c r="M425"/>
  <c r="M424"/>
  <c r="M423"/>
  <c r="M422"/>
  <c r="M421"/>
  <c r="M420"/>
  <c r="M419"/>
  <c r="M418"/>
  <c r="M417"/>
  <c r="M416"/>
  <c r="M415"/>
  <c r="M414"/>
  <c r="M413"/>
  <c r="M412"/>
  <c r="M411"/>
  <c r="M410"/>
  <c r="M409"/>
  <c r="M408"/>
  <c r="M407"/>
  <c r="M406"/>
  <c r="M405"/>
  <c r="M404"/>
  <c r="M403"/>
  <c r="M402"/>
  <c r="M401"/>
  <c r="M400"/>
  <c r="M399"/>
  <c r="M398"/>
  <c r="M397"/>
  <c r="M396"/>
  <c r="M395"/>
  <c r="M394"/>
  <c r="M393"/>
  <c r="M392"/>
  <c r="M391"/>
  <c r="M390"/>
  <c r="M389"/>
  <c r="M388"/>
  <c r="M387"/>
  <c r="M386"/>
  <c r="M385"/>
  <c r="M384"/>
  <c r="M383"/>
  <c r="M382"/>
  <c r="M381"/>
  <c r="M380"/>
  <c r="M379"/>
  <c r="M378"/>
  <c r="M377"/>
  <c r="M376"/>
  <c r="M375"/>
  <c r="M374"/>
  <c r="M373"/>
  <c r="M372"/>
  <c r="M371"/>
  <c r="M370"/>
  <c r="M369"/>
  <c r="M368"/>
  <c r="M367"/>
  <c r="M366"/>
  <c r="M365"/>
  <c r="M364"/>
  <c r="M363"/>
  <c r="M362"/>
  <c r="M361"/>
  <c r="M360"/>
  <c r="M359"/>
  <c r="M358"/>
  <c r="M357"/>
  <c r="M356"/>
  <c r="M355"/>
  <c r="M35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A277" s="1"/>
  <c r="F13" i="10"/>
  <c r="C13"/>
  <c r="E13" s="1"/>
  <c r="C14" i="16"/>
  <c r="B15" i="10"/>
  <c r="G15" s="1"/>
  <c r="I14"/>
  <c r="F14"/>
  <c r="D14"/>
  <c r="C14"/>
  <c r="F10" i="6"/>
  <c r="H10" s="1"/>
  <c r="F10" i="7"/>
  <c r="H10" s="1"/>
  <c r="F10" i="8"/>
  <c r="H10" s="1"/>
  <c r="F10" i="9"/>
  <c r="H10" s="1"/>
  <c r="F9" i="6"/>
  <c r="F9" i="7"/>
  <c r="F9" i="8"/>
  <c r="F9" i="9"/>
  <c r="F9" i="5"/>
  <c r="F38"/>
  <c r="F37"/>
  <c r="F36"/>
  <c r="F35"/>
  <c r="F34"/>
  <c r="F33"/>
  <c r="F32"/>
  <c r="F31"/>
  <c r="F30"/>
  <c r="F29"/>
  <c r="F28"/>
  <c r="F27"/>
  <c r="F26"/>
  <c r="F25"/>
  <c r="F24"/>
  <c r="F23"/>
  <c r="F22"/>
  <c r="F21"/>
  <c r="F20"/>
  <c r="F19"/>
  <c r="F18"/>
  <c r="F17"/>
  <c r="F16"/>
  <c r="F15"/>
  <c r="F14"/>
  <c r="F13"/>
  <c r="F12"/>
  <c r="F11"/>
  <c r="F10"/>
  <c r="G9"/>
  <c r="G38"/>
  <c r="H38" s="1"/>
  <c r="G37"/>
  <c r="H37" s="1"/>
  <c r="G36"/>
  <c r="H36" s="1"/>
  <c r="G35"/>
  <c r="H35" s="1"/>
  <c r="G34"/>
  <c r="H34" s="1"/>
  <c r="G33"/>
  <c r="H33" s="1"/>
  <c r="G32"/>
  <c r="H32" s="1"/>
  <c r="G31"/>
  <c r="H31" s="1"/>
  <c r="G30"/>
  <c r="H30" s="1"/>
  <c r="G29"/>
  <c r="H29" s="1"/>
  <c r="G28"/>
  <c r="H28" s="1"/>
  <c r="G27"/>
  <c r="H27" s="1"/>
  <c r="G26"/>
  <c r="H26" s="1"/>
  <c r="G25"/>
  <c r="H25" s="1"/>
  <c r="G24"/>
  <c r="H24" s="1"/>
  <c r="G23"/>
  <c r="H23" s="1"/>
  <c r="G22"/>
  <c r="H22" s="1"/>
  <c r="G21"/>
  <c r="H21" s="1"/>
  <c r="G20"/>
  <c r="H20" s="1"/>
  <c r="G19"/>
  <c r="H19" s="1"/>
  <c r="G18"/>
  <c r="H18" s="1"/>
  <c r="G17"/>
  <c r="H17" s="1"/>
  <c r="G16"/>
  <c r="H16" s="1"/>
  <c r="G15"/>
  <c r="H15" s="1"/>
  <c r="G14"/>
  <c r="H14" s="1"/>
  <c r="G13"/>
  <c r="H13" s="1"/>
  <c r="G12"/>
  <c r="H12" s="1"/>
  <c r="G11"/>
  <c r="H11" s="1"/>
  <c r="G10"/>
  <c r="H10" s="1"/>
  <c r="H9" i="9"/>
  <c r="H9" i="8"/>
  <c r="H9" i="7"/>
  <c r="H9" i="6"/>
  <c r="J15" i="10" l="1"/>
  <c r="A10" i="14"/>
  <c r="I14" i="16"/>
  <c r="J14"/>
  <c r="A278" i="2"/>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3"/>
  <c r="A504"/>
  <c r="A505"/>
  <c r="A506"/>
  <c r="A507"/>
  <c r="A508"/>
  <c r="A508" i="14"/>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276" i="2"/>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2"/>
  <c r="A11"/>
  <c r="A10"/>
  <c r="E14" i="10"/>
  <c r="H13"/>
  <c r="A13" i="2"/>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7"/>
  <c r="O338"/>
  <c r="O339"/>
  <c r="O340"/>
  <c r="O341"/>
  <c r="O342"/>
  <c r="O343"/>
  <c r="O344"/>
  <c r="O345"/>
  <c r="O346"/>
  <c r="O347"/>
  <c r="O348"/>
  <c r="O349"/>
  <c r="O350"/>
  <c r="O351"/>
  <c r="O352"/>
  <c r="O353"/>
  <c r="O354"/>
  <c r="O355"/>
  <c r="O356"/>
  <c r="O357"/>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O395"/>
  <c r="O396"/>
  <c r="O397"/>
  <c r="O398"/>
  <c r="O399"/>
  <c r="O400"/>
  <c r="O401"/>
  <c r="O402"/>
  <c r="O403"/>
  <c r="O404"/>
  <c r="O405"/>
  <c r="O406"/>
  <c r="O407"/>
  <c r="O408"/>
  <c r="O409"/>
  <c r="O410"/>
  <c r="O411"/>
  <c r="O412"/>
  <c r="O413"/>
  <c r="O414"/>
  <c r="O415"/>
  <c r="O416"/>
  <c r="O417"/>
  <c r="O418"/>
  <c r="O419"/>
  <c r="O420"/>
  <c r="O421"/>
  <c r="O422"/>
  <c r="O423"/>
  <c r="O424"/>
  <c r="O425"/>
  <c r="O426"/>
  <c r="O427"/>
  <c r="O428"/>
  <c r="O429"/>
  <c r="O430"/>
  <c r="O431"/>
  <c r="O432"/>
  <c r="O433"/>
  <c r="O434"/>
  <c r="O435"/>
  <c r="O436"/>
  <c r="O437"/>
  <c r="O438"/>
  <c r="O439"/>
  <c r="O440"/>
  <c r="O441"/>
  <c r="O442"/>
  <c r="O443"/>
  <c r="O444"/>
  <c r="O445"/>
  <c r="O446"/>
  <c r="O447"/>
  <c r="O448"/>
  <c r="O449"/>
  <c r="O450"/>
  <c r="O451"/>
  <c r="O452"/>
  <c r="O453"/>
  <c r="O454"/>
  <c r="O455"/>
  <c r="O456"/>
  <c r="O457"/>
  <c r="O458"/>
  <c r="O459"/>
  <c r="O460"/>
  <c r="O461"/>
  <c r="O462"/>
  <c r="O463"/>
  <c r="O464"/>
  <c r="O465"/>
  <c r="O466"/>
  <c r="O467"/>
  <c r="O468"/>
  <c r="O469"/>
  <c r="O470"/>
  <c r="O471"/>
  <c r="O472"/>
  <c r="O473"/>
  <c r="O474"/>
  <c r="O475"/>
  <c r="O476"/>
  <c r="O477"/>
  <c r="O478"/>
  <c r="O479"/>
  <c r="O480"/>
  <c r="O481"/>
  <c r="O482"/>
  <c r="O483"/>
  <c r="O484"/>
  <c r="O485"/>
  <c r="O486"/>
  <c r="O487"/>
  <c r="O488"/>
  <c r="O489"/>
  <c r="O490"/>
  <c r="O491"/>
  <c r="O492"/>
  <c r="O493"/>
  <c r="O494"/>
  <c r="O495"/>
  <c r="O496"/>
  <c r="O497"/>
  <c r="O498"/>
  <c r="O499"/>
  <c r="O500"/>
  <c r="O501"/>
  <c r="O502"/>
  <c r="O503"/>
  <c r="O504"/>
  <c r="O505"/>
  <c r="O506"/>
  <c r="O507"/>
  <c r="O508"/>
  <c r="P10"/>
  <c r="N10" s="1"/>
  <c r="Q10"/>
  <c r="R10"/>
  <c r="P11"/>
  <c r="N11" s="1"/>
  <c r="Q11"/>
  <c r="R11"/>
  <c r="P12"/>
  <c r="N12" s="1"/>
  <c r="Q12"/>
  <c r="R12"/>
  <c r="P13"/>
  <c r="N13" s="1"/>
  <c r="Q13"/>
  <c r="R13"/>
  <c r="P14"/>
  <c r="N14" s="1"/>
  <c r="Q14"/>
  <c r="R14"/>
  <c r="P15"/>
  <c r="N15" s="1"/>
  <c r="Q15"/>
  <c r="R15"/>
  <c r="P16"/>
  <c r="N16" s="1"/>
  <c r="Q16"/>
  <c r="R16"/>
  <c r="P17"/>
  <c r="N17" s="1"/>
  <c r="Q17"/>
  <c r="R17"/>
  <c r="P18"/>
  <c r="N18" s="1"/>
  <c r="Q18"/>
  <c r="R18"/>
  <c r="P19"/>
  <c r="N19" s="1"/>
  <c r="Q19"/>
  <c r="R19"/>
  <c r="P20"/>
  <c r="N20" s="1"/>
  <c r="Q20"/>
  <c r="R20"/>
  <c r="P21"/>
  <c r="N21" s="1"/>
  <c r="Q21"/>
  <c r="R21"/>
  <c r="P22"/>
  <c r="N22" s="1"/>
  <c r="Q22"/>
  <c r="R22"/>
  <c r="P23"/>
  <c r="N23" s="1"/>
  <c r="Q23"/>
  <c r="R23"/>
  <c r="P24"/>
  <c r="N24" s="1"/>
  <c r="Q24"/>
  <c r="R24"/>
  <c r="P25"/>
  <c r="N25" s="1"/>
  <c r="Q25"/>
  <c r="R25"/>
  <c r="P26"/>
  <c r="N26" s="1"/>
  <c r="Q26"/>
  <c r="R26"/>
  <c r="P27"/>
  <c r="N27" s="1"/>
  <c r="Q27"/>
  <c r="R27"/>
  <c r="P28"/>
  <c r="N28" s="1"/>
  <c r="Q28"/>
  <c r="R28"/>
  <c r="P29"/>
  <c r="N29" s="1"/>
  <c r="Q29"/>
  <c r="R29"/>
  <c r="P30"/>
  <c r="N30" s="1"/>
  <c r="Q30"/>
  <c r="R30"/>
  <c r="P31"/>
  <c r="N31" s="1"/>
  <c r="Q31"/>
  <c r="R31"/>
  <c r="P32"/>
  <c r="N32" s="1"/>
  <c r="Q32"/>
  <c r="R32"/>
  <c r="P33"/>
  <c r="N33" s="1"/>
  <c r="Q33"/>
  <c r="R33"/>
  <c r="P34"/>
  <c r="N34" s="1"/>
  <c r="Q34"/>
  <c r="R34"/>
  <c r="P35"/>
  <c r="N35" s="1"/>
  <c r="Q35"/>
  <c r="R35"/>
  <c r="P36"/>
  <c r="N36" s="1"/>
  <c r="Q36"/>
  <c r="R36"/>
  <c r="P37"/>
  <c r="N37" s="1"/>
  <c r="Q37"/>
  <c r="R37"/>
  <c r="P38"/>
  <c r="N38" s="1"/>
  <c r="Q38"/>
  <c r="R38"/>
  <c r="P39"/>
  <c r="N39" s="1"/>
  <c r="Q39"/>
  <c r="R39"/>
  <c r="P40"/>
  <c r="N40" s="1"/>
  <c r="Q40"/>
  <c r="R40"/>
  <c r="P41"/>
  <c r="N41" s="1"/>
  <c r="Q41"/>
  <c r="R41"/>
  <c r="P42"/>
  <c r="N42" s="1"/>
  <c r="Q42"/>
  <c r="R42"/>
  <c r="P43"/>
  <c r="N43" s="1"/>
  <c r="Q43"/>
  <c r="R43"/>
  <c r="P44"/>
  <c r="N44" s="1"/>
  <c r="Q44"/>
  <c r="R44"/>
  <c r="P45"/>
  <c r="N45" s="1"/>
  <c r="Q45"/>
  <c r="R45"/>
  <c r="P46"/>
  <c r="N46" s="1"/>
  <c r="Q46"/>
  <c r="R46"/>
  <c r="P47"/>
  <c r="N47" s="1"/>
  <c r="Q47"/>
  <c r="R47"/>
  <c r="P48"/>
  <c r="N48" s="1"/>
  <c r="Q48"/>
  <c r="R48"/>
  <c r="P49"/>
  <c r="N49" s="1"/>
  <c r="Q49"/>
  <c r="R49"/>
  <c r="P50"/>
  <c r="N50" s="1"/>
  <c r="Q50"/>
  <c r="R50"/>
  <c r="P51"/>
  <c r="N51" s="1"/>
  <c r="Q51"/>
  <c r="R51"/>
  <c r="P52"/>
  <c r="N52" s="1"/>
  <c r="Q52"/>
  <c r="R52"/>
  <c r="P53"/>
  <c r="N53" s="1"/>
  <c r="Q53"/>
  <c r="R53"/>
  <c r="P54"/>
  <c r="N54" s="1"/>
  <c r="Q54"/>
  <c r="R54"/>
  <c r="P55"/>
  <c r="N55" s="1"/>
  <c r="Q55"/>
  <c r="R55"/>
  <c r="P56"/>
  <c r="N56" s="1"/>
  <c r="Q56"/>
  <c r="R56"/>
  <c r="P57"/>
  <c r="N57" s="1"/>
  <c r="Q57"/>
  <c r="R57"/>
  <c r="P58"/>
  <c r="N58" s="1"/>
  <c r="Q58"/>
  <c r="R58"/>
  <c r="P59"/>
  <c r="N59" s="1"/>
  <c r="Q59"/>
  <c r="R59"/>
  <c r="P60"/>
  <c r="N60" s="1"/>
  <c r="Q60"/>
  <c r="R60"/>
  <c r="P61"/>
  <c r="N61" s="1"/>
  <c r="Q61"/>
  <c r="R61"/>
  <c r="P62"/>
  <c r="N62" s="1"/>
  <c r="Q62"/>
  <c r="R62"/>
  <c r="P63"/>
  <c r="N63" s="1"/>
  <c r="Q63"/>
  <c r="R63"/>
  <c r="P64"/>
  <c r="N64" s="1"/>
  <c r="Q64"/>
  <c r="R64"/>
  <c r="P65"/>
  <c r="N65" s="1"/>
  <c r="Q65"/>
  <c r="R65"/>
  <c r="P66"/>
  <c r="N66" s="1"/>
  <c r="Q66"/>
  <c r="R66"/>
  <c r="P67"/>
  <c r="N67" s="1"/>
  <c r="Q67"/>
  <c r="R67"/>
  <c r="P68"/>
  <c r="N68" s="1"/>
  <c r="Q68"/>
  <c r="R68"/>
  <c r="P69"/>
  <c r="N69" s="1"/>
  <c r="Q69"/>
  <c r="R69"/>
  <c r="P70"/>
  <c r="N70" s="1"/>
  <c r="Q70"/>
  <c r="R70"/>
  <c r="P71"/>
  <c r="N71" s="1"/>
  <c r="Q71"/>
  <c r="R71"/>
  <c r="P72"/>
  <c r="N72" s="1"/>
  <c r="Q72"/>
  <c r="R72"/>
  <c r="P73"/>
  <c r="N73" s="1"/>
  <c r="Q73"/>
  <c r="R73"/>
  <c r="P74"/>
  <c r="N74" s="1"/>
  <c r="Q74"/>
  <c r="R74"/>
  <c r="P75"/>
  <c r="N75" s="1"/>
  <c r="Q75"/>
  <c r="R75"/>
  <c r="P76"/>
  <c r="N76" s="1"/>
  <c r="Q76"/>
  <c r="R76"/>
  <c r="P77"/>
  <c r="N77" s="1"/>
  <c r="Q77"/>
  <c r="R77"/>
  <c r="P78"/>
  <c r="N78" s="1"/>
  <c r="Q78"/>
  <c r="R78"/>
  <c r="P79"/>
  <c r="N79" s="1"/>
  <c r="Q79"/>
  <c r="R79"/>
  <c r="P80"/>
  <c r="N80" s="1"/>
  <c r="Q80"/>
  <c r="R80"/>
  <c r="P81"/>
  <c r="N81" s="1"/>
  <c r="Q81"/>
  <c r="R81"/>
  <c r="P82"/>
  <c r="N82" s="1"/>
  <c r="Q82"/>
  <c r="R82"/>
  <c r="P83"/>
  <c r="N83" s="1"/>
  <c r="Q83"/>
  <c r="R83"/>
  <c r="P84"/>
  <c r="N84" s="1"/>
  <c r="Q84"/>
  <c r="R84"/>
  <c r="P85"/>
  <c r="N85" s="1"/>
  <c r="Q85"/>
  <c r="R85"/>
  <c r="P86"/>
  <c r="N86" s="1"/>
  <c r="Q86"/>
  <c r="R86"/>
  <c r="P87"/>
  <c r="N87" s="1"/>
  <c r="Q87"/>
  <c r="R87"/>
  <c r="P88"/>
  <c r="N88" s="1"/>
  <c r="Q88"/>
  <c r="R88"/>
  <c r="P89"/>
  <c r="N89" s="1"/>
  <c r="Q89"/>
  <c r="R89"/>
  <c r="P90"/>
  <c r="N90" s="1"/>
  <c r="Q90"/>
  <c r="R90"/>
  <c r="P91"/>
  <c r="N91" s="1"/>
  <c r="Q91"/>
  <c r="R91"/>
  <c r="P92"/>
  <c r="N92" s="1"/>
  <c r="Q92"/>
  <c r="R92"/>
  <c r="P93"/>
  <c r="N93" s="1"/>
  <c r="Q93"/>
  <c r="R93"/>
  <c r="P94"/>
  <c r="N94" s="1"/>
  <c r="Q94"/>
  <c r="R94"/>
  <c r="P95"/>
  <c r="N95" s="1"/>
  <c r="Q95"/>
  <c r="R95"/>
  <c r="P96"/>
  <c r="N96" s="1"/>
  <c r="Q96"/>
  <c r="R96"/>
  <c r="P97"/>
  <c r="N97" s="1"/>
  <c r="Q97"/>
  <c r="R97"/>
  <c r="P98"/>
  <c r="N98" s="1"/>
  <c r="Q98"/>
  <c r="R98"/>
  <c r="P99"/>
  <c r="N99" s="1"/>
  <c r="Q99"/>
  <c r="R99"/>
  <c r="P100"/>
  <c r="N100" s="1"/>
  <c r="Q100"/>
  <c r="R100"/>
  <c r="P101"/>
  <c r="N101" s="1"/>
  <c r="Q101"/>
  <c r="R101"/>
  <c r="P102"/>
  <c r="N102" s="1"/>
  <c r="Q102"/>
  <c r="R102"/>
  <c r="P103"/>
  <c r="N103" s="1"/>
  <c r="Q103"/>
  <c r="R103"/>
  <c r="P104"/>
  <c r="N104" s="1"/>
  <c r="Q104"/>
  <c r="R104"/>
  <c r="P105"/>
  <c r="N105" s="1"/>
  <c r="Q105"/>
  <c r="R105"/>
  <c r="P106"/>
  <c r="N106" s="1"/>
  <c r="Q106"/>
  <c r="R106"/>
  <c r="P107"/>
  <c r="N107" s="1"/>
  <c r="Q107"/>
  <c r="R107"/>
  <c r="P108"/>
  <c r="N108" s="1"/>
  <c r="Q108"/>
  <c r="R108"/>
  <c r="P109"/>
  <c r="N109" s="1"/>
  <c r="Q109"/>
  <c r="R109"/>
  <c r="P110"/>
  <c r="N110" s="1"/>
  <c r="Q110"/>
  <c r="R110"/>
  <c r="P111"/>
  <c r="N111" s="1"/>
  <c r="Q111"/>
  <c r="R111"/>
  <c r="P112"/>
  <c r="N112" s="1"/>
  <c r="Q112"/>
  <c r="R112"/>
  <c r="P113"/>
  <c r="N113" s="1"/>
  <c r="Q113"/>
  <c r="R113"/>
  <c r="P114"/>
  <c r="N114" s="1"/>
  <c r="Q114"/>
  <c r="R114"/>
  <c r="P115"/>
  <c r="N115" s="1"/>
  <c r="Q115"/>
  <c r="R115"/>
  <c r="P116"/>
  <c r="N116" s="1"/>
  <c r="Q116"/>
  <c r="R116"/>
  <c r="P117"/>
  <c r="N117" s="1"/>
  <c r="Q117"/>
  <c r="R117"/>
  <c r="P118"/>
  <c r="N118" s="1"/>
  <c r="Q118"/>
  <c r="R118"/>
  <c r="P119"/>
  <c r="N119" s="1"/>
  <c r="Q119"/>
  <c r="R119"/>
  <c r="P120"/>
  <c r="N120" s="1"/>
  <c r="Q120"/>
  <c r="R120"/>
  <c r="P121"/>
  <c r="N121" s="1"/>
  <c r="Q121"/>
  <c r="R121"/>
  <c r="P122"/>
  <c r="N122" s="1"/>
  <c r="Q122"/>
  <c r="R122"/>
  <c r="P123"/>
  <c r="N123" s="1"/>
  <c r="Q123"/>
  <c r="R123"/>
  <c r="P124"/>
  <c r="N124" s="1"/>
  <c r="Q124"/>
  <c r="R124"/>
  <c r="P125"/>
  <c r="N125" s="1"/>
  <c r="Q125"/>
  <c r="R125"/>
  <c r="P126"/>
  <c r="N126" s="1"/>
  <c r="Q126"/>
  <c r="R126"/>
  <c r="P127"/>
  <c r="N127" s="1"/>
  <c r="Q127"/>
  <c r="R127"/>
  <c r="P128"/>
  <c r="N128" s="1"/>
  <c r="Q128"/>
  <c r="R128"/>
  <c r="P129"/>
  <c r="N129" s="1"/>
  <c r="Q129"/>
  <c r="R129"/>
  <c r="P130"/>
  <c r="N130" s="1"/>
  <c r="Q130"/>
  <c r="R130"/>
  <c r="P131"/>
  <c r="N131" s="1"/>
  <c r="Q131"/>
  <c r="R131"/>
  <c r="P132"/>
  <c r="N132" s="1"/>
  <c r="Q132"/>
  <c r="R132"/>
  <c r="P133"/>
  <c r="N133" s="1"/>
  <c r="Q133"/>
  <c r="R133"/>
  <c r="P134"/>
  <c r="N134" s="1"/>
  <c r="Q134"/>
  <c r="R134"/>
  <c r="P135"/>
  <c r="N135" s="1"/>
  <c r="Q135"/>
  <c r="R135"/>
  <c r="P136"/>
  <c r="N136" s="1"/>
  <c r="Q136"/>
  <c r="R136"/>
  <c r="P137"/>
  <c r="N137" s="1"/>
  <c r="Q137"/>
  <c r="R137"/>
  <c r="P138"/>
  <c r="N138" s="1"/>
  <c r="Q138"/>
  <c r="R138"/>
  <c r="P139"/>
  <c r="N139" s="1"/>
  <c r="Q139"/>
  <c r="R139"/>
  <c r="P140"/>
  <c r="N140" s="1"/>
  <c r="Q140"/>
  <c r="R140"/>
  <c r="P141"/>
  <c r="N141" s="1"/>
  <c r="Q141"/>
  <c r="R141"/>
  <c r="P142"/>
  <c r="N142" s="1"/>
  <c r="Q142"/>
  <c r="R142"/>
  <c r="P143"/>
  <c r="N143" s="1"/>
  <c r="Q143"/>
  <c r="R143"/>
  <c r="P144"/>
  <c r="N144" s="1"/>
  <c r="Q144"/>
  <c r="R144"/>
  <c r="P145"/>
  <c r="N145" s="1"/>
  <c r="Q145"/>
  <c r="R145"/>
  <c r="P146"/>
  <c r="N146" s="1"/>
  <c r="Q146"/>
  <c r="R146"/>
  <c r="P147"/>
  <c r="N147" s="1"/>
  <c r="Q147"/>
  <c r="R147"/>
  <c r="P148"/>
  <c r="N148" s="1"/>
  <c r="Q148"/>
  <c r="R148"/>
  <c r="P149"/>
  <c r="N149" s="1"/>
  <c r="Q149"/>
  <c r="R149"/>
  <c r="P150"/>
  <c r="N150" s="1"/>
  <c r="Q150"/>
  <c r="R150"/>
  <c r="P151"/>
  <c r="N151" s="1"/>
  <c r="Q151"/>
  <c r="R151"/>
  <c r="P152"/>
  <c r="N152" s="1"/>
  <c r="Q152"/>
  <c r="R152"/>
  <c r="P153"/>
  <c r="N153" s="1"/>
  <c r="Q153"/>
  <c r="R153"/>
  <c r="P154"/>
  <c r="N154" s="1"/>
  <c r="Q154"/>
  <c r="R154"/>
  <c r="P155"/>
  <c r="N155" s="1"/>
  <c r="Q155"/>
  <c r="R155"/>
  <c r="P156"/>
  <c r="N156" s="1"/>
  <c r="Q156"/>
  <c r="R156"/>
  <c r="P157"/>
  <c r="N157" s="1"/>
  <c r="Q157"/>
  <c r="R157"/>
  <c r="P158"/>
  <c r="N158" s="1"/>
  <c r="Q158"/>
  <c r="R158"/>
  <c r="P159"/>
  <c r="N159" s="1"/>
  <c r="Q159"/>
  <c r="R159"/>
  <c r="P160"/>
  <c r="N160" s="1"/>
  <c r="Q160"/>
  <c r="R160"/>
  <c r="P161"/>
  <c r="N161" s="1"/>
  <c r="Q161"/>
  <c r="R161"/>
  <c r="P162"/>
  <c r="N162" s="1"/>
  <c r="Q162"/>
  <c r="R162"/>
  <c r="P163"/>
  <c r="N163" s="1"/>
  <c r="Q163"/>
  <c r="R163"/>
  <c r="P164"/>
  <c r="N164" s="1"/>
  <c r="Q164"/>
  <c r="R164"/>
  <c r="P165"/>
  <c r="N165" s="1"/>
  <c r="Q165"/>
  <c r="R165"/>
  <c r="P166"/>
  <c r="N166" s="1"/>
  <c r="Q166"/>
  <c r="R166"/>
  <c r="P167"/>
  <c r="N167" s="1"/>
  <c r="Q167"/>
  <c r="R167"/>
  <c r="P168"/>
  <c r="N168" s="1"/>
  <c r="Q168"/>
  <c r="R168"/>
  <c r="P169"/>
  <c r="N169" s="1"/>
  <c r="Q169"/>
  <c r="R169"/>
  <c r="P170"/>
  <c r="N170" s="1"/>
  <c r="Q170"/>
  <c r="R170"/>
  <c r="P171"/>
  <c r="N171" s="1"/>
  <c r="Q171"/>
  <c r="R171"/>
  <c r="P172"/>
  <c r="N172" s="1"/>
  <c r="Q172"/>
  <c r="R172"/>
  <c r="P173"/>
  <c r="N173" s="1"/>
  <c r="Q173"/>
  <c r="R173"/>
  <c r="P174"/>
  <c r="N174" s="1"/>
  <c r="Q174"/>
  <c r="R174"/>
  <c r="P175"/>
  <c r="N175" s="1"/>
  <c r="Q175"/>
  <c r="R175"/>
  <c r="P176"/>
  <c r="N176" s="1"/>
  <c r="Q176"/>
  <c r="R176"/>
  <c r="P177"/>
  <c r="N177" s="1"/>
  <c r="Q177"/>
  <c r="R177"/>
  <c r="P178"/>
  <c r="N178" s="1"/>
  <c r="Q178"/>
  <c r="R178"/>
  <c r="P179"/>
  <c r="N179" s="1"/>
  <c r="Q179"/>
  <c r="R179"/>
  <c r="P180"/>
  <c r="N180" s="1"/>
  <c r="Q180"/>
  <c r="R180"/>
  <c r="P181"/>
  <c r="N181" s="1"/>
  <c r="Q181"/>
  <c r="R181"/>
  <c r="P182"/>
  <c r="N182" s="1"/>
  <c r="Q182"/>
  <c r="R182"/>
  <c r="P183"/>
  <c r="N183" s="1"/>
  <c r="Q183"/>
  <c r="R183"/>
  <c r="P184"/>
  <c r="N184" s="1"/>
  <c r="Q184"/>
  <c r="R184"/>
  <c r="P185"/>
  <c r="N185" s="1"/>
  <c r="Q185"/>
  <c r="R185"/>
  <c r="P186"/>
  <c r="N186" s="1"/>
  <c r="Q186"/>
  <c r="R186"/>
  <c r="P187"/>
  <c r="N187" s="1"/>
  <c r="Q187"/>
  <c r="R187"/>
  <c r="P188"/>
  <c r="N188" s="1"/>
  <c r="Q188"/>
  <c r="R188"/>
  <c r="P189"/>
  <c r="N189" s="1"/>
  <c r="Q189"/>
  <c r="R189"/>
  <c r="P190"/>
  <c r="N190" s="1"/>
  <c r="Q190"/>
  <c r="R190"/>
  <c r="P191"/>
  <c r="N191" s="1"/>
  <c r="Q191"/>
  <c r="R191"/>
  <c r="P192"/>
  <c r="N192" s="1"/>
  <c r="Q192"/>
  <c r="R192"/>
  <c r="P193"/>
  <c r="N193" s="1"/>
  <c r="Q193"/>
  <c r="R193"/>
  <c r="P194"/>
  <c r="N194" s="1"/>
  <c r="Q194"/>
  <c r="R194"/>
  <c r="P195"/>
  <c r="N195" s="1"/>
  <c r="Q195"/>
  <c r="R195"/>
  <c r="P196"/>
  <c r="N196" s="1"/>
  <c r="Q196"/>
  <c r="R196"/>
  <c r="P197"/>
  <c r="N197" s="1"/>
  <c r="Q197"/>
  <c r="R197"/>
  <c r="P198"/>
  <c r="N198" s="1"/>
  <c r="Q198"/>
  <c r="R198"/>
  <c r="P199"/>
  <c r="N199" s="1"/>
  <c r="Q199"/>
  <c r="R199"/>
  <c r="P200"/>
  <c r="N200" s="1"/>
  <c r="Q200"/>
  <c r="R200"/>
  <c r="P201"/>
  <c r="N201" s="1"/>
  <c r="Q201"/>
  <c r="R201"/>
  <c r="P202"/>
  <c r="N202" s="1"/>
  <c r="Q202"/>
  <c r="R202"/>
  <c r="P203"/>
  <c r="N203" s="1"/>
  <c r="Q203"/>
  <c r="R203"/>
  <c r="P204"/>
  <c r="N204" s="1"/>
  <c r="Q204"/>
  <c r="R204"/>
  <c r="P205"/>
  <c r="N205" s="1"/>
  <c r="Q205"/>
  <c r="R205"/>
  <c r="P206"/>
  <c r="N206" s="1"/>
  <c r="Q206"/>
  <c r="R206"/>
  <c r="P207"/>
  <c r="N207" s="1"/>
  <c r="Q207"/>
  <c r="R207"/>
  <c r="P208"/>
  <c r="N208" s="1"/>
  <c r="Q208"/>
  <c r="R208"/>
  <c r="P209"/>
  <c r="N209" s="1"/>
  <c r="Q209"/>
  <c r="R209"/>
  <c r="P210"/>
  <c r="N210" s="1"/>
  <c r="Q210"/>
  <c r="R210"/>
  <c r="P211"/>
  <c r="N211" s="1"/>
  <c r="Q211"/>
  <c r="R211"/>
  <c r="P212"/>
  <c r="N212" s="1"/>
  <c r="Q212"/>
  <c r="R212"/>
  <c r="P213"/>
  <c r="N213" s="1"/>
  <c r="Q213"/>
  <c r="R213"/>
  <c r="P214"/>
  <c r="N214" s="1"/>
  <c r="Q214"/>
  <c r="R214"/>
  <c r="P215"/>
  <c r="N215" s="1"/>
  <c r="Q215"/>
  <c r="R215"/>
  <c r="P216"/>
  <c r="N216" s="1"/>
  <c r="Q216"/>
  <c r="R216"/>
  <c r="P217"/>
  <c r="N217" s="1"/>
  <c r="Q217"/>
  <c r="R217"/>
  <c r="P218"/>
  <c r="N218" s="1"/>
  <c r="Q218"/>
  <c r="R218"/>
  <c r="P219"/>
  <c r="N219" s="1"/>
  <c r="Q219"/>
  <c r="R219"/>
  <c r="P220"/>
  <c r="N220" s="1"/>
  <c r="Q220"/>
  <c r="R220"/>
  <c r="P221"/>
  <c r="N221" s="1"/>
  <c r="Q221"/>
  <c r="R221"/>
  <c r="P222"/>
  <c r="N222" s="1"/>
  <c r="Q222"/>
  <c r="R222"/>
  <c r="P223"/>
  <c r="N223" s="1"/>
  <c r="Q223"/>
  <c r="R223"/>
  <c r="P224"/>
  <c r="N224" s="1"/>
  <c r="Q224"/>
  <c r="R224"/>
  <c r="P225"/>
  <c r="N225" s="1"/>
  <c r="Q225"/>
  <c r="R225"/>
  <c r="P226"/>
  <c r="N226" s="1"/>
  <c r="Q226"/>
  <c r="R226"/>
  <c r="P227"/>
  <c r="N227" s="1"/>
  <c r="Q227"/>
  <c r="R227"/>
  <c r="P228"/>
  <c r="N228" s="1"/>
  <c r="Q228"/>
  <c r="R228"/>
  <c r="P229"/>
  <c r="N229" s="1"/>
  <c r="Q229"/>
  <c r="R229"/>
  <c r="P230"/>
  <c r="N230" s="1"/>
  <c r="Q230"/>
  <c r="R230"/>
  <c r="P231"/>
  <c r="N231" s="1"/>
  <c r="Q231"/>
  <c r="R231"/>
  <c r="P232"/>
  <c r="N232" s="1"/>
  <c r="Q232"/>
  <c r="R232"/>
  <c r="P233"/>
  <c r="N233" s="1"/>
  <c r="Q233"/>
  <c r="R233"/>
  <c r="P234"/>
  <c r="N234" s="1"/>
  <c r="Q234"/>
  <c r="R234"/>
  <c r="P235"/>
  <c r="N235" s="1"/>
  <c r="Q235"/>
  <c r="R235"/>
  <c r="P236"/>
  <c r="N236" s="1"/>
  <c r="Q236"/>
  <c r="R236"/>
  <c r="P237"/>
  <c r="N237" s="1"/>
  <c r="Q237"/>
  <c r="R237"/>
  <c r="P238"/>
  <c r="N238" s="1"/>
  <c r="Q238"/>
  <c r="R238"/>
  <c r="P239"/>
  <c r="N239" s="1"/>
  <c r="Q239"/>
  <c r="R239"/>
  <c r="P240"/>
  <c r="N240" s="1"/>
  <c r="Q240"/>
  <c r="R240"/>
  <c r="P241"/>
  <c r="N241" s="1"/>
  <c r="Q241"/>
  <c r="R241"/>
  <c r="P242"/>
  <c r="N242" s="1"/>
  <c r="Q242"/>
  <c r="R242"/>
  <c r="P243"/>
  <c r="N243" s="1"/>
  <c r="Q243"/>
  <c r="R243"/>
  <c r="P244"/>
  <c r="N244" s="1"/>
  <c r="Q244"/>
  <c r="R244"/>
  <c r="P245"/>
  <c r="N245" s="1"/>
  <c r="Q245"/>
  <c r="R245"/>
  <c r="P246"/>
  <c r="N246" s="1"/>
  <c r="Q246"/>
  <c r="R246"/>
  <c r="P247"/>
  <c r="N247" s="1"/>
  <c r="Q247"/>
  <c r="R247"/>
  <c r="P248"/>
  <c r="N248" s="1"/>
  <c r="Q248"/>
  <c r="R248"/>
  <c r="P249"/>
  <c r="N249" s="1"/>
  <c r="Q249"/>
  <c r="R249"/>
  <c r="P250"/>
  <c r="N250" s="1"/>
  <c r="Q250"/>
  <c r="R250"/>
  <c r="P251"/>
  <c r="N251" s="1"/>
  <c r="Q251"/>
  <c r="R251"/>
  <c r="P252"/>
  <c r="N252" s="1"/>
  <c r="Q252"/>
  <c r="R252"/>
  <c r="P253"/>
  <c r="N253" s="1"/>
  <c r="Q253"/>
  <c r="R253"/>
  <c r="P254"/>
  <c r="N254" s="1"/>
  <c r="Q254"/>
  <c r="R254"/>
  <c r="P255"/>
  <c r="N255" s="1"/>
  <c r="Q255"/>
  <c r="R255"/>
  <c r="P256"/>
  <c r="N256" s="1"/>
  <c r="Q256"/>
  <c r="R256"/>
  <c r="P257"/>
  <c r="N257" s="1"/>
  <c r="Q257"/>
  <c r="R257"/>
  <c r="P258"/>
  <c r="N258" s="1"/>
  <c r="Q258"/>
  <c r="R258"/>
  <c r="P259"/>
  <c r="N259" s="1"/>
  <c r="Q259"/>
  <c r="R259"/>
  <c r="P260"/>
  <c r="N260" s="1"/>
  <c r="Q260"/>
  <c r="R260"/>
  <c r="P261"/>
  <c r="N261" s="1"/>
  <c r="Q261"/>
  <c r="R261"/>
  <c r="P262"/>
  <c r="N262" s="1"/>
  <c r="Q262"/>
  <c r="R262"/>
  <c r="P263"/>
  <c r="N263" s="1"/>
  <c r="Q263"/>
  <c r="R263"/>
  <c r="P264"/>
  <c r="N264" s="1"/>
  <c r="Q264"/>
  <c r="R264"/>
  <c r="P265"/>
  <c r="N265" s="1"/>
  <c r="Q265"/>
  <c r="R265"/>
  <c r="P266"/>
  <c r="N266" s="1"/>
  <c r="Q266"/>
  <c r="R266"/>
  <c r="P267"/>
  <c r="N267" s="1"/>
  <c r="Q267"/>
  <c r="R267"/>
  <c r="P268"/>
  <c r="N268" s="1"/>
  <c r="Q268"/>
  <c r="R268"/>
  <c r="P269"/>
  <c r="N269" s="1"/>
  <c r="Q269"/>
  <c r="R269"/>
  <c r="P270"/>
  <c r="N270" s="1"/>
  <c r="Q270"/>
  <c r="R270"/>
  <c r="P271"/>
  <c r="N271" s="1"/>
  <c r="Q271"/>
  <c r="R271"/>
  <c r="P272"/>
  <c r="N272" s="1"/>
  <c r="Q272"/>
  <c r="R272"/>
  <c r="P273"/>
  <c r="N273" s="1"/>
  <c r="Q273"/>
  <c r="R273"/>
  <c r="P274"/>
  <c r="N274" s="1"/>
  <c r="Q274"/>
  <c r="R274"/>
  <c r="P275"/>
  <c r="N275" s="1"/>
  <c r="Q275"/>
  <c r="R275"/>
  <c r="P276"/>
  <c r="N276" s="1"/>
  <c r="Q276"/>
  <c r="R276"/>
  <c r="P277"/>
  <c r="N277" s="1"/>
  <c r="Q277"/>
  <c r="R277"/>
  <c r="P278"/>
  <c r="N278" s="1"/>
  <c r="Q278"/>
  <c r="R278"/>
  <c r="P279"/>
  <c r="N279" s="1"/>
  <c r="Q279"/>
  <c r="R279"/>
  <c r="P280"/>
  <c r="N280" s="1"/>
  <c r="Q280"/>
  <c r="R280"/>
  <c r="P281"/>
  <c r="N281" s="1"/>
  <c r="Q281"/>
  <c r="R281"/>
  <c r="P282"/>
  <c r="N282" s="1"/>
  <c r="Q282"/>
  <c r="R282"/>
  <c r="P283"/>
  <c r="N283" s="1"/>
  <c r="Q283"/>
  <c r="R283"/>
  <c r="P284"/>
  <c r="N284" s="1"/>
  <c r="Q284"/>
  <c r="R284"/>
  <c r="P285"/>
  <c r="N285" s="1"/>
  <c r="Q285"/>
  <c r="R285"/>
  <c r="P286"/>
  <c r="N286" s="1"/>
  <c r="Q286"/>
  <c r="R286"/>
  <c r="P287"/>
  <c r="N287" s="1"/>
  <c r="Q287"/>
  <c r="R287"/>
  <c r="P288"/>
  <c r="N288" s="1"/>
  <c r="Q288"/>
  <c r="R288"/>
  <c r="P289"/>
  <c r="N289" s="1"/>
  <c r="Q289"/>
  <c r="R289"/>
  <c r="P290"/>
  <c r="N290" s="1"/>
  <c r="Q290"/>
  <c r="R290"/>
  <c r="P291"/>
  <c r="N291" s="1"/>
  <c r="Q291"/>
  <c r="R291"/>
  <c r="P292"/>
  <c r="N292" s="1"/>
  <c r="Q292"/>
  <c r="R292"/>
  <c r="P293"/>
  <c r="N293" s="1"/>
  <c r="Q293"/>
  <c r="R293"/>
  <c r="P294"/>
  <c r="N294" s="1"/>
  <c r="Q294"/>
  <c r="R294"/>
  <c r="P295"/>
  <c r="N295" s="1"/>
  <c r="Q295"/>
  <c r="R295"/>
  <c r="P296"/>
  <c r="N296" s="1"/>
  <c r="Q296"/>
  <c r="R296"/>
  <c r="P297"/>
  <c r="N297" s="1"/>
  <c r="Q297"/>
  <c r="R297"/>
  <c r="P298"/>
  <c r="N298" s="1"/>
  <c r="Q298"/>
  <c r="R298"/>
  <c r="P299"/>
  <c r="N299" s="1"/>
  <c r="Q299"/>
  <c r="R299"/>
  <c r="P300"/>
  <c r="N300" s="1"/>
  <c r="Q300"/>
  <c r="R300"/>
  <c r="P301"/>
  <c r="N301" s="1"/>
  <c r="Q301"/>
  <c r="R301"/>
  <c r="P302"/>
  <c r="N302" s="1"/>
  <c r="Q302"/>
  <c r="R302"/>
  <c r="P303"/>
  <c r="N303" s="1"/>
  <c r="Q303"/>
  <c r="R303"/>
  <c r="P304"/>
  <c r="N304" s="1"/>
  <c r="Q304"/>
  <c r="R304"/>
  <c r="P305"/>
  <c r="N305" s="1"/>
  <c r="Q305"/>
  <c r="R305"/>
  <c r="P306"/>
  <c r="N306" s="1"/>
  <c r="Q306"/>
  <c r="R306"/>
  <c r="P307"/>
  <c r="N307" s="1"/>
  <c r="Q307"/>
  <c r="R307"/>
  <c r="P308"/>
  <c r="N308" s="1"/>
  <c r="Q308"/>
  <c r="R308"/>
  <c r="P309"/>
  <c r="N309" s="1"/>
  <c r="Q309"/>
  <c r="R309"/>
  <c r="P310"/>
  <c r="N310" s="1"/>
  <c r="Q310"/>
  <c r="R310"/>
  <c r="P311"/>
  <c r="N311" s="1"/>
  <c r="Q311"/>
  <c r="R311"/>
  <c r="P312"/>
  <c r="N312" s="1"/>
  <c r="Q312"/>
  <c r="R312"/>
  <c r="P313"/>
  <c r="N313" s="1"/>
  <c r="Q313"/>
  <c r="R313"/>
  <c r="P314"/>
  <c r="N314" s="1"/>
  <c r="Q314"/>
  <c r="R314"/>
  <c r="P315"/>
  <c r="N315" s="1"/>
  <c r="Q315"/>
  <c r="R315"/>
  <c r="P316"/>
  <c r="N316" s="1"/>
  <c r="Q316"/>
  <c r="R316"/>
  <c r="P317"/>
  <c r="N317" s="1"/>
  <c r="Q317"/>
  <c r="R317"/>
  <c r="P318"/>
  <c r="N318" s="1"/>
  <c r="Q318"/>
  <c r="R318"/>
  <c r="P319"/>
  <c r="N319" s="1"/>
  <c r="Q319"/>
  <c r="R319"/>
  <c r="P320"/>
  <c r="N320" s="1"/>
  <c r="Q320"/>
  <c r="R320"/>
  <c r="P321"/>
  <c r="N321" s="1"/>
  <c r="Q321"/>
  <c r="R321"/>
  <c r="P322"/>
  <c r="N322" s="1"/>
  <c r="Q322"/>
  <c r="R322"/>
  <c r="P323"/>
  <c r="N323" s="1"/>
  <c r="Q323"/>
  <c r="R323"/>
  <c r="P324"/>
  <c r="N324" s="1"/>
  <c r="Q324"/>
  <c r="R324"/>
  <c r="P325"/>
  <c r="N325" s="1"/>
  <c r="Q325"/>
  <c r="R325"/>
  <c r="P326"/>
  <c r="N326" s="1"/>
  <c r="Q326"/>
  <c r="R326"/>
  <c r="P327"/>
  <c r="N327" s="1"/>
  <c r="Q327"/>
  <c r="R327"/>
  <c r="P328"/>
  <c r="N328" s="1"/>
  <c r="Q328"/>
  <c r="R328"/>
  <c r="P329"/>
  <c r="N329" s="1"/>
  <c r="Q329"/>
  <c r="R329"/>
  <c r="P330"/>
  <c r="N330" s="1"/>
  <c r="Q330"/>
  <c r="R330"/>
  <c r="P331"/>
  <c r="N331" s="1"/>
  <c r="Q331"/>
  <c r="R331"/>
  <c r="P332"/>
  <c r="N332" s="1"/>
  <c r="Q332"/>
  <c r="R332"/>
  <c r="P333"/>
  <c r="N333" s="1"/>
  <c r="Q333"/>
  <c r="R333"/>
  <c r="P334"/>
  <c r="N334" s="1"/>
  <c r="Q334"/>
  <c r="R334"/>
  <c r="P335"/>
  <c r="N335" s="1"/>
  <c r="Q335"/>
  <c r="R335"/>
  <c r="P336"/>
  <c r="N336" s="1"/>
  <c r="Q336"/>
  <c r="R336"/>
  <c r="P337"/>
  <c r="N337" s="1"/>
  <c r="Q337"/>
  <c r="R337"/>
  <c r="P338"/>
  <c r="N338" s="1"/>
  <c r="Q338"/>
  <c r="R338"/>
  <c r="P339"/>
  <c r="N339" s="1"/>
  <c r="Q339"/>
  <c r="R339"/>
  <c r="P340"/>
  <c r="N340" s="1"/>
  <c r="Q340"/>
  <c r="R340"/>
  <c r="P341"/>
  <c r="N341" s="1"/>
  <c r="Q341"/>
  <c r="R341"/>
  <c r="P342"/>
  <c r="N342" s="1"/>
  <c r="Q342"/>
  <c r="R342"/>
  <c r="P343"/>
  <c r="N343" s="1"/>
  <c r="Q343"/>
  <c r="R343"/>
  <c r="P344"/>
  <c r="N344" s="1"/>
  <c r="Q344"/>
  <c r="R344"/>
  <c r="P345"/>
  <c r="N345" s="1"/>
  <c r="Q345"/>
  <c r="R345"/>
  <c r="P346"/>
  <c r="N346" s="1"/>
  <c r="Q346"/>
  <c r="R346"/>
  <c r="P347"/>
  <c r="N347" s="1"/>
  <c r="Q347"/>
  <c r="R347"/>
  <c r="P348"/>
  <c r="N348" s="1"/>
  <c r="Q348"/>
  <c r="R348"/>
  <c r="P349"/>
  <c r="N349" s="1"/>
  <c r="Q349"/>
  <c r="R349"/>
  <c r="P350"/>
  <c r="N350" s="1"/>
  <c r="Q350"/>
  <c r="R350"/>
  <c r="P351"/>
  <c r="N351" s="1"/>
  <c r="Q351"/>
  <c r="R351"/>
  <c r="P352"/>
  <c r="N352" s="1"/>
  <c r="Q352"/>
  <c r="R352"/>
  <c r="P353"/>
  <c r="N353" s="1"/>
  <c r="Q353"/>
  <c r="R353"/>
  <c r="P354"/>
  <c r="N354" s="1"/>
  <c r="Q354"/>
  <c r="R354"/>
  <c r="P355"/>
  <c r="N355" s="1"/>
  <c r="Q355"/>
  <c r="R355"/>
  <c r="P356"/>
  <c r="N356" s="1"/>
  <c r="Q356"/>
  <c r="R356"/>
  <c r="P357"/>
  <c r="N357" s="1"/>
  <c r="Q357"/>
  <c r="R357"/>
  <c r="P358"/>
  <c r="N358" s="1"/>
  <c r="Q358"/>
  <c r="R358"/>
  <c r="P359"/>
  <c r="N359" s="1"/>
  <c r="Q359"/>
  <c r="R359"/>
  <c r="P360"/>
  <c r="N360" s="1"/>
  <c r="Q360"/>
  <c r="R360"/>
  <c r="P361"/>
  <c r="N361" s="1"/>
  <c r="Q361"/>
  <c r="R361"/>
  <c r="P362"/>
  <c r="N362" s="1"/>
  <c r="Q362"/>
  <c r="R362"/>
  <c r="P363"/>
  <c r="N363" s="1"/>
  <c r="Q363"/>
  <c r="R363"/>
  <c r="P364"/>
  <c r="N364" s="1"/>
  <c r="Q364"/>
  <c r="R364"/>
  <c r="P365"/>
  <c r="N365" s="1"/>
  <c r="Q365"/>
  <c r="R365"/>
  <c r="P366"/>
  <c r="N366" s="1"/>
  <c r="Q366"/>
  <c r="R366"/>
  <c r="P367"/>
  <c r="N367" s="1"/>
  <c r="Q367"/>
  <c r="R367"/>
  <c r="P368"/>
  <c r="N368" s="1"/>
  <c r="Q368"/>
  <c r="R368"/>
  <c r="P369"/>
  <c r="N369" s="1"/>
  <c r="Q369"/>
  <c r="R369"/>
  <c r="P370"/>
  <c r="N370" s="1"/>
  <c r="Q370"/>
  <c r="R370"/>
  <c r="P371"/>
  <c r="N371" s="1"/>
  <c r="Q371"/>
  <c r="R371"/>
  <c r="P372"/>
  <c r="N372" s="1"/>
  <c r="Q372"/>
  <c r="R372"/>
  <c r="P373"/>
  <c r="N373" s="1"/>
  <c r="Q373"/>
  <c r="R373"/>
  <c r="P374"/>
  <c r="N374" s="1"/>
  <c r="Q374"/>
  <c r="R374"/>
  <c r="P375"/>
  <c r="N375" s="1"/>
  <c r="Q375"/>
  <c r="R375"/>
  <c r="P376"/>
  <c r="N376" s="1"/>
  <c r="Q376"/>
  <c r="R376"/>
  <c r="P377"/>
  <c r="N377" s="1"/>
  <c r="Q377"/>
  <c r="R377"/>
  <c r="P378"/>
  <c r="N378" s="1"/>
  <c r="Q378"/>
  <c r="R378"/>
  <c r="P379"/>
  <c r="N379" s="1"/>
  <c r="Q379"/>
  <c r="R379"/>
  <c r="P380"/>
  <c r="N380" s="1"/>
  <c r="Q380"/>
  <c r="R380"/>
  <c r="P381"/>
  <c r="N381" s="1"/>
  <c r="Q381"/>
  <c r="R381"/>
  <c r="P382"/>
  <c r="N382" s="1"/>
  <c r="Q382"/>
  <c r="R382"/>
  <c r="P383"/>
  <c r="N383" s="1"/>
  <c r="Q383"/>
  <c r="R383"/>
  <c r="P384"/>
  <c r="N384" s="1"/>
  <c r="Q384"/>
  <c r="R384"/>
  <c r="P385"/>
  <c r="N385" s="1"/>
  <c r="Q385"/>
  <c r="R385"/>
  <c r="P386"/>
  <c r="N386" s="1"/>
  <c r="Q386"/>
  <c r="R386"/>
  <c r="P387"/>
  <c r="N387" s="1"/>
  <c r="Q387"/>
  <c r="R387"/>
  <c r="P388"/>
  <c r="N388" s="1"/>
  <c r="Q388"/>
  <c r="R388"/>
  <c r="P389"/>
  <c r="N389" s="1"/>
  <c r="Q389"/>
  <c r="R389"/>
  <c r="P390"/>
  <c r="N390" s="1"/>
  <c r="Q390"/>
  <c r="R390"/>
  <c r="P391"/>
  <c r="N391" s="1"/>
  <c r="Q391"/>
  <c r="R391"/>
  <c r="P392"/>
  <c r="N392" s="1"/>
  <c r="Q392"/>
  <c r="R392"/>
  <c r="P393"/>
  <c r="N393" s="1"/>
  <c r="Q393"/>
  <c r="R393"/>
  <c r="P394"/>
  <c r="N394" s="1"/>
  <c r="Q394"/>
  <c r="R394"/>
  <c r="P395"/>
  <c r="N395" s="1"/>
  <c r="Q395"/>
  <c r="R395"/>
  <c r="P396"/>
  <c r="N396" s="1"/>
  <c r="Q396"/>
  <c r="R396"/>
  <c r="P397"/>
  <c r="N397" s="1"/>
  <c r="Q397"/>
  <c r="R397"/>
  <c r="P398"/>
  <c r="N398" s="1"/>
  <c r="Q398"/>
  <c r="R398"/>
  <c r="P399"/>
  <c r="N399" s="1"/>
  <c r="Q399"/>
  <c r="R399"/>
  <c r="P400"/>
  <c r="N400" s="1"/>
  <c r="Q400"/>
  <c r="R400"/>
  <c r="P401"/>
  <c r="N401" s="1"/>
  <c r="Q401"/>
  <c r="R401"/>
  <c r="P402"/>
  <c r="N402" s="1"/>
  <c r="Q402"/>
  <c r="R402"/>
  <c r="P403"/>
  <c r="N403" s="1"/>
  <c r="Q403"/>
  <c r="R403"/>
  <c r="P404"/>
  <c r="N404" s="1"/>
  <c r="Q404"/>
  <c r="R404"/>
  <c r="P405"/>
  <c r="N405" s="1"/>
  <c r="Q405"/>
  <c r="R405"/>
  <c r="P406"/>
  <c r="N406" s="1"/>
  <c r="Q406"/>
  <c r="R406"/>
  <c r="P407"/>
  <c r="N407" s="1"/>
  <c r="Q407"/>
  <c r="R407"/>
  <c r="P408"/>
  <c r="N408" s="1"/>
  <c r="Q408"/>
  <c r="R408"/>
  <c r="P409"/>
  <c r="N409" s="1"/>
  <c r="Q409"/>
  <c r="R409"/>
  <c r="P410"/>
  <c r="N410" s="1"/>
  <c r="Q410"/>
  <c r="R410"/>
  <c r="P411"/>
  <c r="N411" s="1"/>
  <c r="Q411"/>
  <c r="R411"/>
  <c r="P412"/>
  <c r="N412" s="1"/>
  <c r="Q412"/>
  <c r="R412"/>
  <c r="P413"/>
  <c r="N413" s="1"/>
  <c r="Q413"/>
  <c r="R413"/>
  <c r="P414"/>
  <c r="N414" s="1"/>
  <c r="Q414"/>
  <c r="R414"/>
  <c r="P415"/>
  <c r="N415" s="1"/>
  <c r="Q415"/>
  <c r="R415"/>
  <c r="P416"/>
  <c r="N416" s="1"/>
  <c r="Q416"/>
  <c r="R416"/>
  <c r="P417"/>
  <c r="N417" s="1"/>
  <c r="Q417"/>
  <c r="R417"/>
  <c r="P418"/>
  <c r="N418" s="1"/>
  <c r="Q418"/>
  <c r="R418"/>
  <c r="P419"/>
  <c r="N419" s="1"/>
  <c r="Q419"/>
  <c r="R419"/>
  <c r="P420"/>
  <c r="N420" s="1"/>
  <c r="Q420"/>
  <c r="R420"/>
  <c r="P421"/>
  <c r="N421" s="1"/>
  <c r="Q421"/>
  <c r="R421"/>
  <c r="P422"/>
  <c r="N422" s="1"/>
  <c r="Q422"/>
  <c r="R422"/>
  <c r="P423"/>
  <c r="N423" s="1"/>
  <c r="Q423"/>
  <c r="R423"/>
  <c r="P424"/>
  <c r="N424" s="1"/>
  <c r="Q424"/>
  <c r="R424"/>
  <c r="P425"/>
  <c r="N425" s="1"/>
  <c r="Q425"/>
  <c r="R425"/>
  <c r="P426"/>
  <c r="N426" s="1"/>
  <c r="Q426"/>
  <c r="R426"/>
  <c r="P427"/>
  <c r="N427" s="1"/>
  <c r="Q427"/>
  <c r="R427"/>
  <c r="P428"/>
  <c r="N428" s="1"/>
  <c r="Q428"/>
  <c r="R428"/>
  <c r="P429"/>
  <c r="N429" s="1"/>
  <c r="Q429"/>
  <c r="R429"/>
  <c r="P430"/>
  <c r="N430" s="1"/>
  <c r="Q430"/>
  <c r="R430"/>
  <c r="P431"/>
  <c r="N431" s="1"/>
  <c r="Q431"/>
  <c r="R431"/>
  <c r="P432"/>
  <c r="N432" s="1"/>
  <c r="Q432"/>
  <c r="R432"/>
  <c r="P433"/>
  <c r="N433" s="1"/>
  <c r="Q433"/>
  <c r="R433"/>
  <c r="P434"/>
  <c r="N434" s="1"/>
  <c r="Q434"/>
  <c r="R434"/>
  <c r="P435"/>
  <c r="N435" s="1"/>
  <c r="Q435"/>
  <c r="R435"/>
  <c r="P436"/>
  <c r="N436" s="1"/>
  <c r="Q436"/>
  <c r="R436"/>
  <c r="P437"/>
  <c r="N437" s="1"/>
  <c r="Q437"/>
  <c r="R437"/>
  <c r="P438"/>
  <c r="N438" s="1"/>
  <c r="Q438"/>
  <c r="R438"/>
  <c r="P439"/>
  <c r="N439" s="1"/>
  <c r="Q439"/>
  <c r="R439"/>
  <c r="P440"/>
  <c r="N440" s="1"/>
  <c r="Q440"/>
  <c r="R440"/>
  <c r="P441"/>
  <c r="N441" s="1"/>
  <c r="Q441"/>
  <c r="R441"/>
  <c r="P442"/>
  <c r="N442" s="1"/>
  <c r="Q442"/>
  <c r="R442"/>
  <c r="P443"/>
  <c r="N443" s="1"/>
  <c r="Q443"/>
  <c r="R443"/>
  <c r="P444"/>
  <c r="N444" s="1"/>
  <c r="Q444"/>
  <c r="R444"/>
  <c r="P445"/>
  <c r="N445" s="1"/>
  <c r="Q445"/>
  <c r="R445"/>
  <c r="P446"/>
  <c r="N446" s="1"/>
  <c r="Q446"/>
  <c r="R446"/>
  <c r="P447"/>
  <c r="N447" s="1"/>
  <c r="Q447"/>
  <c r="R447"/>
  <c r="P448"/>
  <c r="N448" s="1"/>
  <c r="Q448"/>
  <c r="R448"/>
  <c r="P449"/>
  <c r="N449" s="1"/>
  <c r="Q449"/>
  <c r="R449"/>
  <c r="P450"/>
  <c r="N450" s="1"/>
  <c r="Q450"/>
  <c r="R450"/>
  <c r="P451"/>
  <c r="N451" s="1"/>
  <c r="Q451"/>
  <c r="R451"/>
  <c r="P452"/>
  <c r="N452" s="1"/>
  <c r="Q452"/>
  <c r="R452"/>
  <c r="P453"/>
  <c r="N453" s="1"/>
  <c r="Q453"/>
  <c r="R453"/>
  <c r="P454"/>
  <c r="N454" s="1"/>
  <c r="Q454"/>
  <c r="R454"/>
  <c r="P455"/>
  <c r="N455" s="1"/>
  <c r="Q455"/>
  <c r="R455"/>
  <c r="P456"/>
  <c r="N456" s="1"/>
  <c r="Q456"/>
  <c r="R456"/>
  <c r="P457"/>
  <c r="N457" s="1"/>
  <c r="Q457"/>
  <c r="R457"/>
  <c r="P458"/>
  <c r="N458" s="1"/>
  <c r="Q458"/>
  <c r="R458"/>
  <c r="P459"/>
  <c r="N459" s="1"/>
  <c r="Q459"/>
  <c r="R459"/>
  <c r="P460"/>
  <c r="N460" s="1"/>
  <c r="Q460"/>
  <c r="R460"/>
  <c r="P461"/>
  <c r="N461" s="1"/>
  <c r="Q461"/>
  <c r="R461"/>
  <c r="P462"/>
  <c r="N462" s="1"/>
  <c r="Q462"/>
  <c r="R462"/>
  <c r="P463"/>
  <c r="N463" s="1"/>
  <c r="Q463"/>
  <c r="R463"/>
  <c r="P464"/>
  <c r="N464" s="1"/>
  <c r="Q464"/>
  <c r="R464"/>
  <c r="P465"/>
  <c r="N465" s="1"/>
  <c r="Q465"/>
  <c r="R465"/>
  <c r="P466"/>
  <c r="N466" s="1"/>
  <c r="Q466"/>
  <c r="R466"/>
  <c r="P467"/>
  <c r="N467" s="1"/>
  <c r="Q467"/>
  <c r="R467"/>
  <c r="P468"/>
  <c r="N468" s="1"/>
  <c r="Q468"/>
  <c r="R468"/>
  <c r="P469"/>
  <c r="N469" s="1"/>
  <c r="Q469"/>
  <c r="R469"/>
  <c r="P470"/>
  <c r="N470" s="1"/>
  <c r="Q470"/>
  <c r="R470"/>
  <c r="P471"/>
  <c r="N471" s="1"/>
  <c r="Q471"/>
  <c r="R471"/>
  <c r="P472"/>
  <c r="N472" s="1"/>
  <c r="Q472"/>
  <c r="R472"/>
  <c r="P473"/>
  <c r="N473" s="1"/>
  <c r="Q473"/>
  <c r="R473"/>
  <c r="P474"/>
  <c r="N474" s="1"/>
  <c r="Q474"/>
  <c r="R474"/>
  <c r="P475"/>
  <c r="N475" s="1"/>
  <c r="Q475"/>
  <c r="R475"/>
  <c r="P476"/>
  <c r="N476" s="1"/>
  <c r="Q476"/>
  <c r="R476"/>
  <c r="P477"/>
  <c r="N477" s="1"/>
  <c r="Q477"/>
  <c r="R477"/>
  <c r="P478"/>
  <c r="N478" s="1"/>
  <c r="Q478"/>
  <c r="R478"/>
  <c r="P479"/>
  <c r="N479" s="1"/>
  <c r="Q479"/>
  <c r="R479"/>
  <c r="P480"/>
  <c r="N480" s="1"/>
  <c r="Q480"/>
  <c r="R480"/>
  <c r="P481"/>
  <c r="N481" s="1"/>
  <c r="Q481"/>
  <c r="R481"/>
  <c r="P482"/>
  <c r="N482" s="1"/>
  <c r="Q482"/>
  <c r="R482"/>
  <c r="P483"/>
  <c r="N483" s="1"/>
  <c r="Q483"/>
  <c r="R483"/>
  <c r="P484"/>
  <c r="N484" s="1"/>
  <c r="Q484"/>
  <c r="R484"/>
  <c r="P485"/>
  <c r="N485" s="1"/>
  <c r="Q485"/>
  <c r="R485"/>
  <c r="P486"/>
  <c r="N486" s="1"/>
  <c r="Q486"/>
  <c r="R486"/>
  <c r="P487"/>
  <c r="N487" s="1"/>
  <c r="Q487"/>
  <c r="R487"/>
  <c r="P488"/>
  <c r="N488" s="1"/>
  <c r="Q488"/>
  <c r="R488"/>
  <c r="P489"/>
  <c r="N489" s="1"/>
  <c r="Q489"/>
  <c r="R489"/>
  <c r="P490"/>
  <c r="N490" s="1"/>
  <c r="Q490"/>
  <c r="R490"/>
  <c r="P491"/>
  <c r="N491" s="1"/>
  <c r="Q491"/>
  <c r="R491"/>
  <c r="P492"/>
  <c r="N492" s="1"/>
  <c r="Q492"/>
  <c r="R492"/>
  <c r="P493"/>
  <c r="N493" s="1"/>
  <c r="Q493"/>
  <c r="R493"/>
  <c r="P494"/>
  <c r="N494" s="1"/>
  <c r="Q494"/>
  <c r="R494"/>
  <c r="P495"/>
  <c r="N495" s="1"/>
  <c r="Q495"/>
  <c r="R495"/>
  <c r="P496"/>
  <c r="N496" s="1"/>
  <c r="Q496"/>
  <c r="R496"/>
  <c r="P497"/>
  <c r="N497" s="1"/>
  <c r="Q497"/>
  <c r="R497"/>
  <c r="P498"/>
  <c r="N498" s="1"/>
  <c r="Q498"/>
  <c r="R498"/>
  <c r="P499"/>
  <c r="N499" s="1"/>
  <c r="Q499"/>
  <c r="R499"/>
  <c r="P500"/>
  <c r="N500" s="1"/>
  <c r="Q500"/>
  <c r="R500"/>
  <c r="P501"/>
  <c r="N501" s="1"/>
  <c r="Q501"/>
  <c r="R501"/>
  <c r="P502"/>
  <c r="N502" s="1"/>
  <c r="Q502"/>
  <c r="R502"/>
  <c r="P503"/>
  <c r="N503" s="1"/>
  <c r="Q503"/>
  <c r="R503"/>
  <c r="P504"/>
  <c r="N504" s="1"/>
  <c r="Q504"/>
  <c r="R504"/>
  <c r="P505"/>
  <c r="N505" s="1"/>
  <c r="Q505"/>
  <c r="R505"/>
  <c r="P506"/>
  <c r="N506" s="1"/>
  <c r="Q506"/>
  <c r="R506"/>
  <c r="P507"/>
  <c r="N507" s="1"/>
  <c r="Q507"/>
  <c r="R507"/>
  <c r="P508"/>
  <c r="N508" s="1"/>
  <c r="Q508"/>
  <c r="R508"/>
  <c r="R9"/>
  <c r="Q9"/>
  <c r="P9"/>
  <c r="N9" s="1"/>
  <c r="R508" i="14"/>
  <c r="Q508"/>
  <c r="P508"/>
  <c r="N508" s="1"/>
  <c r="O508"/>
  <c r="R507"/>
  <c r="Q507"/>
  <c r="P507"/>
  <c r="N507" s="1"/>
  <c r="O507"/>
  <c r="R506"/>
  <c r="Q506"/>
  <c r="P506"/>
  <c r="N506" s="1"/>
  <c r="O506"/>
  <c r="R505"/>
  <c r="Q505"/>
  <c r="P505"/>
  <c r="N505" s="1"/>
  <c r="O505"/>
  <c r="R504"/>
  <c r="Q504"/>
  <c r="P504"/>
  <c r="N504" s="1"/>
  <c r="O504"/>
  <c r="R503"/>
  <c r="Q503"/>
  <c r="P503"/>
  <c r="N503" s="1"/>
  <c r="O503"/>
  <c r="R502"/>
  <c r="Q502"/>
  <c r="P502"/>
  <c r="N502" s="1"/>
  <c r="O502"/>
  <c r="R501"/>
  <c r="Q501"/>
  <c r="P501"/>
  <c r="N501" s="1"/>
  <c r="O501"/>
  <c r="R500"/>
  <c r="Q500"/>
  <c r="P500"/>
  <c r="N500" s="1"/>
  <c r="O500"/>
  <c r="R499"/>
  <c r="Q499"/>
  <c r="P499"/>
  <c r="N499" s="1"/>
  <c r="O499"/>
  <c r="R498"/>
  <c r="Q498"/>
  <c r="P498"/>
  <c r="N498" s="1"/>
  <c r="O498"/>
  <c r="R497"/>
  <c r="Q497"/>
  <c r="P497"/>
  <c r="N497" s="1"/>
  <c r="O497"/>
  <c r="R496"/>
  <c r="Q496"/>
  <c r="P496"/>
  <c r="N496" s="1"/>
  <c r="O496"/>
  <c r="R495"/>
  <c r="Q495"/>
  <c r="P495"/>
  <c r="N495" s="1"/>
  <c r="O495"/>
  <c r="R494"/>
  <c r="Q494"/>
  <c r="P494"/>
  <c r="N494" s="1"/>
  <c r="O494"/>
  <c r="R493"/>
  <c r="Q493"/>
  <c r="P493"/>
  <c r="N493" s="1"/>
  <c r="O493"/>
  <c r="R492"/>
  <c r="Q492"/>
  <c r="P492"/>
  <c r="N492" s="1"/>
  <c r="O492"/>
  <c r="R491"/>
  <c r="Q491"/>
  <c r="P491"/>
  <c r="N491" s="1"/>
  <c r="O491"/>
  <c r="R490"/>
  <c r="Q490"/>
  <c r="P490"/>
  <c r="N490" s="1"/>
  <c r="O490"/>
  <c r="R489"/>
  <c r="Q489"/>
  <c r="P489"/>
  <c r="N489" s="1"/>
  <c r="O489"/>
  <c r="R488"/>
  <c r="Q488"/>
  <c r="P488"/>
  <c r="N488" s="1"/>
  <c r="O488"/>
  <c r="R487"/>
  <c r="Q487"/>
  <c r="P487"/>
  <c r="N487" s="1"/>
  <c r="O487"/>
  <c r="R486"/>
  <c r="Q486"/>
  <c r="P486"/>
  <c r="N486" s="1"/>
  <c r="O486"/>
  <c r="R485"/>
  <c r="Q485"/>
  <c r="P485"/>
  <c r="N485" s="1"/>
  <c r="O485"/>
  <c r="R484"/>
  <c r="Q484"/>
  <c r="P484"/>
  <c r="N484" s="1"/>
  <c r="O484"/>
  <c r="R483"/>
  <c r="Q483"/>
  <c r="P483"/>
  <c r="N483" s="1"/>
  <c r="O483"/>
  <c r="R482"/>
  <c r="Q482"/>
  <c r="P482"/>
  <c r="N482" s="1"/>
  <c r="O482"/>
  <c r="R481"/>
  <c r="Q481"/>
  <c r="P481"/>
  <c r="N481" s="1"/>
  <c r="O481"/>
  <c r="R480"/>
  <c r="Q480"/>
  <c r="P480"/>
  <c r="N480" s="1"/>
  <c r="O480"/>
  <c r="R479"/>
  <c r="Q479"/>
  <c r="P479"/>
  <c r="N479" s="1"/>
  <c r="O479"/>
  <c r="R478"/>
  <c r="Q478"/>
  <c r="P478"/>
  <c r="N478" s="1"/>
  <c r="O478"/>
  <c r="R477"/>
  <c r="Q477"/>
  <c r="P477"/>
  <c r="N477" s="1"/>
  <c r="O477"/>
  <c r="R476"/>
  <c r="Q476"/>
  <c r="P476"/>
  <c r="N476" s="1"/>
  <c r="O476"/>
  <c r="R475"/>
  <c r="Q475"/>
  <c r="P475"/>
  <c r="N475" s="1"/>
  <c r="O475"/>
  <c r="R474"/>
  <c r="Q474"/>
  <c r="P474"/>
  <c r="N474" s="1"/>
  <c r="O474"/>
  <c r="R473"/>
  <c r="Q473"/>
  <c r="P473"/>
  <c r="N473" s="1"/>
  <c r="O473"/>
  <c r="R472"/>
  <c r="Q472"/>
  <c r="P472"/>
  <c r="N472" s="1"/>
  <c r="O472"/>
  <c r="R471"/>
  <c r="Q471"/>
  <c r="P471"/>
  <c r="N471" s="1"/>
  <c r="O471"/>
  <c r="R470"/>
  <c r="Q470"/>
  <c r="P470"/>
  <c r="N470" s="1"/>
  <c r="O470"/>
  <c r="R469"/>
  <c r="Q469"/>
  <c r="P469"/>
  <c r="N469" s="1"/>
  <c r="O469"/>
  <c r="R468"/>
  <c r="Q468"/>
  <c r="P468"/>
  <c r="N468" s="1"/>
  <c r="O468"/>
  <c r="R467"/>
  <c r="Q467"/>
  <c r="P467"/>
  <c r="N467" s="1"/>
  <c r="O467"/>
  <c r="R466"/>
  <c r="Q466"/>
  <c r="P466"/>
  <c r="N466" s="1"/>
  <c r="O466"/>
  <c r="R465"/>
  <c r="Q465"/>
  <c r="P465"/>
  <c r="N465" s="1"/>
  <c r="O465"/>
  <c r="R464"/>
  <c r="Q464"/>
  <c r="P464"/>
  <c r="N464" s="1"/>
  <c r="O464"/>
  <c r="R463"/>
  <c r="Q463"/>
  <c r="P463"/>
  <c r="N463" s="1"/>
  <c r="O463"/>
  <c r="R462"/>
  <c r="Q462"/>
  <c r="P462"/>
  <c r="N462" s="1"/>
  <c r="O462"/>
  <c r="R461"/>
  <c r="Q461"/>
  <c r="P461"/>
  <c r="N461" s="1"/>
  <c r="O461"/>
  <c r="R460"/>
  <c r="Q460"/>
  <c r="P460"/>
  <c r="N460" s="1"/>
  <c r="O460"/>
  <c r="R459"/>
  <c r="Q459"/>
  <c r="P459"/>
  <c r="N459" s="1"/>
  <c r="O459"/>
  <c r="R458"/>
  <c r="Q458"/>
  <c r="P458"/>
  <c r="N458" s="1"/>
  <c r="O458"/>
  <c r="R457"/>
  <c r="Q457"/>
  <c r="P457"/>
  <c r="N457" s="1"/>
  <c r="O457"/>
  <c r="R456"/>
  <c r="Q456"/>
  <c r="P456"/>
  <c r="N456" s="1"/>
  <c r="O456"/>
  <c r="R455"/>
  <c r="Q455"/>
  <c r="P455"/>
  <c r="N455" s="1"/>
  <c r="O455"/>
  <c r="R454"/>
  <c r="Q454"/>
  <c r="P454"/>
  <c r="N454" s="1"/>
  <c r="O454"/>
  <c r="R453"/>
  <c r="Q453"/>
  <c r="P453"/>
  <c r="N453" s="1"/>
  <c r="O453"/>
  <c r="R452"/>
  <c r="Q452"/>
  <c r="P452"/>
  <c r="N452" s="1"/>
  <c r="O452"/>
  <c r="R451"/>
  <c r="Q451"/>
  <c r="P451"/>
  <c r="N451" s="1"/>
  <c r="O451"/>
  <c r="R450"/>
  <c r="Q450"/>
  <c r="P450"/>
  <c r="N450" s="1"/>
  <c r="O450"/>
  <c r="R449"/>
  <c r="Q449"/>
  <c r="P449"/>
  <c r="N449" s="1"/>
  <c r="O449"/>
  <c r="R448"/>
  <c r="Q448"/>
  <c r="P448"/>
  <c r="N448" s="1"/>
  <c r="O448"/>
  <c r="R447"/>
  <c r="Q447"/>
  <c r="P447"/>
  <c r="N447" s="1"/>
  <c r="O447"/>
  <c r="R446"/>
  <c r="Q446"/>
  <c r="P446"/>
  <c r="N446" s="1"/>
  <c r="O446"/>
  <c r="R445"/>
  <c r="Q445"/>
  <c r="P445"/>
  <c r="N445" s="1"/>
  <c r="O445"/>
  <c r="R444"/>
  <c r="Q444"/>
  <c r="P444"/>
  <c r="N444" s="1"/>
  <c r="O444"/>
  <c r="R443"/>
  <c r="Q443"/>
  <c r="P443"/>
  <c r="N443" s="1"/>
  <c r="O443"/>
  <c r="R442"/>
  <c r="Q442"/>
  <c r="P442"/>
  <c r="N442" s="1"/>
  <c r="O442"/>
  <c r="R441"/>
  <c r="Q441"/>
  <c r="P441"/>
  <c r="N441" s="1"/>
  <c r="O441"/>
  <c r="R440"/>
  <c r="Q440"/>
  <c r="P440"/>
  <c r="N440" s="1"/>
  <c r="O440"/>
  <c r="R439"/>
  <c r="Q439"/>
  <c r="P439"/>
  <c r="N439" s="1"/>
  <c r="O439"/>
  <c r="R438"/>
  <c r="Q438"/>
  <c r="P438"/>
  <c r="N438" s="1"/>
  <c r="O438"/>
  <c r="R437"/>
  <c r="Q437"/>
  <c r="P437"/>
  <c r="N437" s="1"/>
  <c r="O437"/>
  <c r="R436"/>
  <c r="Q436"/>
  <c r="P436"/>
  <c r="N436" s="1"/>
  <c r="O436"/>
  <c r="R435"/>
  <c r="Q435"/>
  <c r="P435"/>
  <c r="N435" s="1"/>
  <c r="O435"/>
  <c r="R434"/>
  <c r="Q434"/>
  <c r="P434"/>
  <c r="N434" s="1"/>
  <c r="O434"/>
  <c r="R433"/>
  <c r="Q433"/>
  <c r="P433"/>
  <c r="N433" s="1"/>
  <c r="O433"/>
  <c r="R432"/>
  <c r="Q432"/>
  <c r="P432"/>
  <c r="N432" s="1"/>
  <c r="O432"/>
  <c r="R431"/>
  <c r="Q431"/>
  <c r="P431"/>
  <c r="N431" s="1"/>
  <c r="O431"/>
  <c r="R430"/>
  <c r="Q430"/>
  <c r="P430"/>
  <c r="N430" s="1"/>
  <c r="O430"/>
  <c r="R429"/>
  <c r="Q429"/>
  <c r="P429"/>
  <c r="N429" s="1"/>
  <c r="O429"/>
  <c r="R428"/>
  <c r="Q428"/>
  <c r="P428"/>
  <c r="N428" s="1"/>
  <c r="O428"/>
  <c r="R427"/>
  <c r="Q427"/>
  <c r="P427"/>
  <c r="N427" s="1"/>
  <c r="O427"/>
  <c r="R426"/>
  <c r="Q426"/>
  <c r="P426"/>
  <c r="N426" s="1"/>
  <c r="O426"/>
  <c r="R425"/>
  <c r="Q425"/>
  <c r="P425"/>
  <c r="N425" s="1"/>
  <c r="O425"/>
  <c r="R424"/>
  <c r="Q424"/>
  <c r="P424"/>
  <c r="N424" s="1"/>
  <c r="O424"/>
  <c r="R423"/>
  <c r="Q423"/>
  <c r="P423"/>
  <c r="N423" s="1"/>
  <c r="O423"/>
  <c r="R422"/>
  <c r="Q422"/>
  <c r="P422"/>
  <c r="N422" s="1"/>
  <c r="O422"/>
  <c r="R421"/>
  <c r="Q421"/>
  <c r="P421"/>
  <c r="N421" s="1"/>
  <c r="O421"/>
  <c r="R420"/>
  <c r="Q420"/>
  <c r="P420"/>
  <c r="N420" s="1"/>
  <c r="O420"/>
  <c r="R419"/>
  <c r="Q419"/>
  <c r="P419"/>
  <c r="N419" s="1"/>
  <c r="O419"/>
  <c r="R418"/>
  <c r="Q418"/>
  <c r="P418"/>
  <c r="N418" s="1"/>
  <c r="O418"/>
  <c r="R417"/>
  <c r="Q417"/>
  <c r="P417"/>
  <c r="N417" s="1"/>
  <c r="O417"/>
  <c r="R416"/>
  <c r="Q416"/>
  <c r="P416"/>
  <c r="N416" s="1"/>
  <c r="O416"/>
  <c r="R415"/>
  <c r="Q415"/>
  <c r="P415"/>
  <c r="N415" s="1"/>
  <c r="O415"/>
  <c r="R414"/>
  <c r="Q414"/>
  <c r="P414"/>
  <c r="N414" s="1"/>
  <c r="O414"/>
  <c r="R413"/>
  <c r="Q413"/>
  <c r="P413"/>
  <c r="N413" s="1"/>
  <c r="O413"/>
  <c r="R412"/>
  <c r="Q412"/>
  <c r="P412"/>
  <c r="N412" s="1"/>
  <c r="O412"/>
  <c r="R411"/>
  <c r="Q411"/>
  <c r="P411"/>
  <c r="N411" s="1"/>
  <c r="O411"/>
  <c r="R410"/>
  <c r="Q410"/>
  <c r="P410"/>
  <c r="N410" s="1"/>
  <c r="O410"/>
  <c r="R409"/>
  <c r="Q409"/>
  <c r="P409"/>
  <c r="N409" s="1"/>
  <c r="O409"/>
  <c r="R408"/>
  <c r="Q408"/>
  <c r="P408"/>
  <c r="N408" s="1"/>
  <c r="O408"/>
  <c r="R407"/>
  <c r="Q407"/>
  <c r="P407"/>
  <c r="N407" s="1"/>
  <c r="O407"/>
  <c r="R406"/>
  <c r="Q406"/>
  <c r="P406"/>
  <c r="N406" s="1"/>
  <c r="O406"/>
  <c r="R405"/>
  <c r="Q405"/>
  <c r="P405"/>
  <c r="N405" s="1"/>
  <c r="O405"/>
  <c r="R404"/>
  <c r="Q404"/>
  <c r="P404"/>
  <c r="N404" s="1"/>
  <c r="O404"/>
  <c r="R403"/>
  <c r="Q403"/>
  <c r="P403"/>
  <c r="N403" s="1"/>
  <c r="O403"/>
  <c r="R402"/>
  <c r="Q402"/>
  <c r="P402"/>
  <c r="N402" s="1"/>
  <c r="O402"/>
  <c r="R401"/>
  <c r="Q401"/>
  <c r="P401"/>
  <c r="N401" s="1"/>
  <c r="O401"/>
  <c r="R400"/>
  <c r="Q400"/>
  <c r="P400"/>
  <c r="N400" s="1"/>
  <c r="O400"/>
  <c r="R399"/>
  <c r="Q399"/>
  <c r="P399"/>
  <c r="N399" s="1"/>
  <c r="O399"/>
  <c r="R398"/>
  <c r="Q398"/>
  <c r="P398"/>
  <c r="N398" s="1"/>
  <c r="O398"/>
  <c r="R397"/>
  <c r="Q397"/>
  <c r="P397"/>
  <c r="N397" s="1"/>
  <c r="O397"/>
  <c r="R396"/>
  <c r="Q396"/>
  <c r="P396"/>
  <c r="N396" s="1"/>
  <c r="O396"/>
  <c r="R395"/>
  <c r="Q395"/>
  <c r="P395"/>
  <c r="N395" s="1"/>
  <c r="O395"/>
  <c r="R394"/>
  <c r="Q394"/>
  <c r="P394"/>
  <c r="N394" s="1"/>
  <c r="O394"/>
  <c r="R393"/>
  <c r="Q393"/>
  <c r="P393"/>
  <c r="N393" s="1"/>
  <c r="O393"/>
  <c r="R392"/>
  <c r="Q392"/>
  <c r="P392"/>
  <c r="N392" s="1"/>
  <c r="O392"/>
  <c r="R391"/>
  <c r="Q391"/>
  <c r="P391"/>
  <c r="N391" s="1"/>
  <c r="O391"/>
  <c r="R390"/>
  <c r="Q390"/>
  <c r="P390"/>
  <c r="N390" s="1"/>
  <c r="O390"/>
  <c r="R389"/>
  <c r="Q389"/>
  <c r="P389"/>
  <c r="N389" s="1"/>
  <c r="O389"/>
  <c r="R388"/>
  <c r="Q388"/>
  <c r="P388"/>
  <c r="N388" s="1"/>
  <c r="O388"/>
  <c r="R387"/>
  <c r="Q387"/>
  <c r="P387"/>
  <c r="N387" s="1"/>
  <c r="O387"/>
  <c r="R386"/>
  <c r="Q386"/>
  <c r="P386"/>
  <c r="N386" s="1"/>
  <c r="O386"/>
  <c r="R385"/>
  <c r="Q385"/>
  <c r="P385"/>
  <c r="N385" s="1"/>
  <c r="O385"/>
  <c r="R384"/>
  <c r="Q384"/>
  <c r="P384"/>
  <c r="N384" s="1"/>
  <c r="O384"/>
  <c r="R383"/>
  <c r="Q383"/>
  <c r="P383"/>
  <c r="N383" s="1"/>
  <c r="O383"/>
  <c r="R382"/>
  <c r="Q382"/>
  <c r="P382"/>
  <c r="N382" s="1"/>
  <c r="O382"/>
  <c r="R381"/>
  <c r="Q381"/>
  <c r="P381"/>
  <c r="N381" s="1"/>
  <c r="O381"/>
  <c r="R380"/>
  <c r="Q380"/>
  <c r="P380"/>
  <c r="N380" s="1"/>
  <c r="O380"/>
  <c r="R379"/>
  <c r="Q379"/>
  <c r="P379"/>
  <c r="N379" s="1"/>
  <c r="O379"/>
  <c r="R378"/>
  <c r="Q378"/>
  <c r="P378"/>
  <c r="N378" s="1"/>
  <c r="O378"/>
  <c r="R377"/>
  <c r="Q377"/>
  <c r="P377"/>
  <c r="N377" s="1"/>
  <c r="O377"/>
  <c r="R376"/>
  <c r="Q376"/>
  <c r="P376"/>
  <c r="N376" s="1"/>
  <c r="O376"/>
  <c r="R375"/>
  <c r="Q375"/>
  <c r="P375"/>
  <c r="N375" s="1"/>
  <c r="O375"/>
  <c r="R374"/>
  <c r="Q374"/>
  <c r="P374"/>
  <c r="N374" s="1"/>
  <c r="O374"/>
  <c r="R373"/>
  <c r="Q373"/>
  <c r="P373"/>
  <c r="N373" s="1"/>
  <c r="O373"/>
  <c r="R372"/>
  <c r="Q372"/>
  <c r="P372"/>
  <c r="N372" s="1"/>
  <c r="O372"/>
  <c r="R371"/>
  <c r="Q371"/>
  <c r="P371"/>
  <c r="N371" s="1"/>
  <c r="O371"/>
  <c r="R370"/>
  <c r="Q370"/>
  <c r="P370"/>
  <c r="N370" s="1"/>
  <c r="O370"/>
  <c r="R369"/>
  <c r="Q369"/>
  <c r="P369"/>
  <c r="N369" s="1"/>
  <c r="O369"/>
  <c r="R368"/>
  <c r="Q368"/>
  <c r="P368"/>
  <c r="N368" s="1"/>
  <c r="O368"/>
  <c r="R367"/>
  <c r="Q367"/>
  <c r="P367"/>
  <c r="N367" s="1"/>
  <c r="O367"/>
  <c r="R366"/>
  <c r="Q366"/>
  <c r="P366"/>
  <c r="N366" s="1"/>
  <c r="O366"/>
  <c r="R365"/>
  <c r="Q365"/>
  <c r="P365"/>
  <c r="N365" s="1"/>
  <c r="O365"/>
  <c r="R364"/>
  <c r="Q364"/>
  <c r="P364"/>
  <c r="N364" s="1"/>
  <c r="O364"/>
  <c r="R363"/>
  <c r="Q363"/>
  <c r="P363"/>
  <c r="N363" s="1"/>
  <c r="O363"/>
  <c r="R362"/>
  <c r="Q362"/>
  <c r="P362"/>
  <c r="N362" s="1"/>
  <c r="O362"/>
  <c r="R361"/>
  <c r="Q361"/>
  <c r="P361"/>
  <c r="N361" s="1"/>
  <c r="O361"/>
  <c r="R360"/>
  <c r="Q360"/>
  <c r="P360"/>
  <c r="N360" s="1"/>
  <c r="O360"/>
  <c r="R359"/>
  <c r="Q359"/>
  <c r="P359"/>
  <c r="N359" s="1"/>
  <c r="O359"/>
  <c r="R358"/>
  <c r="Q358"/>
  <c r="P358"/>
  <c r="N358" s="1"/>
  <c r="O358"/>
  <c r="R357"/>
  <c r="Q357"/>
  <c r="P357"/>
  <c r="N357" s="1"/>
  <c r="O357"/>
  <c r="R356"/>
  <c r="Q356"/>
  <c r="P356"/>
  <c r="N356" s="1"/>
  <c r="O356"/>
  <c r="R355"/>
  <c r="Q355"/>
  <c r="P355"/>
  <c r="N355" s="1"/>
  <c r="O355"/>
  <c r="R354"/>
  <c r="Q354"/>
  <c r="P354"/>
  <c r="N354" s="1"/>
  <c r="O354"/>
  <c r="R353"/>
  <c r="Q353"/>
  <c r="P353"/>
  <c r="N353" s="1"/>
  <c r="O353"/>
  <c r="R352"/>
  <c r="Q352"/>
  <c r="P352"/>
  <c r="N352" s="1"/>
  <c r="O352"/>
  <c r="R351"/>
  <c r="Q351"/>
  <c r="P351"/>
  <c r="N351" s="1"/>
  <c r="O351"/>
  <c r="R350"/>
  <c r="Q350"/>
  <c r="P350"/>
  <c r="N350" s="1"/>
  <c r="O350"/>
  <c r="R349"/>
  <c r="Q349"/>
  <c r="P349"/>
  <c r="N349" s="1"/>
  <c r="O349"/>
  <c r="R348"/>
  <c r="Q348"/>
  <c r="P348"/>
  <c r="N348" s="1"/>
  <c r="O348"/>
  <c r="R347"/>
  <c r="Q347"/>
  <c r="P347"/>
  <c r="N347" s="1"/>
  <c r="O347"/>
  <c r="R346"/>
  <c r="Q346"/>
  <c r="P346"/>
  <c r="N346" s="1"/>
  <c r="O346"/>
  <c r="R345"/>
  <c r="Q345"/>
  <c r="P345"/>
  <c r="N345" s="1"/>
  <c r="O345"/>
  <c r="R344"/>
  <c r="Q344"/>
  <c r="P344"/>
  <c r="N344" s="1"/>
  <c r="O344"/>
  <c r="R343"/>
  <c r="Q343"/>
  <c r="P343"/>
  <c r="N343" s="1"/>
  <c r="O343"/>
  <c r="R342"/>
  <c r="Q342"/>
  <c r="P342"/>
  <c r="N342" s="1"/>
  <c r="O342"/>
  <c r="R341"/>
  <c r="Q341"/>
  <c r="P341"/>
  <c r="N341" s="1"/>
  <c r="O341"/>
  <c r="R340"/>
  <c r="Q340"/>
  <c r="P340"/>
  <c r="N340" s="1"/>
  <c r="O340"/>
  <c r="R339"/>
  <c r="Q339"/>
  <c r="P339"/>
  <c r="N339" s="1"/>
  <c r="O339"/>
  <c r="R338"/>
  <c r="Q338"/>
  <c r="P338"/>
  <c r="N338" s="1"/>
  <c r="O338"/>
  <c r="R337"/>
  <c r="Q337"/>
  <c r="P337"/>
  <c r="N337" s="1"/>
  <c r="O337"/>
  <c r="R336"/>
  <c r="Q336"/>
  <c r="P336"/>
  <c r="N336" s="1"/>
  <c r="O336"/>
  <c r="R335"/>
  <c r="Q335"/>
  <c r="P335"/>
  <c r="N335" s="1"/>
  <c r="O335"/>
  <c r="R334"/>
  <c r="Q334"/>
  <c r="P334"/>
  <c r="N334" s="1"/>
  <c r="O334"/>
  <c r="R333"/>
  <c r="Q333"/>
  <c r="P333"/>
  <c r="N333" s="1"/>
  <c r="O333"/>
  <c r="R332"/>
  <c r="Q332"/>
  <c r="P332"/>
  <c r="N332" s="1"/>
  <c r="O332"/>
  <c r="R331"/>
  <c r="Q331"/>
  <c r="P331"/>
  <c r="N331" s="1"/>
  <c r="O331"/>
  <c r="R330"/>
  <c r="Q330"/>
  <c r="P330"/>
  <c r="N330" s="1"/>
  <c r="O330"/>
  <c r="R329"/>
  <c r="Q329"/>
  <c r="P329"/>
  <c r="N329" s="1"/>
  <c r="O329"/>
  <c r="R328"/>
  <c r="Q328"/>
  <c r="P328"/>
  <c r="N328" s="1"/>
  <c r="O328"/>
  <c r="R327"/>
  <c r="Q327"/>
  <c r="P327"/>
  <c r="N327" s="1"/>
  <c r="O327"/>
  <c r="R326"/>
  <c r="Q326"/>
  <c r="P326"/>
  <c r="N326" s="1"/>
  <c r="O326"/>
  <c r="R325"/>
  <c r="Q325"/>
  <c r="P325"/>
  <c r="N325" s="1"/>
  <c r="O325"/>
  <c r="R324"/>
  <c r="Q324"/>
  <c r="P324"/>
  <c r="N324" s="1"/>
  <c r="O324"/>
  <c r="R323"/>
  <c r="Q323"/>
  <c r="P323"/>
  <c r="N323" s="1"/>
  <c r="O323"/>
  <c r="R322"/>
  <c r="Q322"/>
  <c r="P322"/>
  <c r="N322" s="1"/>
  <c r="O322"/>
  <c r="R321"/>
  <c r="Q321"/>
  <c r="P321"/>
  <c r="N321" s="1"/>
  <c r="O321"/>
  <c r="R320"/>
  <c r="Q320"/>
  <c r="P320"/>
  <c r="N320" s="1"/>
  <c r="O320"/>
  <c r="R319"/>
  <c r="Q319"/>
  <c r="P319"/>
  <c r="N319" s="1"/>
  <c r="O319"/>
  <c r="R318"/>
  <c r="Q318"/>
  <c r="P318"/>
  <c r="N318" s="1"/>
  <c r="O318"/>
  <c r="R317"/>
  <c r="Q317"/>
  <c r="P317"/>
  <c r="N317" s="1"/>
  <c r="O317"/>
  <c r="R316"/>
  <c r="Q316"/>
  <c r="P316"/>
  <c r="N316" s="1"/>
  <c r="O316"/>
  <c r="R315"/>
  <c r="Q315"/>
  <c r="P315"/>
  <c r="N315" s="1"/>
  <c r="O315"/>
  <c r="R314"/>
  <c r="Q314"/>
  <c r="P314"/>
  <c r="N314" s="1"/>
  <c r="O314"/>
  <c r="R313"/>
  <c r="Q313"/>
  <c r="P313"/>
  <c r="N313" s="1"/>
  <c r="O313"/>
  <c r="R312"/>
  <c r="Q312"/>
  <c r="P312"/>
  <c r="N312" s="1"/>
  <c r="O312"/>
  <c r="R311"/>
  <c r="Q311"/>
  <c r="P311"/>
  <c r="N311" s="1"/>
  <c r="O311"/>
  <c r="R310"/>
  <c r="Q310"/>
  <c r="P310"/>
  <c r="N310" s="1"/>
  <c r="O310"/>
  <c r="R309"/>
  <c r="Q309"/>
  <c r="P309"/>
  <c r="N309" s="1"/>
  <c r="O309"/>
  <c r="R308"/>
  <c r="Q308"/>
  <c r="P308"/>
  <c r="N308" s="1"/>
  <c r="O308"/>
  <c r="R307"/>
  <c r="Q307"/>
  <c r="P307"/>
  <c r="N307" s="1"/>
  <c r="O307"/>
  <c r="R306"/>
  <c r="Q306"/>
  <c r="P306"/>
  <c r="N306" s="1"/>
  <c r="O306"/>
  <c r="R305"/>
  <c r="Q305"/>
  <c r="P305"/>
  <c r="N305" s="1"/>
  <c r="O305"/>
  <c r="R304"/>
  <c r="Q304"/>
  <c r="P304"/>
  <c r="N304" s="1"/>
  <c r="O304"/>
  <c r="R303"/>
  <c r="Q303"/>
  <c r="P303"/>
  <c r="N303" s="1"/>
  <c r="O303"/>
  <c r="R302"/>
  <c r="Q302"/>
  <c r="P302"/>
  <c r="N302" s="1"/>
  <c r="O302"/>
  <c r="R301"/>
  <c r="Q301"/>
  <c r="P301"/>
  <c r="N301" s="1"/>
  <c r="O301"/>
  <c r="R300"/>
  <c r="Q300"/>
  <c r="P300"/>
  <c r="N300" s="1"/>
  <c r="O300"/>
  <c r="R299"/>
  <c r="Q299"/>
  <c r="P299"/>
  <c r="N299" s="1"/>
  <c r="O299"/>
  <c r="R298"/>
  <c r="Q298"/>
  <c r="P298"/>
  <c r="N298" s="1"/>
  <c r="O298"/>
  <c r="R297"/>
  <c r="Q297"/>
  <c r="P297"/>
  <c r="N297" s="1"/>
  <c r="O297"/>
  <c r="R296"/>
  <c r="Q296"/>
  <c r="P296"/>
  <c r="N296" s="1"/>
  <c r="O296"/>
  <c r="R295"/>
  <c r="Q295"/>
  <c r="P295"/>
  <c r="N295" s="1"/>
  <c r="O295"/>
  <c r="R294"/>
  <c r="Q294"/>
  <c r="P294"/>
  <c r="N294" s="1"/>
  <c r="O294"/>
  <c r="R293"/>
  <c r="Q293"/>
  <c r="P293"/>
  <c r="N293" s="1"/>
  <c r="O293"/>
  <c r="R292"/>
  <c r="Q292"/>
  <c r="P292"/>
  <c r="N292" s="1"/>
  <c r="O292"/>
  <c r="R291"/>
  <c r="Q291"/>
  <c r="P291"/>
  <c r="N291" s="1"/>
  <c r="O291"/>
  <c r="R290"/>
  <c r="Q290"/>
  <c r="P290"/>
  <c r="N290" s="1"/>
  <c r="O290"/>
  <c r="R289"/>
  <c r="Q289"/>
  <c r="P289"/>
  <c r="N289" s="1"/>
  <c r="O289"/>
  <c r="R288"/>
  <c r="Q288"/>
  <c r="P288"/>
  <c r="N288" s="1"/>
  <c r="O288"/>
  <c r="R287"/>
  <c r="Q287"/>
  <c r="P287"/>
  <c r="N287" s="1"/>
  <c r="O287"/>
  <c r="R286"/>
  <c r="Q286"/>
  <c r="P286"/>
  <c r="N286" s="1"/>
  <c r="O286"/>
  <c r="R285"/>
  <c r="Q285"/>
  <c r="P285"/>
  <c r="N285" s="1"/>
  <c r="O285"/>
  <c r="R284"/>
  <c r="Q284"/>
  <c r="P284"/>
  <c r="N284" s="1"/>
  <c r="O284"/>
  <c r="R283"/>
  <c r="Q283"/>
  <c r="P283"/>
  <c r="N283" s="1"/>
  <c r="O283"/>
  <c r="R282"/>
  <c r="Q282"/>
  <c r="P282"/>
  <c r="N282" s="1"/>
  <c r="O282"/>
  <c r="R281"/>
  <c r="Q281"/>
  <c r="P281"/>
  <c r="N281" s="1"/>
  <c r="O281"/>
  <c r="R280"/>
  <c r="Q280"/>
  <c r="P280"/>
  <c r="N280" s="1"/>
  <c r="O280"/>
  <c r="R279"/>
  <c r="Q279"/>
  <c r="P279"/>
  <c r="N279" s="1"/>
  <c r="O279"/>
  <c r="R278"/>
  <c r="Q278"/>
  <c r="P278"/>
  <c r="N278" s="1"/>
  <c r="O278"/>
  <c r="R277"/>
  <c r="Q277"/>
  <c r="P277"/>
  <c r="N277" s="1"/>
  <c r="O277"/>
  <c r="R276"/>
  <c r="Q276"/>
  <c r="P276"/>
  <c r="N276" s="1"/>
  <c r="O276"/>
  <c r="R275"/>
  <c r="Q275"/>
  <c r="P275"/>
  <c r="N275" s="1"/>
  <c r="O275"/>
  <c r="R274"/>
  <c r="Q274"/>
  <c r="P274"/>
  <c r="N274" s="1"/>
  <c r="O274"/>
  <c r="R273"/>
  <c r="Q273"/>
  <c r="P273"/>
  <c r="N273" s="1"/>
  <c r="O273"/>
  <c r="R272"/>
  <c r="Q272"/>
  <c r="P272"/>
  <c r="N272" s="1"/>
  <c r="O272"/>
  <c r="R271"/>
  <c r="Q271"/>
  <c r="P271"/>
  <c r="N271" s="1"/>
  <c r="O271"/>
  <c r="R270"/>
  <c r="Q270"/>
  <c r="P270"/>
  <c r="N270" s="1"/>
  <c r="O270"/>
  <c r="R269"/>
  <c r="Q269"/>
  <c r="P269"/>
  <c r="N269" s="1"/>
  <c r="O269"/>
  <c r="R268"/>
  <c r="Q268"/>
  <c r="P268"/>
  <c r="N268" s="1"/>
  <c r="O268"/>
  <c r="R267"/>
  <c r="Q267"/>
  <c r="P267"/>
  <c r="N267" s="1"/>
  <c r="O267"/>
  <c r="R266"/>
  <c r="Q266"/>
  <c r="P266"/>
  <c r="N266" s="1"/>
  <c r="O266"/>
  <c r="R265"/>
  <c r="Q265"/>
  <c r="P265"/>
  <c r="N265" s="1"/>
  <c r="O265"/>
  <c r="R264"/>
  <c r="Q264"/>
  <c r="P264"/>
  <c r="N264" s="1"/>
  <c r="O264"/>
  <c r="R263"/>
  <c r="Q263"/>
  <c r="P263"/>
  <c r="N263" s="1"/>
  <c r="O263"/>
  <c r="R262"/>
  <c r="Q262"/>
  <c r="P262"/>
  <c r="N262" s="1"/>
  <c r="O262"/>
  <c r="R261"/>
  <c r="Q261"/>
  <c r="P261"/>
  <c r="N261" s="1"/>
  <c r="O261"/>
  <c r="R260"/>
  <c r="Q260"/>
  <c r="P260"/>
  <c r="N260" s="1"/>
  <c r="O260"/>
  <c r="R259"/>
  <c r="Q259"/>
  <c r="P259"/>
  <c r="N259" s="1"/>
  <c r="O259"/>
  <c r="R258"/>
  <c r="Q258"/>
  <c r="P258"/>
  <c r="N258" s="1"/>
  <c r="O258"/>
  <c r="R257"/>
  <c r="Q257"/>
  <c r="P257"/>
  <c r="N257" s="1"/>
  <c r="O257"/>
  <c r="R256"/>
  <c r="Q256"/>
  <c r="P256"/>
  <c r="N256" s="1"/>
  <c r="O256"/>
  <c r="R255"/>
  <c r="Q255"/>
  <c r="P255"/>
  <c r="N255" s="1"/>
  <c r="O255"/>
  <c r="R254"/>
  <c r="Q254"/>
  <c r="P254"/>
  <c r="N254" s="1"/>
  <c r="O254"/>
  <c r="R253"/>
  <c r="Q253"/>
  <c r="P253"/>
  <c r="N253" s="1"/>
  <c r="O253"/>
  <c r="R252"/>
  <c r="Q252"/>
  <c r="P252"/>
  <c r="N252" s="1"/>
  <c r="O252"/>
  <c r="R251"/>
  <c r="Q251"/>
  <c r="P251"/>
  <c r="N251" s="1"/>
  <c r="O251"/>
  <c r="R250"/>
  <c r="Q250"/>
  <c r="P250"/>
  <c r="N250" s="1"/>
  <c r="O250"/>
  <c r="R249"/>
  <c r="Q249"/>
  <c r="P249"/>
  <c r="N249" s="1"/>
  <c r="O249"/>
  <c r="R248"/>
  <c r="Q248"/>
  <c r="P248"/>
  <c r="N248" s="1"/>
  <c r="O248"/>
  <c r="R247"/>
  <c r="Q247"/>
  <c r="P247"/>
  <c r="N247" s="1"/>
  <c r="O247"/>
  <c r="R246"/>
  <c r="Q246"/>
  <c r="P246"/>
  <c r="N246" s="1"/>
  <c r="O246"/>
  <c r="R245"/>
  <c r="Q245"/>
  <c r="P245"/>
  <c r="N245" s="1"/>
  <c r="O245"/>
  <c r="R244"/>
  <c r="Q244"/>
  <c r="P244"/>
  <c r="N244" s="1"/>
  <c r="O244"/>
  <c r="R243"/>
  <c r="Q243"/>
  <c r="P243"/>
  <c r="N243" s="1"/>
  <c r="O243"/>
  <c r="R242"/>
  <c r="Q242"/>
  <c r="P242"/>
  <c r="N242" s="1"/>
  <c r="O242"/>
  <c r="R241"/>
  <c r="Q241"/>
  <c r="P241"/>
  <c r="N241" s="1"/>
  <c r="O241"/>
  <c r="R240"/>
  <c r="Q240"/>
  <c r="P240"/>
  <c r="N240" s="1"/>
  <c r="O240"/>
  <c r="R239"/>
  <c r="Q239"/>
  <c r="P239"/>
  <c r="N239" s="1"/>
  <c r="O239"/>
  <c r="R238"/>
  <c r="Q238"/>
  <c r="P238"/>
  <c r="N238" s="1"/>
  <c r="O238"/>
  <c r="R237"/>
  <c r="Q237"/>
  <c r="P237"/>
  <c r="N237" s="1"/>
  <c r="O237"/>
  <c r="R236"/>
  <c r="Q236"/>
  <c r="P236"/>
  <c r="N236" s="1"/>
  <c r="O236"/>
  <c r="R235"/>
  <c r="Q235"/>
  <c r="P235"/>
  <c r="N235" s="1"/>
  <c r="O235"/>
  <c r="R234"/>
  <c r="Q234"/>
  <c r="P234"/>
  <c r="N234" s="1"/>
  <c r="O234"/>
  <c r="R233"/>
  <c r="Q233"/>
  <c r="P233"/>
  <c r="N233" s="1"/>
  <c r="O233"/>
  <c r="R232"/>
  <c r="Q232"/>
  <c r="P232"/>
  <c r="N232" s="1"/>
  <c r="O232"/>
  <c r="R231"/>
  <c r="Q231"/>
  <c r="P231"/>
  <c r="N231" s="1"/>
  <c r="O231"/>
  <c r="R230"/>
  <c r="Q230"/>
  <c r="P230"/>
  <c r="N230" s="1"/>
  <c r="O230"/>
  <c r="R229"/>
  <c r="Q229"/>
  <c r="P229"/>
  <c r="N229" s="1"/>
  <c r="O229"/>
  <c r="R228"/>
  <c r="Q228"/>
  <c r="P228"/>
  <c r="N228" s="1"/>
  <c r="O228"/>
  <c r="R227"/>
  <c r="Q227"/>
  <c r="P227"/>
  <c r="N227" s="1"/>
  <c r="O227"/>
  <c r="R226"/>
  <c r="Q226"/>
  <c r="P226"/>
  <c r="N226" s="1"/>
  <c r="O226"/>
  <c r="R225"/>
  <c r="Q225"/>
  <c r="P225"/>
  <c r="N225" s="1"/>
  <c r="O225"/>
  <c r="R224"/>
  <c r="Q224"/>
  <c r="P224"/>
  <c r="N224" s="1"/>
  <c r="O224"/>
  <c r="R223"/>
  <c r="Q223"/>
  <c r="P223"/>
  <c r="N223" s="1"/>
  <c r="O223"/>
  <c r="R222"/>
  <c r="Q222"/>
  <c r="P222"/>
  <c r="N222" s="1"/>
  <c r="O222"/>
  <c r="R221"/>
  <c r="Q221"/>
  <c r="P221"/>
  <c r="N221" s="1"/>
  <c r="O221"/>
  <c r="R220"/>
  <c r="Q220"/>
  <c r="P220"/>
  <c r="N220" s="1"/>
  <c r="O220"/>
  <c r="R219"/>
  <c r="Q219"/>
  <c r="P219"/>
  <c r="N219" s="1"/>
  <c r="O219"/>
  <c r="R218"/>
  <c r="Q218"/>
  <c r="P218"/>
  <c r="N218" s="1"/>
  <c r="O218"/>
  <c r="R217"/>
  <c r="Q217"/>
  <c r="P217"/>
  <c r="N217" s="1"/>
  <c r="O217"/>
  <c r="R216"/>
  <c r="Q216"/>
  <c r="P216"/>
  <c r="N216" s="1"/>
  <c r="O216"/>
  <c r="R215"/>
  <c r="Q215"/>
  <c r="P215"/>
  <c r="N215" s="1"/>
  <c r="O215"/>
  <c r="R214"/>
  <c r="Q214"/>
  <c r="P214"/>
  <c r="N214" s="1"/>
  <c r="O214"/>
  <c r="R213"/>
  <c r="Q213"/>
  <c r="P213"/>
  <c r="N213" s="1"/>
  <c r="O213"/>
  <c r="R212"/>
  <c r="Q212"/>
  <c r="P212"/>
  <c r="N212" s="1"/>
  <c r="O212"/>
  <c r="R211"/>
  <c r="Q211"/>
  <c r="P211"/>
  <c r="N211" s="1"/>
  <c r="O211"/>
  <c r="R210"/>
  <c r="Q210"/>
  <c r="P210"/>
  <c r="N210" s="1"/>
  <c r="O210"/>
  <c r="R209"/>
  <c r="Q209"/>
  <c r="P209"/>
  <c r="N209" s="1"/>
  <c r="O209"/>
  <c r="R208"/>
  <c r="Q208"/>
  <c r="P208"/>
  <c r="N208" s="1"/>
  <c r="O208"/>
  <c r="R207"/>
  <c r="Q207"/>
  <c r="P207"/>
  <c r="N207" s="1"/>
  <c r="O207"/>
  <c r="R206"/>
  <c r="Q206"/>
  <c r="P206"/>
  <c r="N206" s="1"/>
  <c r="O206"/>
  <c r="R205"/>
  <c r="Q205"/>
  <c r="P205"/>
  <c r="N205" s="1"/>
  <c r="O205"/>
  <c r="R204"/>
  <c r="Q204"/>
  <c r="P204"/>
  <c r="N204" s="1"/>
  <c r="O204"/>
  <c r="R203"/>
  <c r="Q203"/>
  <c r="P203"/>
  <c r="N203" s="1"/>
  <c r="O203"/>
  <c r="R202"/>
  <c r="Q202"/>
  <c r="P202"/>
  <c r="N202" s="1"/>
  <c r="O202"/>
  <c r="R201"/>
  <c r="Q201"/>
  <c r="P201"/>
  <c r="N201" s="1"/>
  <c r="O201"/>
  <c r="R200"/>
  <c r="Q200"/>
  <c r="P200"/>
  <c r="N200" s="1"/>
  <c r="O200"/>
  <c r="R199"/>
  <c r="Q199"/>
  <c r="P199"/>
  <c r="N199" s="1"/>
  <c r="O199"/>
  <c r="R198"/>
  <c r="Q198"/>
  <c r="P198"/>
  <c r="N198" s="1"/>
  <c r="O198"/>
  <c r="R197"/>
  <c r="Q197"/>
  <c r="P197"/>
  <c r="N197" s="1"/>
  <c r="O197"/>
  <c r="R196"/>
  <c r="Q196"/>
  <c r="P196"/>
  <c r="N196" s="1"/>
  <c r="O196"/>
  <c r="R195"/>
  <c r="Q195"/>
  <c r="P195"/>
  <c r="N195" s="1"/>
  <c r="O195"/>
  <c r="R194"/>
  <c r="Q194"/>
  <c r="P194"/>
  <c r="N194" s="1"/>
  <c r="O194"/>
  <c r="R193"/>
  <c r="Q193"/>
  <c r="P193"/>
  <c r="N193" s="1"/>
  <c r="O193"/>
  <c r="R192"/>
  <c r="Q192"/>
  <c r="P192"/>
  <c r="N192" s="1"/>
  <c r="O192"/>
  <c r="R191"/>
  <c r="Q191"/>
  <c r="P191"/>
  <c r="N191" s="1"/>
  <c r="O191"/>
  <c r="R190"/>
  <c r="Q190"/>
  <c r="P190"/>
  <c r="N190" s="1"/>
  <c r="O190"/>
  <c r="R189"/>
  <c r="Q189"/>
  <c r="P189"/>
  <c r="N189" s="1"/>
  <c r="O189"/>
  <c r="R188"/>
  <c r="Q188"/>
  <c r="P188"/>
  <c r="N188" s="1"/>
  <c r="O188"/>
  <c r="R187"/>
  <c r="Q187"/>
  <c r="P187"/>
  <c r="N187" s="1"/>
  <c r="O187"/>
  <c r="R186"/>
  <c r="Q186"/>
  <c r="P186"/>
  <c r="N186" s="1"/>
  <c r="O186"/>
  <c r="R185"/>
  <c r="Q185"/>
  <c r="P185"/>
  <c r="N185" s="1"/>
  <c r="O185"/>
  <c r="R184"/>
  <c r="Q184"/>
  <c r="P184"/>
  <c r="N184" s="1"/>
  <c r="O184"/>
  <c r="R183"/>
  <c r="Q183"/>
  <c r="P183"/>
  <c r="N183" s="1"/>
  <c r="O183"/>
  <c r="R182"/>
  <c r="Q182"/>
  <c r="P182"/>
  <c r="N182" s="1"/>
  <c r="O182"/>
  <c r="R181"/>
  <c r="Q181"/>
  <c r="P181"/>
  <c r="N181" s="1"/>
  <c r="O181"/>
  <c r="R180"/>
  <c r="Q180"/>
  <c r="P180"/>
  <c r="N180" s="1"/>
  <c r="O180"/>
  <c r="R179"/>
  <c r="Q179"/>
  <c r="P179"/>
  <c r="N179" s="1"/>
  <c r="O179"/>
  <c r="R178"/>
  <c r="Q178"/>
  <c r="P178"/>
  <c r="N178" s="1"/>
  <c r="O178"/>
  <c r="R177"/>
  <c r="Q177"/>
  <c r="P177"/>
  <c r="N177" s="1"/>
  <c r="O177"/>
  <c r="R176"/>
  <c r="Q176"/>
  <c r="P176"/>
  <c r="N176" s="1"/>
  <c r="O176"/>
  <c r="R175"/>
  <c r="Q175"/>
  <c r="P175"/>
  <c r="N175" s="1"/>
  <c r="O175"/>
  <c r="R174"/>
  <c r="Q174"/>
  <c r="P174"/>
  <c r="N174" s="1"/>
  <c r="O174"/>
  <c r="R173"/>
  <c r="Q173"/>
  <c r="P173"/>
  <c r="N173" s="1"/>
  <c r="O173"/>
  <c r="R172"/>
  <c r="Q172"/>
  <c r="P172"/>
  <c r="N172" s="1"/>
  <c r="O172"/>
  <c r="R171"/>
  <c r="Q171"/>
  <c r="P171"/>
  <c r="N171" s="1"/>
  <c r="O171"/>
  <c r="R170"/>
  <c r="Q170"/>
  <c r="P170"/>
  <c r="N170" s="1"/>
  <c r="O170"/>
  <c r="R169"/>
  <c r="Q169"/>
  <c r="P169"/>
  <c r="N169" s="1"/>
  <c r="O169"/>
  <c r="R168"/>
  <c r="Q168"/>
  <c r="P168"/>
  <c r="N168" s="1"/>
  <c r="O168"/>
  <c r="R167"/>
  <c r="Q167"/>
  <c r="P167"/>
  <c r="N167" s="1"/>
  <c r="O167"/>
  <c r="R166"/>
  <c r="Q166"/>
  <c r="P166"/>
  <c r="N166" s="1"/>
  <c r="O166"/>
  <c r="R165"/>
  <c r="Q165"/>
  <c r="P165"/>
  <c r="N165" s="1"/>
  <c r="O165"/>
  <c r="R164"/>
  <c r="Q164"/>
  <c r="P164"/>
  <c r="N164" s="1"/>
  <c r="O164"/>
  <c r="R163"/>
  <c r="Q163"/>
  <c r="P163"/>
  <c r="N163" s="1"/>
  <c r="O163"/>
  <c r="R162"/>
  <c r="Q162"/>
  <c r="P162"/>
  <c r="N162" s="1"/>
  <c r="O162"/>
  <c r="R161"/>
  <c r="Q161"/>
  <c r="P161"/>
  <c r="N161" s="1"/>
  <c r="O161"/>
  <c r="R160"/>
  <c r="Q160"/>
  <c r="P160"/>
  <c r="N160" s="1"/>
  <c r="O160"/>
  <c r="R159"/>
  <c r="Q159"/>
  <c r="P159"/>
  <c r="N159" s="1"/>
  <c r="O159"/>
  <c r="R158"/>
  <c r="Q158"/>
  <c r="P158"/>
  <c r="N158" s="1"/>
  <c r="O158"/>
  <c r="R157"/>
  <c r="Q157"/>
  <c r="P157"/>
  <c r="N157" s="1"/>
  <c r="O157"/>
  <c r="R156"/>
  <c r="Q156"/>
  <c r="P156"/>
  <c r="N156" s="1"/>
  <c r="O156"/>
  <c r="R155"/>
  <c r="Q155"/>
  <c r="P155"/>
  <c r="N155" s="1"/>
  <c r="O155"/>
  <c r="R154"/>
  <c r="Q154"/>
  <c r="P154"/>
  <c r="N154" s="1"/>
  <c r="O154"/>
  <c r="R153"/>
  <c r="Q153"/>
  <c r="P153"/>
  <c r="N153" s="1"/>
  <c r="O153"/>
  <c r="R152"/>
  <c r="Q152"/>
  <c r="P152"/>
  <c r="N152" s="1"/>
  <c r="O152"/>
  <c r="R151"/>
  <c r="Q151"/>
  <c r="P151"/>
  <c r="N151" s="1"/>
  <c r="O151"/>
  <c r="R150"/>
  <c r="Q150"/>
  <c r="P150"/>
  <c r="N150" s="1"/>
  <c r="O150"/>
  <c r="R149"/>
  <c r="Q149"/>
  <c r="P149"/>
  <c r="N149" s="1"/>
  <c r="O149"/>
  <c r="R148"/>
  <c r="Q148"/>
  <c r="P148"/>
  <c r="N148" s="1"/>
  <c r="O148"/>
  <c r="R147"/>
  <c r="Q147"/>
  <c r="P147"/>
  <c r="N147" s="1"/>
  <c r="O147"/>
  <c r="R146"/>
  <c r="Q146"/>
  <c r="P146"/>
  <c r="N146" s="1"/>
  <c r="O146"/>
  <c r="R145"/>
  <c r="Q145"/>
  <c r="P145"/>
  <c r="N145" s="1"/>
  <c r="O145"/>
  <c r="R144"/>
  <c r="Q144"/>
  <c r="P144"/>
  <c r="N144" s="1"/>
  <c r="O144"/>
  <c r="R143"/>
  <c r="Q143"/>
  <c r="P143"/>
  <c r="N143" s="1"/>
  <c r="O143"/>
  <c r="R142"/>
  <c r="Q142"/>
  <c r="P142"/>
  <c r="N142" s="1"/>
  <c r="O142"/>
  <c r="R141"/>
  <c r="Q141"/>
  <c r="P141"/>
  <c r="N141" s="1"/>
  <c r="O141"/>
  <c r="R140"/>
  <c r="Q140"/>
  <c r="P140"/>
  <c r="N140" s="1"/>
  <c r="O140"/>
  <c r="R139"/>
  <c r="Q139"/>
  <c r="P139"/>
  <c r="N139" s="1"/>
  <c r="O139"/>
  <c r="R138"/>
  <c r="Q138"/>
  <c r="P138"/>
  <c r="N138" s="1"/>
  <c r="O138"/>
  <c r="R137"/>
  <c r="Q137"/>
  <c r="P137"/>
  <c r="N137" s="1"/>
  <c r="O137"/>
  <c r="R136"/>
  <c r="Q136"/>
  <c r="P136"/>
  <c r="N136" s="1"/>
  <c r="O136"/>
  <c r="R135"/>
  <c r="Q135"/>
  <c r="P135"/>
  <c r="N135" s="1"/>
  <c r="O135"/>
  <c r="R134"/>
  <c r="Q134"/>
  <c r="P134"/>
  <c r="N134" s="1"/>
  <c r="O134"/>
  <c r="R133"/>
  <c r="Q133"/>
  <c r="P133"/>
  <c r="N133" s="1"/>
  <c r="O133"/>
  <c r="R132"/>
  <c r="Q132"/>
  <c r="P132"/>
  <c r="N132" s="1"/>
  <c r="O132"/>
  <c r="R131"/>
  <c r="Q131"/>
  <c r="P131"/>
  <c r="N131" s="1"/>
  <c r="O131"/>
  <c r="R130"/>
  <c r="Q130"/>
  <c r="P130"/>
  <c r="N130" s="1"/>
  <c r="O130"/>
  <c r="R129"/>
  <c r="Q129"/>
  <c r="P129"/>
  <c r="N129" s="1"/>
  <c r="O129"/>
  <c r="R128"/>
  <c r="Q128"/>
  <c r="P128"/>
  <c r="N128" s="1"/>
  <c r="O128"/>
  <c r="R127"/>
  <c r="Q127"/>
  <c r="P127"/>
  <c r="N127" s="1"/>
  <c r="O127"/>
  <c r="R126"/>
  <c r="Q126"/>
  <c r="P126"/>
  <c r="N126" s="1"/>
  <c r="O126"/>
  <c r="R125"/>
  <c r="Q125"/>
  <c r="P125"/>
  <c r="N125" s="1"/>
  <c r="O125"/>
  <c r="R124"/>
  <c r="Q124"/>
  <c r="P124"/>
  <c r="N124" s="1"/>
  <c r="O124"/>
  <c r="R123"/>
  <c r="Q123"/>
  <c r="P123"/>
  <c r="N123" s="1"/>
  <c r="O123"/>
  <c r="R122"/>
  <c r="Q122"/>
  <c r="P122"/>
  <c r="N122" s="1"/>
  <c r="O122"/>
  <c r="R121"/>
  <c r="Q121"/>
  <c r="P121"/>
  <c r="N121" s="1"/>
  <c r="O121"/>
  <c r="R120"/>
  <c r="Q120"/>
  <c r="P120"/>
  <c r="N120" s="1"/>
  <c r="O120"/>
  <c r="R119"/>
  <c r="Q119"/>
  <c r="P119"/>
  <c r="N119" s="1"/>
  <c r="O119"/>
  <c r="R118"/>
  <c r="Q118"/>
  <c r="P118"/>
  <c r="N118" s="1"/>
  <c r="O118"/>
  <c r="R117"/>
  <c r="Q117"/>
  <c r="P117"/>
  <c r="N117" s="1"/>
  <c r="O117"/>
  <c r="R116"/>
  <c r="Q116"/>
  <c r="P116"/>
  <c r="N116" s="1"/>
  <c r="O116"/>
  <c r="R115"/>
  <c r="Q115"/>
  <c r="P115"/>
  <c r="N115" s="1"/>
  <c r="O115"/>
  <c r="R114"/>
  <c r="Q114"/>
  <c r="P114"/>
  <c r="N114" s="1"/>
  <c r="O114"/>
  <c r="R113"/>
  <c r="Q113"/>
  <c r="P113"/>
  <c r="N113" s="1"/>
  <c r="O113"/>
  <c r="R112"/>
  <c r="Q112"/>
  <c r="P112"/>
  <c r="N112" s="1"/>
  <c r="O112"/>
  <c r="R111"/>
  <c r="Q111"/>
  <c r="P111"/>
  <c r="N111" s="1"/>
  <c r="O111"/>
  <c r="R110"/>
  <c r="Q110"/>
  <c r="P110"/>
  <c r="N110" s="1"/>
  <c r="O110"/>
  <c r="R109"/>
  <c r="Q109"/>
  <c r="P109"/>
  <c r="N109" s="1"/>
  <c r="O109"/>
  <c r="R108"/>
  <c r="Q108"/>
  <c r="P108"/>
  <c r="N108" s="1"/>
  <c r="O108"/>
  <c r="R107"/>
  <c r="Q107"/>
  <c r="P107"/>
  <c r="N107" s="1"/>
  <c r="O107"/>
  <c r="R106"/>
  <c r="Q106"/>
  <c r="P106"/>
  <c r="N106" s="1"/>
  <c r="O106"/>
  <c r="R105"/>
  <c r="Q105"/>
  <c r="P105"/>
  <c r="N105" s="1"/>
  <c r="O105"/>
  <c r="R104"/>
  <c r="Q104"/>
  <c r="P104"/>
  <c r="N104" s="1"/>
  <c r="O104"/>
  <c r="R103"/>
  <c r="Q103"/>
  <c r="P103"/>
  <c r="N103" s="1"/>
  <c r="O103"/>
  <c r="R102"/>
  <c r="Q102"/>
  <c r="P102"/>
  <c r="N102" s="1"/>
  <c r="O102"/>
  <c r="R101"/>
  <c r="Q101"/>
  <c r="P101"/>
  <c r="N101" s="1"/>
  <c r="O101"/>
  <c r="R100"/>
  <c r="Q100"/>
  <c r="P100"/>
  <c r="N100" s="1"/>
  <c r="O100"/>
  <c r="R99"/>
  <c r="Q99"/>
  <c r="P99"/>
  <c r="N99" s="1"/>
  <c r="O99"/>
  <c r="R98"/>
  <c r="Q98"/>
  <c r="P98"/>
  <c r="N98" s="1"/>
  <c r="O98"/>
  <c r="R97"/>
  <c r="Q97"/>
  <c r="P97"/>
  <c r="N97" s="1"/>
  <c r="O97"/>
  <c r="R96"/>
  <c r="Q96"/>
  <c r="P96"/>
  <c r="N96" s="1"/>
  <c r="O96"/>
  <c r="R95"/>
  <c r="Q95"/>
  <c r="P95"/>
  <c r="N95" s="1"/>
  <c r="O95"/>
  <c r="R94"/>
  <c r="Q94"/>
  <c r="P94"/>
  <c r="N94" s="1"/>
  <c r="O94"/>
  <c r="R93"/>
  <c r="Q93"/>
  <c r="P93"/>
  <c r="N93" s="1"/>
  <c r="O93"/>
  <c r="R92"/>
  <c r="Q92"/>
  <c r="P92"/>
  <c r="N92" s="1"/>
  <c r="O92"/>
  <c r="R91"/>
  <c r="Q91"/>
  <c r="P91"/>
  <c r="N91" s="1"/>
  <c r="O91"/>
  <c r="R90"/>
  <c r="Q90"/>
  <c r="P90"/>
  <c r="N90" s="1"/>
  <c r="O90"/>
  <c r="R89"/>
  <c r="Q89"/>
  <c r="P89"/>
  <c r="N89" s="1"/>
  <c r="O89"/>
  <c r="R88"/>
  <c r="Q88"/>
  <c r="P88"/>
  <c r="N88" s="1"/>
  <c r="O88"/>
  <c r="R87"/>
  <c r="Q87"/>
  <c r="P87"/>
  <c r="N87" s="1"/>
  <c r="O87"/>
  <c r="R86"/>
  <c r="Q86"/>
  <c r="P86"/>
  <c r="N86" s="1"/>
  <c r="O86"/>
  <c r="R85"/>
  <c r="Q85"/>
  <c r="P85"/>
  <c r="N85" s="1"/>
  <c r="O85"/>
  <c r="R84"/>
  <c r="Q84"/>
  <c r="P84"/>
  <c r="N84" s="1"/>
  <c r="O84"/>
  <c r="R83"/>
  <c r="Q83"/>
  <c r="P83"/>
  <c r="N83" s="1"/>
  <c r="O83"/>
  <c r="R82"/>
  <c r="Q82"/>
  <c r="P82"/>
  <c r="N82" s="1"/>
  <c r="O82"/>
  <c r="R81"/>
  <c r="Q81"/>
  <c r="P81"/>
  <c r="N81" s="1"/>
  <c r="O81"/>
  <c r="R80"/>
  <c r="Q80"/>
  <c r="P80"/>
  <c r="N80" s="1"/>
  <c r="O80"/>
  <c r="R79"/>
  <c r="Q79"/>
  <c r="P79"/>
  <c r="N79" s="1"/>
  <c r="O79"/>
  <c r="R78"/>
  <c r="Q78"/>
  <c r="P78"/>
  <c r="N78" s="1"/>
  <c r="O78"/>
  <c r="R77"/>
  <c r="Q77"/>
  <c r="P77"/>
  <c r="N77" s="1"/>
  <c r="O77"/>
  <c r="R76"/>
  <c r="Q76"/>
  <c r="P76"/>
  <c r="N76" s="1"/>
  <c r="O76"/>
  <c r="R75"/>
  <c r="Q75"/>
  <c r="P75"/>
  <c r="N75" s="1"/>
  <c r="O75"/>
  <c r="R74"/>
  <c r="Q74"/>
  <c r="P74"/>
  <c r="N74" s="1"/>
  <c r="O74"/>
  <c r="R73"/>
  <c r="Q73"/>
  <c r="P73"/>
  <c r="N73" s="1"/>
  <c r="O73"/>
  <c r="R72"/>
  <c r="Q72"/>
  <c r="P72"/>
  <c r="N72" s="1"/>
  <c r="O72"/>
  <c r="R71"/>
  <c r="Q71"/>
  <c r="P71"/>
  <c r="N71" s="1"/>
  <c r="O71"/>
  <c r="R70"/>
  <c r="Q70"/>
  <c r="P70"/>
  <c r="N70" s="1"/>
  <c r="O70"/>
  <c r="R69"/>
  <c r="Q69"/>
  <c r="P69"/>
  <c r="N69" s="1"/>
  <c r="O69"/>
  <c r="R68"/>
  <c r="Q68"/>
  <c r="P68"/>
  <c r="N68" s="1"/>
  <c r="O68"/>
  <c r="R67"/>
  <c r="Q67"/>
  <c r="P67"/>
  <c r="N67" s="1"/>
  <c r="O67"/>
  <c r="R66"/>
  <c r="Q66"/>
  <c r="P66"/>
  <c r="N66" s="1"/>
  <c r="O66"/>
  <c r="R65"/>
  <c r="Q65"/>
  <c r="P65"/>
  <c r="N65" s="1"/>
  <c r="O65"/>
  <c r="R64"/>
  <c r="Q64"/>
  <c r="P64"/>
  <c r="N64" s="1"/>
  <c r="O64"/>
  <c r="R63"/>
  <c r="Q63"/>
  <c r="P63"/>
  <c r="N63" s="1"/>
  <c r="O63"/>
  <c r="R62"/>
  <c r="Q62"/>
  <c r="P62"/>
  <c r="N62" s="1"/>
  <c r="O62"/>
  <c r="R61"/>
  <c r="Q61"/>
  <c r="P61"/>
  <c r="N61" s="1"/>
  <c r="O61"/>
  <c r="R60"/>
  <c r="Q60"/>
  <c r="P60"/>
  <c r="N60" s="1"/>
  <c r="O60"/>
  <c r="R59"/>
  <c r="Q59"/>
  <c r="P59"/>
  <c r="N59" s="1"/>
  <c r="O59"/>
  <c r="R58"/>
  <c r="Q58"/>
  <c r="P58"/>
  <c r="N58" s="1"/>
  <c r="O58"/>
  <c r="R57"/>
  <c r="Q57"/>
  <c r="P57"/>
  <c r="N57" s="1"/>
  <c r="O57"/>
  <c r="R56"/>
  <c r="Q56"/>
  <c r="P56"/>
  <c r="N56" s="1"/>
  <c r="O56"/>
  <c r="R55"/>
  <c r="Q55"/>
  <c r="P55"/>
  <c r="N55" s="1"/>
  <c r="O55"/>
  <c r="R54"/>
  <c r="Q54"/>
  <c r="P54"/>
  <c r="N54" s="1"/>
  <c r="O54"/>
  <c r="R53"/>
  <c r="Q53"/>
  <c r="P53"/>
  <c r="N53" s="1"/>
  <c r="O53"/>
  <c r="R52"/>
  <c r="Q52"/>
  <c r="P52"/>
  <c r="N52" s="1"/>
  <c r="O52"/>
  <c r="R51"/>
  <c r="Q51"/>
  <c r="P51"/>
  <c r="N51" s="1"/>
  <c r="O51"/>
  <c r="R50"/>
  <c r="Q50"/>
  <c r="P50"/>
  <c r="N50" s="1"/>
  <c r="O50"/>
  <c r="R49"/>
  <c r="Q49"/>
  <c r="P49"/>
  <c r="N49" s="1"/>
  <c r="O49"/>
  <c r="R48"/>
  <c r="Q48"/>
  <c r="P48"/>
  <c r="N48" s="1"/>
  <c r="O48"/>
  <c r="R47"/>
  <c r="Q47"/>
  <c r="P47"/>
  <c r="N47" s="1"/>
  <c r="O47"/>
  <c r="R46"/>
  <c r="Q46"/>
  <c r="P46"/>
  <c r="N46" s="1"/>
  <c r="O46"/>
  <c r="R45"/>
  <c r="Q45"/>
  <c r="P45"/>
  <c r="N45" s="1"/>
  <c r="O45"/>
  <c r="R44"/>
  <c r="Q44"/>
  <c r="P44"/>
  <c r="N44" s="1"/>
  <c r="O44"/>
  <c r="R43"/>
  <c r="Q43"/>
  <c r="P43"/>
  <c r="N43" s="1"/>
  <c r="O43"/>
  <c r="R42"/>
  <c r="Q42"/>
  <c r="P42"/>
  <c r="N42" s="1"/>
  <c r="O42"/>
  <c r="R41"/>
  <c r="Q41"/>
  <c r="P41"/>
  <c r="N41" s="1"/>
  <c r="O41"/>
  <c r="R40"/>
  <c r="Q40"/>
  <c r="P40"/>
  <c r="N40" s="1"/>
  <c r="O40"/>
  <c r="R39"/>
  <c r="Q39"/>
  <c r="P39"/>
  <c r="N39" s="1"/>
  <c r="O39"/>
  <c r="R38"/>
  <c r="Q38"/>
  <c r="P38"/>
  <c r="N38" s="1"/>
  <c r="O38"/>
  <c r="R37"/>
  <c r="Q37"/>
  <c r="P37"/>
  <c r="N37" s="1"/>
  <c r="O37"/>
  <c r="R36"/>
  <c r="Q36"/>
  <c r="P36"/>
  <c r="N36" s="1"/>
  <c r="O36"/>
  <c r="R35"/>
  <c r="Q35"/>
  <c r="P35"/>
  <c r="N35" s="1"/>
  <c r="O35"/>
  <c r="R34"/>
  <c r="Q34"/>
  <c r="P34"/>
  <c r="N34" s="1"/>
  <c r="O34"/>
  <c r="R33"/>
  <c r="Q33"/>
  <c r="P33"/>
  <c r="N33" s="1"/>
  <c r="O33"/>
  <c r="R32"/>
  <c r="Q32"/>
  <c r="P32"/>
  <c r="N32" s="1"/>
  <c r="O32"/>
  <c r="R31"/>
  <c r="Q31"/>
  <c r="P31"/>
  <c r="N31" s="1"/>
  <c r="O31"/>
  <c r="R30"/>
  <c r="Q30"/>
  <c r="P30"/>
  <c r="N30" s="1"/>
  <c r="O30"/>
  <c r="R29"/>
  <c r="Q29"/>
  <c r="P29"/>
  <c r="N29" s="1"/>
  <c r="O29"/>
  <c r="R28"/>
  <c r="Q28"/>
  <c r="P28"/>
  <c r="N28" s="1"/>
  <c r="O28"/>
  <c r="R27"/>
  <c r="Q27"/>
  <c r="P27"/>
  <c r="N27" s="1"/>
  <c r="O27"/>
  <c r="R26"/>
  <c r="Q26"/>
  <c r="P26"/>
  <c r="N26" s="1"/>
  <c r="O26"/>
  <c r="R25"/>
  <c r="Q25"/>
  <c r="P25"/>
  <c r="N25" s="1"/>
  <c r="O25"/>
  <c r="R24"/>
  <c r="Q24"/>
  <c r="P24"/>
  <c r="N24" s="1"/>
  <c r="O24"/>
  <c r="R23"/>
  <c r="Q23"/>
  <c r="P23"/>
  <c r="N23" s="1"/>
  <c r="O23"/>
  <c r="R22"/>
  <c r="Q22"/>
  <c r="P22"/>
  <c r="N22" s="1"/>
  <c r="O22"/>
  <c r="R21"/>
  <c r="Q21"/>
  <c r="P21"/>
  <c r="N21" s="1"/>
  <c r="O21"/>
  <c r="R20"/>
  <c r="Q20"/>
  <c r="P20"/>
  <c r="N20" s="1"/>
  <c r="O20"/>
  <c r="R19"/>
  <c r="Q19"/>
  <c r="P19"/>
  <c r="N19" s="1"/>
  <c r="O19"/>
  <c r="R18"/>
  <c r="Q18"/>
  <c r="P18"/>
  <c r="N18" s="1"/>
  <c r="O18"/>
  <c r="R17"/>
  <c r="Q17"/>
  <c r="P17"/>
  <c r="N17" s="1"/>
  <c r="O17"/>
  <c r="R16"/>
  <c r="Q16"/>
  <c r="P16"/>
  <c r="N16" s="1"/>
  <c r="O16"/>
  <c r="R15"/>
  <c r="Q15"/>
  <c r="P15"/>
  <c r="N15" s="1"/>
  <c r="O15"/>
  <c r="R14"/>
  <c r="Q14"/>
  <c r="P14"/>
  <c r="N14" s="1"/>
  <c r="O14"/>
  <c r="R13"/>
  <c r="Q13"/>
  <c r="P13"/>
  <c r="N13" s="1"/>
  <c r="O13"/>
  <c r="R12"/>
  <c r="Q12"/>
  <c r="P12"/>
  <c r="N12" s="1"/>
  <c r="O12"/>
  <c r="R11"/>
  <c r="Q11"/>
  <c r="P11"/>
  <c r="N11" s="1"/>
  <c r="O11"/>
  <c r="R10"/>
  <c r="Q10"/>
  <c r="P10"/>
  <c r="N10" s="1"/>
  <c r="O10"/>
  <c r="R9"/>
  <c r="Q9"/>
  <c r="P9"/>
  <c r="N9" s="1"/>
  <c r="O9"/>
  <c r="A502" i="2"/>
  <c r="A11" i="14"/>
  <c r="A9"/>
  <c r="A14" i="2"/>
  <c r="A9"/>
  <c r="H13" i="16"/>
  <c r="K13" s="1"/>
  <c r="B14"/>
  <c r="C15"/>
  <c r="B16" i="10"/>
  <c r="I15"/>
  <c r="F15"/>
  <c r="D15"/>
  <c r="C15"/>
  <c r="H9" i="5"/>
  <c r="G16" i="10" l="1"/>
  <c r="J16"/>
  <c r="I15" i="16"/>
  <c r="J15"/>
  <c r="H14"/>
  <c r="O15"/>
  <c r="O14"/>
  <c r="O13"/>
  <c r="O12"/>
  <c r="N15"/>
  <c r="N14"/>
  <c r="N13"/>
  <c r="N12"/>
  <c r="Q15"/>
  <c r="Q14"/>
  <c r="Q13"/>
  <c r="Q12"/>
  <c r="P15"/>
  <c r="P14"/>
  <c r="P13"/>
  <c r="P12"/>
  <c r="H14" i="10"/>
  <c r="E15"/>
  <c r="E10" i="12"/>
  <c r="N8" i="15"/>
  <c r="N8" i="14"/>
  <c r="N8" i="2"/>
  <c r="L9" i="12" s="1"/>
  <c r="E15" s="1"/>
  <c r="K10"/>
  <c r="F15" i="16"/>
  <c r="F14"/>
  <c r="F13"/>
  <c r="F12"/>
  <c r="D12"/>
  <c r="D13"/>
  <c r="D14"/>
  <c r="D15"/>
  <c r="B15"/>
  <c r="C16"/>
  <c r="B17" i="10"/>
  <c r="I16"/>
  <c r="F16"/>
  <c r="D16"/>
  <c r="C16"/>
  <c r="G17" l="1"/>
  <c r="J17"/>
  <c r="I16" i="16"/>
  <c r="J16"/>
  <c r="P16"/>
  <c r="Q16"/>
  <c r="N16"/>
  <c r="O16"/>
  <c r="K14"/>
  <c r="H15" s="1"/>
  <c r="E16" i="10"/>
  <c r="H15"/>
  <c r="F15" i="12"/>
  <c r="J15"/>
  <c r="I15"/>
  <c r="G15"/>
  <c r="E16"/>
  <c r="B16" i="16"/>
  <c r="C17"/>
  <c r="B18" i="10"/>
  <c r="I17"/>
  <c r="F17"/>
  <c r="D17"/>
  <c r="C17"/>
  <c r="K13"/>
  <c r="G18" l="1"/>
  <c r="J18"/>
  <c r="I17" i="16"/>
  <c r="J17"/>
  <c r="O17"/>
  <c r="N17"/>
  <c r="D17" s="1"/>
  <c r="Q17"/>
  <c r="P17"/>
  <c r="F17" s="1"/>
  <c r="D16"/>
  <c r="F16"/>
  <c r="K15"/>
  <c r="H16" s="1"/>
  <c r="K16" s="1"/>
  <c r="H17" s="1"/>
  <c r="K17" s="1"/>
  <c r="H18" s="1"/>
  <c r="H16" i="10"/>
  <c r="E17"/>
  <c r="J16" i="12"/>
  <c r="I16"/>
  <c r="G16"/>
  <c r="F16"/>
  <c r="E17"/>
  <c r="B17" i="16"/>
  <c r="C18"/>
  <c r="K14" i="10"/>
  <c r="B19"/>
  <c r="I18"/>
  <c r="F18"/>
  <c r="D18"/>
  <c r="C18"/>
  <c r="G19" l="1"/>
  <c r="J19"/>
  <c r="I18" i="16"/>
  <c r="J18"/>
  <c r="O18"/>
  <c r="N18"/>
  <c r="D18" s="1"/>
  <c r="Q18"/>
  <c r="P18"/>
  <c r="F18" s="1"/>
  <c r="K18"/>
  <c r="H19" s="1"/>
  <c r="E18" i="10"/>
  <c r="H17"/>
  <c r="F17" i="12"/>
  <c r="G17"/>
  <c r="I17"/>
  <c r="J17"/>
  <c r="E18"/>
  <c r="B18" i="16"/>
  <c r="C19"/>
  <c r="B20" i="10"/>
  <c r="I19"/>
  <c r="F19"/>
  <c r="D19"/>
  <c r="C19"/>
  <c r="K15"/>
  <c r="G20" l="1"/>
  <c r="J20"/>
  <c r="I19" i="16"/>
  <c r="J19"/>
  <c r="O19"/>
  <c r="N19"/>
  <c r="D19" s="1"/>
  <c r="Q19"/>
  <c r="P19"/>
  <c r="F19" s="1"/>
  <c r="K19"/>
  <c r="H20" s="1"/>
  <c r="E19" i="10"/>
  <c r="H18"/>
  <c r="F18" i="12"/>
  <c r="G18"/>
  <c r="I18"/>
  <c r="J18"/>
  <c r="E19"/>
  <c r="B19" i="16"/>
  <c r="C20"/>
  <c r="K16" i="10"/>
  <c r="B21"/>
  <c r="I20"/>
  <c r="F20"/>
  <c r="D20"/>
  <c r="C20"/>
  <c r="G21" l="1"/>
  <c r="J21"/>
  <c r="I20" i="16"/>
  <c r="J20"/>
  <c r="O20"/>
  <c r="N20"/>
  <c r="D20" s="1"/>
  <c r="Q20"/>
  <c r="P20"/>
  <c r="F20" s="1"/>
  <c r="K20"/>
  <c r="H21" s="1"/>
  <c r="E20" i="10"/>
  <c r="H19"/>
  <c r="F19" i="12"/>
  <c r="G19"/>
  <c r="I19"/>
  <c r="J19"/>
  <c r="E20"/>
  <c r="B20" i="16"/>
  <c r="C21"/>
  <c r="B22" i="10"/>
  <c r="I21"/>
  <c r="F21"/>
  <c r="D21"/>
  <c r="C21"/>
  <c r="K17"/>
  <c r="G22" l="1"/>
  <c r="J22"/>
  <c r="I21" i="16"/>
  <c r="J21"/>
  <c r="O21"/>
  <c r="N21"/>
  <c r="D21" s="1"/>
  <c r="Q21"/>
  <c r="P21"/>
  <c r="F21" s="1"/>
  <c r="K21"/>
  <c r="H22" s="1"/>
  <c r="E21" i="10"/>
  <c r="H20"/>
  <c r="F20" i="12"/>
  <c r="G20"/>
  <c r="I20"/>
  <c r="J20"/>
  <c r="E21"/>
  <c r="B21" i="16"/>
  <c r="C22"/>
  <c r="K18" i="10"/>
  <c r="B23"/>
  <c r="I22"/>
  <c r="F22"/>
  <c r="D22"/>
  <c r="C22"/>
  <c r="G23" l="1"/>
  <c r="J23"/>
  <c r="I22" i="16"/>
  <c r="J22"/>
  <c r="O22"/>
  <c r="N22"/>
  <c r="D22" s="1"/>
  <c r="Q22"/>
  <c r="P22"/>
  <c r="F22" s="1"/>
  <c r="K22"/>
  <c r="H23" s="1"/>
  <c r="E22" i="10"/>
  <c r="H21"/>
  <c r="F21" i="12"/>
  <c r="G21"/>
  <c r="I21"/>
  <c r="J21"/>
  <c r="E22"/>
  <c r="B22" i="16"/>
  <c r="C23"/>
  <c r="B24" i="10"/>
  <c r="I23"/>
  <c r="F23"/>
  <c r="D23"/>
  <c r="C23"/>
  <c r="K19"/>
  <c r="G24" l="1"/>
  <c r="J24"/>
  <c r="I23" i="16"/>
  <c r="J23"/>
  <c r="O23"/>
  <c r="N23"/>
  <c r="D23" s="1"/>
  <c r="Q23"/>
  <c r="P23"/>
  <c r="F23" s="1"/>
  <c r="K23"/>
  <c r="H24" s="1"/>
  <c r="E23" i="10"/>
  <c r="H22"/>
  <c r="F22" i="12"/>
  <c r="G22"/>
  <c r="I22"/>
  <c r="J22"/>
  <c r="E23"/>
  <c r="B23" i="16"/>
  <c r="C24"/>
  <c r="K20" i="10"/>
  <c r="B25"/>
  <c r="I24"/>
  <c r="F24"/>
  <c r="D24"/>
  <c r="C24"/>
  <c r="G25" l="1"/>
  <c r="J25"/>
  <c r="I24" i="16"/>
  <c r="J24"/>
  <c r="O24"/>
  <c r="N24"/>
  <c r="D24" s="1"/>
  <c r="Q24"/>
  <c r="P24"/>
  <c r="F24" s="1"/>
  <c r="K24"/>
  <c r="H25" s="1"/>
  <c r="E24" i="10"/>
  <c r="H23"/>
  <c r="F23" i="12"/>
  <c r="G23"/>
  <c r="I23"/>
  <c r="J23"/>
  <c r="E24"/>
  <c r="B24" i="16"/>
  <c r="C25"/>
  <c r="B26" i="10"/>
  <c r="I25"/>
  <c r="F25"/>
  <c r="D25"/>
  <c r="C25"/>
  <c r="K21"/>
  <c r="G26" l="1"/>
  <c r="J26"/>
  <c r="I25" i="16"/>
  <c r="J25"/>
  <c r="O25"/>
  <c r="N25"/>
  <c r="D25" s="1"/>
  <c r="Q25"/>
  <c r="P25"/>
  <c r="F25" s="1"/>
  <c r="K25"/>
  <c r="H26" s="1"/>
  <c r="E25" i="10"/>
  <c r="H24"/>
  <c r="F24" i="12"/>
  <c r="G24"/>
  <c r="I24"/>
  <c r="J24"/>
  <c r="B25" i="16"/>
  <c r="C26"/>
  <c r="K22" i="10"/>
  <c r="B27"/>
  <c r="I26"/>
  <c r="F26"/>
  <c r="D26"/>
  <c r="C26"/>
  <c r="J27" l="1"/>
  <c r="G27"/>
  <c r="I26" i="16"/>
  <c r="J26"/>
  <c r="O26"/>
  <c r="N26"/>
  <c r="D26" s="1"/>
  <c r="Q26"/>
  <c r="P26"/>
  <c r="F26" s="1"/>
  <c r="K26"/>
  <c r="H27" s="1"/>
  <c r="E26" i="10"/>
  <c r="H25"/>
  <c r="B26" i="16"/>
  <c r="C27"/>
  <c r="B28" i="10"/>
  <c r="I27"/>
  <c r="F27"/>
  <c r="D27"/>
  <c r="C27"/>
  <c r="K23"/>
  <c r="J28" l="1"/>
  <c r="G28"/>
  <c r="I27" i="16"/>
  <c r="J27"/>
  <c r="O27"/>
  <c r="N27"/>
  <c r="D27" s="1"/>
  <c r="Q27"/>
  <c r="P27"/>
  <c r="F27" s="1"/>
  <c r="K27"/>
  <c r="H28" s="1"/>
  <c r="E27" i="10"/>
  <c r="H26"/>
  <c r="B27" i="16"/>
  <c r="C28"/>
  <c r="K24" i="10"/>
  <c r="B29"/>
  <c r="I28"/>
  <c r="F28"/>
  <c r="D28"/>
  <c r="C28"/>
  <c r="J29" l="1"/>
  <c r="G29"/>
  <c r="I28" i="16"/>
  <c r="J28"/>
  <c r="O28"/>
  <c r="N28"/>
  <c r="D28" s="1"/>
  <c r="Q28"/>
  <c r="P28"/>
  <c r="F28" s="1"/>
  <c r="K28"/>
  <c r="H29" s="1"/>
  <c r="E28" i="10"/>
  <c r="H27"/>
  <c r="B28" i="16"/>
  <c r="C29"/>
  <c r="B30" i="10"/>
  <c r="I29"/>
  <c r="F29"/>
  <c r="D29"/>
  <c r="C29"/>
  <c r="K25"/>
  <c r="J30" l="1"/>
  <c r="G30"/>
  <c r="I29" i="16"/>
  <c r="J29"/>
  <c r="O29"/>
  <c r="N29"/>
  <c r="D29" s="1"/>
  <c r="Q29"/>
  <c r="P29"/>
  <c r="F29" s="1"/>
  <c r="K29"/>
  <c r="H30" s="1"/>
  <c r="E29" i="10"/>
  <c r="H28"/>
  <c r="B29" i="16"/>
  <c r="C30"/>
  <c r="K26" i="10"/>
  <c r="B31"/>
  <c r="I30"/>
  <c r="F30"/>
  <c r="D30"/>
  <c r="C30"/>
  <c r="J31" l="1"/>
  <c r="G31"/>
  <c r="I30" i="16"/>
  <c r="J30"/>
  <c r="O30"/>
  <c r="N30"/>
  <c r="D30" s="1"/>
  <c r="Q30"/>
  <c r="P30"/>
  <c r="F30" s="1"/>
  <c r="K30"/>
  <c r="H31" s="1"/>
  <c r="E30" i="10"/>
  <c r="H29"/>
  <c r="B30" i="16"/>
  <c r="C31"/>
  <c r="B32" i="10"/>
  <c r="I31"/>
  <c r="F31"/>
  <c r="D31"/>
  <c r="C31"/>
  <c r="K27"/>
  <c r="J32" l="1"/>
  <c r="G32"/>
  <c r="I31" i="16"/>
  <c r="J31"/>
  <c r="O31"/>
  <c r="N31"/>
  <c r="D31" s="1"/>
  <c r="Q31"/>
  <c r="P31"/>
  <c r="F31" s="1"/>
  <c r="K31"/>
  <c r="H32" s="1"/>
  <c r="E31" i="10"/>
  <c r="H30"/>
  <c r="B31" i="16"/>
  <c r="C32"/>
  <c r="K28" i="10"/>
  <c r="B33"/>
  <c r="I32"/>
  <c r="F32"/>
  <c r="D32"/>
  <c r="C32"/>
  <c r="J33" l="1"/>
  <c r="G33"/>
  <c r="I32" i="16"/>
  <c r="J32"/>
  <c r="O32"/>
  <c r="N32"/>
  <c r="D32" s="1"/>
  <c r="Q32"/>
  <c r="P32"/>
  <c r="F32" s="1"/>
  <c r="K32"/>
  <c r="H33" s="1"/>
  <c r="E32" i="10"/>
  <c r="H31"/>
  <c r="B32" i="16"/>
  <c r="C33"/>
  <c r="B34" i="10"/>
  <c r="I33"/>
  <c r="F33"/>
  <c r="D33"/>
  <c r="C33"/>
  <c r="K29"/>
  <c r="J34" l="1"/>
  <c r="G34"/>
  <c r="I33" i="16"/>
  <c r="J33"/>
  <c r="O33"/>
  <c r="N33"/>
  <c r="D33" s="1"/>
  <c r="Q33"/>
  <c r="P33"/>
  <c r="F33" s="1"/>
  <c r="K33"/>
  <c r="H34" s="1"/>
  <c r="E33" i="10"/>
  <c r="H32"/>
  <c r="B33" i="16"/>
  <c r="C34"/>
  <c r="K30" i="10"/>
  <c r="B35"/>
  <c r="I34"/>
  <c r="F34"/>
  <c r="D34"/>
  <c r="C34"/>
  <c r="J35" l="1"/>
  <c r="G35"/>
  <c r="I34" i="16"/>
  <c r="J34"/>
  <c r="O34"/>
  <c r="N34"/>
  <c r="D34" s="1"/>
  <c r="Q34"/>
  <c r="P34"/>
  <c r="F34" s="1"/>
  <c r="K34"/>
  <c r="H35" s="1"/>
  <c r="E34" i="10"/>
  <c r="H33"/>
  <c r="B34" i="16"/>
  <c r="C35"/>
  <c r="B36" i="10"/>
  <c r="I35"/>
  <c r="F35"/>
  <c r="D35"/>
  <c r="C35"/>
  <c r="K31"/>
  <c r="J36" l="1"/>
  <c r="G36"/>
  <c r="I35" i="16"/>
  <c r="J35"/>
  <c r="O35"/>
  <c r="N35"/>
  <c r="D35" s="1"/>
  <c r="Q35"/>
  <c r="P35"/>
  <c r="F35" s="1"/>
  <c r="K35"/>
  <c r="H36" s="1"/>
  <c r="E35" i="10"/>
  <c r="H34"/>
  <c r="B35" i="16"/>
  <c r="C36"/>
  <c r="K32" i="10"/>
  <c r="B37"/>
  <c r="I36"/>
  <c r="F36"/>
  <c r="D36"/>
  <c r="C36"/>
  <c r="J37" l="1"/>
  <c r="G37"/>
  <c r="I36" i="16"/>
  <c r="J36"/>
  <c r="O36"/>
  <c r="N36"/>
  <c r="D36" s="1"/>
  <c r="Q36"/>
  <c r="P36"/>
  <c r="F36" s="1"/>
  <c r="K36"/>
  <c r="H37" s="1"/>
  <c r="E36" i="10"/>
  <c r="H35"/>
  <c r="B36" i="16"/>
  <c r="C37"/>
  <c r="B38" i="10"/>
  <c r="I37"/>
  <c r="F37"/>
  <c r="D37"/>
  <c r="C37"/>
  <c r="K33"/>
  <c r="J38" l="1"/>
  <c r="G38"/>
  <c r="I37" i="16"/>
  <c r="J37"/>
  <c r="O37"/>
  <c r="N37"/>
  <c r="D37" s="1"/>
  <c r="Q37"/>
  <c r="P37"/>
  <c r="F37" s="1"/>
  <c r="K37"/>
  <c r="H38" s="1"/>
  <c r="E37" i="10"/>
  <c r="H36"/>
  <c r="B37" i="16"/>
  <c r="C38"/>
  <c r="K34" i="10"/>
  <c r="B39"/>
  <c r="I38"/>
  <c r="F38"/>
  <c r="D38"/>
  <c r="C38"/>
  <c r="J39" l="1"/>
  <c r="G39"/>
  <c r="I38" i="16"/>
  <c r="J38"/>
  <c r="O38"/>
  <c r="N38"/>
  <c r="D38" s="1"/>
  <c r="Q38"/>
  <c r="P38"/>
  <c r="F38" s="1"/>
  <c r="K38"/>
  <c r="H39" s="1"/>
  <c r="E38" i="10"/>
  <c r="H37"/>
  <c r="B38" i="16"/>
  <c r="C39"/>
  <c r="B40" i="10"/>
  <c r="I39"/>
  <c r="F39"/>
  <c r="D39"/>
  <c r="C39"/>
  <c r="K35"/>
  <c r="J40" l="1"/>
  <c r="G40"/>
  <c r="I39" i="16"/>
  <c r="J39"/>
  <c r="O39"/>
  <c r="N39"/>
  <c r="D39" s="1"/>
  <c r="Q39"/>
  <c r="P39"/>
  <c r="F39" s="1"/>
  <c r="K39"/>
  <c r="H40" s="1"/>
  <c r="E39" i="10"/>
  <c r="H38"/>
  <c r="B39" i="16"/>
  <c r="C40"/>
  <c r="K36" i="10"/>
  <c r="B41"/>
  <c r="I40"/>
  <c r="F40"/>
  <c r="D40"/>
  <c r="C40"/>
  <c r="J41" l="1"/>
  <c r="G41"/>
  <c r="I40" i="16"/>
  <c r="J40"/>
  <c r="O40"/>
  <c r="N40"/>
  <c r="D40" s="1"/>
  <c r="Q40"/>
  <c r="P40"/>
  <c r="F40" s="1"/>
  <c r="K40"/>
  <c r="H41" s="1"/>
  <c r="E40" i="10"/>
  <c r="H39"/>
  <c r="B40" i="16"/>
  <c r="C41"/>
  <c r="B42" i="10"/>
  <c r="I41"/>
  <c r="F41"/>
  <c r="D41"/>
  <c r="C41"/>
  <c r="K37"/>
  <c r="J42" l="1"/>
  <c r="G42"/>
  <c r="I41" i="16"/>
  <c r="J41"/>
  <c r="O41"/>
  <c r="N41"/>
  <c r="D41" s="1"/>
  <c r="Q41"/>
  <c r="P41"/>
  <c r="F41" s="1"/>
  <c r="K41"/>
  <c r="H42" s="1"/>
  <c r="E41" i="10"/>
  <c r="H40"/>
  <c r="B41" i="16"/>
  <c r="C42"/>
  <c r="K38" i="10"/>
  <c r="B43"/>
  <c r="I42"/>
  <c r="F42"/>
  <c r="D42"/>
  <c r="C42"/>
  <c r="J43" l="1"/>
  <c r="G43"/>
  <c r="B42" i="16"/>
  <c r="I42"/>
  <c r="J42"/>
  <c r="O42"/>
  <c r="N42"/>
  <c r="D42" s="1"/>
  <c r="Q42"/>
  <c r="P42"/>
  <c r="F42" s="1"/>
  <c r="E42" i="10"/>
  <c r="H41"/>
  <c r="I43"/>
  <c r="F43"/>
  <c r="D43"/>
  <c r="C43"/>
  <c r="K39"/>
  <c r="K42" i="16" l="1"/>
  <c r="E43" i="10"/>
  <c r="H42"/>
  <c r="H43" s="1"/>
  <c r="K40"/>
  <c r="K9" i="16" l="1"/>
  <c r="K7"/>
  <c r="K8"/>
  <c r="K41" i="10"/>
  <c r="K42" l="1"/>
  <c r="K43" l="1"/>
</calcChain>
</file>

<file path=xl/comments1.xml><?xml version="1.0" encoding="utf-8"?>
<comments xmlns="http://schemas.openxmlformats.org/spreadsheetml/2006/main">
  <authors>
    <author>Mahmoud Hamouda</author>
  </authors>
  <commentList>
    <comment ref="J7" authorId="0">
      <text>
        <r>
          <rPr>
            <b/>
            <sz val="8"/>
            <color indexed="81"/>
            <rFont val="Tahoma"/>
            <family val="2"/>
          </rPr>
          <t>Mahmoud Hamouda:</t>
        </r>
        <r>
          <rPr>
            <sz val="8"/>
            <color indexed="81"/>
            <rFont val="Tahoma"/>
            <family val="2"/>
          </rPr>
          <t xml:space="preserve">
حدد الصنف المراد عرض حركته 
يمكنك الاختيار حتي ثلاثة اصناف بحد اقصي في كل تقرير</t>
        </r>
      </text>
    </comment>
    <comment ref="D8" authorId="0">
      <text>
        <r>
          <rPr>
            <b/>
            <sz val="8"/>
            <color indexed="81"/>
            <rFont val="Tahoma"/>
            <family val="2"/>
          </rPr>
          <t>Mahmoud Hamouda:</t>
        </r>
        <r>
          <rPr>
            <sz val="8"/>
            <color indexed="81"/>
            <rFont val="Tahoma"/>
            <family val="2"/>
          </rPr>
          <t xml:space="preserve">
حدد تاريخ عرض التقرير من هنا</t>
        </r>
      </text>
    </comment>
  </commentList>
</comments>
</file>

<file path=xl/comments2.xml><?xml version="1.0" encoding="utf-8"?>
<comments xmlns="http://schemas.openxmlformats.org/spreadsheetml/2006/main">
  <authors>
    <author>Mahmoud Hamouda</author>
  </authors>
  <commentList>
    <comment ref="D7" authorId="0">
      <text>
        <r>
          <rPr>
            <b/>
            <sz val="10"/>
            <color indexed="81"/>
            <rFont val="Tahoma"/>
            <family val="2"/>
          </rPr>
          <t>Mahmoud Hamouda:</t>
        </r>
        <r>
          <rPr>
            <sz val="10"/>
            <color indexed="81"/>
            <rFont val="Tahoma"/>
            <family val="2"/>
          </rPr>
          <t xml:space="preserve">
يمكنك تحديد كود الصنف المراد الاستعلام عن كرت الحركة الخاص به</t>
        </r>
      </text>
    </comment>
    <comment ref="C12" authorId="0">
      <text>
        <r>
          <rPr>
            <b/>
            <sz val="11"/>
            <color indexed="81"/>
            <rFont val="Times New Roman"/>
            <family val="1"/>
          </rPr>
          <t>Mahmoud Hamouda:
ادخل تاريخ بدء يوم التقرير</t>
        </r>
      </text>
    </comment>
  </commentList>
</comments>
</file>

<file path=xl/comments3.xml><?xml version="1.0" encoding="utf-8"?>
<comments xmlns="http://schemas.openxmlformats.org/spreadsheetml/2006/main">
  <authors>
    <author>Mahmoud Hamouda</author>
  </authors>
  <commentList>
    <comment ref="E8" authorId="0">
      <text>
        <r>
          <rPr>
            <b/>
            <sz val="8"/>
            <color indexed="81"/>
            <rFont val="Tahoma"/>
            <family val="2"/>
          </rPr>
          <t>Mahmoud Hamouda:</t>
        </r>
        <r>
          <rPr>
            <sz val="8"/>
            <color indexed="81"/>
            <rFont val="Tahoma"/>
            <family val="2"/>
          </rPr>
          <t xml:space="preserve">
ادخل نوع المستند أو اختاره من القائمة المنسدلة بالخلية</t>
        </r>
      </text>
    </comment>
    <comment ref="K8" authorId="0">
      <text>
        <r>
          <rPr>
            <b/>
            <sz val="8"/>
            <color indexed="81"/>
            <rFont val="Tahoma"/>
            <family val="2"/>
          </rPr>
          <t>Mahmoud Hamouda:</t>
        </r>
        <r>
          <rPr>
            <sz val="8"/>
            <color indexed="81"/>
            <rFont val="Tahoma"/>
            <family val="2"/>
          </rPr>
          <t xml:space="preserve">
ادخل رقم المستند</t>
        </r>
      </text>
    </comment>
  </commentList>
</comments>
</file>

<file path=xl/comments4.xml><?xml version="1.0" encoding="utf-8"?>
<comments xmlns="http://schemas.openxmlformats.org/spreadsheetml/2006/main">
  <authors>
    <author>Mahmoud Hamouda</author>
  </authors>
  <commentList>
    <comment ref="G8" authorId="0">
      <text>
        <r>
          <rPr>
            <b/>
            <sz val="8"/>
            <color indexed="81"/>
            <rFont val="Tahoma"/>
            <family val="2"/>
          </rPr>
          <t>Mahmoud Hamouda:</t>
        </r>
        <r>
          <rPr>
            <sz val="8"/>
            <color indexed="81"/>
            <rFont val="Tahoma"/>
            <family val="2"/>
          </rPr>
          <t xml:space="preserve">
يمكنك الاختيار من القائمة المنسدلة
أو  كتابة احد المخازن المعرفة في أخر هذه الصفحة</t>
        </r>
      </text>
    </comment>
  </commentList>
</comments>
</file>

<file path=xl/sharedStrings.xml><?xml version="1.0" encoding="utf-8"?>
<sst xmlns="http://schemas.openxmlformats.org/spreadsheetml/2006/main" count="180" uniqueCount="111">
  <si>
    <t>أذون الحركة</t>
  </si>
  <si>
    <t>المخازن</t>
  </si>
  <si>
    <t>التقارير</t>
  </si>
  <si>
    <t xml:space="preserve">شاشة تكويد تعريف الأصناف </t>
  </si>
  <si>
    <t>م</t>
  </si>
  <si>
    <t>رصيد أول</t>
  </si>
  <si>
    <t>طبيعة الصنف</t>
  </si>
  <si>
    <t>كود الصنف</t>
  </si>
  <si>
    <t>اسم الصنف</t>
  </si>
  <si>
    <t>المخزن المخصص</t>
  </si>
  <si>
    <t>التاريخ</t>
  </si>
  <si>
    <t>بيان الصنف</t>
  </si>
  <si>
    <t>الموديل</t>
  </si>
  <si>
    <t>ملاحظات</t>
  </si>
  <si>
    <t>نوع الصنف</t>
  </si>
  <si>
    <t>مخزن الإضافة</t>
  </si>
  <si>
    <t>خامات</t>
  </si>
  <si>
    <t>رئيسي</t>
  </si>
  <si>
    <t>فرعي</t>
  </si>
  <si>
    <t>قطع غيار</t>
  </si>
  <si>
    <t>توالف</t>
  </si>
  <si>
    <t>أكواد المخازن</t>
  </si>
  <si>
    <t>رقم الإذن</t>
  </si>
  <si>
    <t>شاشة إدخال إذون الإضافة</t>
  </si>
  <si>
    <t>شاشة إدخال إذون الصرف</t>
  </si>
  <si>
    <t>مخزن الصرف</t>
  </si>
  <si>
    <t>شاشة إدخال إذون التحويل</t>
  </si>
  <si>
    <t>محول من</t>
  </si>
  <si>
    <t>محول إلي</t>
  </si>
  <si>
    <t>الكمية المحولة</t>
  </si>
  <si>
    <t>مخزن الخامات</t>
  </si>
  <si>
    <t>وارد</t>
  </si>
  <si>
    <t>صادر</t>
  </si>
  <si>
    <t>رصيد آخر</t>
  </si>
  <si>
    <t>المخزن الرئيسي</t>
  </si>
  <si>
    <t>المخزن الفرعي</t>
  </si>
  <si>
    <t>مخزن قطع الغيار</t>
  </si>
  <si>
    <t>مخزن التوالف</t>
  </si>
  <si>
    <t>تقرير مخازن</t>
  </si>
  <si>
    <t>الأصناف المطلوب تقريرها</t>
  </si>
  <si>
    <t xml:space="preserve">تاريخ بداية التقرير :- </t>
  </si>
  <si>
    <t xml:space="preserve">تاريخ نهاية التقرير :- </t>
  </si>
  <si>
    <t>رصيد</t>
  </si>
  <si>
    <t xml:space="preserve">المخزن المطلوب </t>
  </si>
  <si>
    <t>تقرير حركة صنف</t>
  </si>
  <si>
    <t>أعلي رصيد</t>
  </si>
  <si>
    <t>أقل رصيد</t>
  </si>
  <si>
    <t xml:space="preserve">المخزن الإفتراضي </t>
  </si>
  <si>
    <t>رصيد اول</t>
  </si>
  <si>
    <t xml:space="preserve">متوسط رصيد المخزن خلال الشهر </t>
  </si>
  <si>
    <t>متوسط الرصيد</t>
  </si>
  <si>
    <t>بــــيـــــــــان</t>
  </si>
  <si>
    <t>إذون صرف</t>
  </si>
  <si>
    <t>الكمية</t>
  </si>
  <si>
    <t>إذن إضافة</t>
  </si>
  <si>
    <t>نوع المستند</t>
  </si>
  <si>
    <t>رقم المستند</t>
  </si>
  <si>
    <t>إذن صرف</t>
  </si>
  <si>
    <t>إذن تحويل</t>
  </si>
  <si>
    <t>الاستعلام عن مستند حركة</t>
  </si>
  <si>
    <t>Cartelsanf</t>
  </si>
  <si>
    <t>docreport</t>
  </si>
  <si>
    <t>cartelsanf</t>
  </si>
  <si>
    <t>تاريخ المستند</t>
  </si>
  <si>
    <t>إحصاء المستند</t>
  </si>
  <si>
    <t>بيان المستند</t>
  </si>
  <si>
    <t>الصنف</t>
  </si>
  <si>
    <t>المخزن</t>
  </si>
  <si>
    <t>Click For Contact &amp; Help</t>
  </si>
  <si>
    <t>محمود أحمد حموده</t>
  </si>
  <si>
    <t xml:space="preserve">محاسب قانوني وخبير ضرائب </t>
  </si>
  <si>
    <t>محلل ومطور نظم</t>
  </si>
  <si>
    <t>Auditor</t>
  </si>
  <si>
    <t xml:space="preserve"> Mahmoud Hamouda</t>
  </si>
  <si>
    <t>cpa.mahmoud@yhaoo.com</t>
  </si>
  <si>
    <t xml:space="preserve">Chartered Accountant </t>
  </si>
  <si>
    <t>http://auditorshassanmahmoud.blogspot.com/</t>
  </si>
  <si>
    <t>Systems Analyst</t>
  </si>
  <si>
    <t>01282484869</t>
  </si>
  <si>
    <t xml:space="preserve">عملت كمحاسب وأخيرًا مراجع داخلي في عدة شركات في مختلف الأنشطة الإقتصادية : التجارية والإستيراد والتصدير والمصانع  والمستشفيات وشركات تداول الأوراق المالية والفنادق والخدمات السياحية </t>
  </si>
  <si>
    <t>أهتم بتطوير مهنة المحاسبة والمراجعة خلال مدخلين الأول تطويع نظم المعلومات الحديثة بما يخدم التشغيل المحاسبي، والتفتيش المراجعي والثاني نشر التعريبات للأنظمة المحاسبية الأجنبية للإستفادة منه والإطلاع علي نظمها في الأداء والرقابة.</t>
  </si>
  <si>
    <t>أتشرف دائما بالتعاون مع زملاء المهنة ، والمهتمين بها وطلاب العلم ، وبالطبع أرحب بأي إستفسار بخصوص التطبيق، ومستعد لتصميم أي تطبيق خاص لوجه الله عز وجل وابتغاء مرضاته.</t>
  </si>
  <si>
    <t>إهداء</t>
  </si>
  <si>
    <t>أ.د/ سمير رياض هلال</t>
  </si>
  <si>
    <t>الأستاذ بكلية التجارة جامعة طنطا</t>
  </si>
  <si>
    <t xml:space="preserve">أ/ علي أحمد علي </t>
  </si>
  <si>
    <t>إهداء خاص</t>
  </si>
  <si>
    <t>قدوتي ....... وملهمي ....... رغم أني لم أحدثه سوي مرة واحدة ، ولعدة دقائق ولكنه كان باعثي في سلوكي هذا الدرب</t>
  </si>
  <si>
    <t>محاسب قانـوني</t>
  </si>
  <si>
    <t>د/ عصــــــــام حــــســــن</t>
  </si>
  <si>
    <t>وشكر خاص لكل منتديات المحاسبة في الوطن العربي وروادها الأفاضل الذين وهبوا أنفسهم بحق للمهنة ، ودفعوا زكاة علومهم وخبراتهم بالنشر وأثروا مكاتبنا بإبداعاتهم وإجتهاداتهم.</t>
  </si>
  <si>
    <t xml:space="preserve">إمكانات التطبيق :- </t>
  </si>
  <si>
    <t>@</t>
  </si>
  <si>
    <r>
      <t>أتشرف بأن أعرض عليكم ضمن مجموعتي</t>
    </r>
    <r>
      <rPr>
        <b/>
        <u/>
        <sz val="14"/>
        <color rgb="FFFF0000"/>
        <rFont val="Arial"/>
        <family val="2"/>
      </rPr>
      <t xml:space="preserve"> " إكسل محاسب "</t>
    </r>
    <r>
      <rPr>
        <b/>
        <sz val="14"/>
        <rFont val="Arial"/>
        <family val="2"/>
      </rPr>
      <t xml:space="preserve"> </t>
    </r>
    <r>
      <rPr>
        <b/>
        <sz val="12"/>
        <rFont val="Arial"/>
        <family val="2"/>
      </rPr>
      <t xml:space="preserve">إصدارتي الأولي من" </t>
    </r>
    <r>
      <rPr>
        <b/>
        <u/>
        <sz val="14"/>
        <color rgb="FF0033CC"/>
        <rFont val="Arial"/>
        <family val="2"/>
      </rPr>
      <t xml:space="preserve"> تطبيق إكسل يومية المخازن</t>
    </r>
    <r>
      <rPr>
        <b/>
        <sz val="14"/>
        <rFont val="Arial"/>
        <family val="2"/>
      </rPr>
      <t xml:space="preserve"> </t>
    </r>
    <r>
      <rPr>
        <b/>
        <sz val="12"/>
        <rFont val="Arial"/>
        <family val="2"/>
      </rPr>
      <t>" وهو التطبيق الذي صممته وقمت بتطوير أداؤه علي بيئة إكسل 2007 .</t>
    </r>
  </si>
  <si>
    <t>يمكن استخدام 3 أذون حركة ( إضافة ، صرف ، تحويل ) للتعامل مع الأصناف .</t>
  </si>
  <si>
    <t>يمكن إدخال  حتي 30 صنف وتعريف مخزن إفتراضي لكل صنف  .</t>
  </si>
  <si>
    <t xml:space="preserve">يوجد 5 مخازن معرفة في التطبيق يتم تغذيتها بحركة الإذون بشكل تلقائي . </t>
  </si>
  <si>
    <t xml:space="preserve">شرح التطبيق :- </t>
  </si>
  <si>
    <t>شاشات المخازن لا يسمح بالتعديل فيها بدون إذون حركة وعليه فيه محمية ضد التعديل .</t>
  </si>
  <si>
    <t>تقرير المخزن :-</t>
  </si>
  <si>
    <t>محاسب</t>
  </si>
  <si>
    <t xml:space="preserve">تقرير الأصناف :- </t>
  </si>
  <si>
    <t xml:space="preserve">تطبيق يومية المخازن :- </t>
  </si>
  <si>
    <t>يمكن الإستعلام عن المعلومات بــــ 3  أنواع من  التقرير علي (تقرير :- مخزن  ، صنف ، مستند )</t>
  </si>
  <si>
    <t>كعادتنا في مجموعتي " إكسل محاسب " نبدأ العمل علي التطبيق بتعريف الإصناف في شاشاة تكويد الأصناف  .</t>
  </si>
  <si>
    <t>الأن يمكن التعامل مع الاصناف وحركتها من خلال مستندات الحركة ( إضافة ، صرف ، تحويل ) .</t>
  </si>
  <si>
    <t>في هذا التقرير يتم فقط تحديد كود الصنف وتاريخ بداية التقرير ، فيقوم التقرير بعرض الحركة خلال 30 يوم ويذكر في البيان اذون الصرف والاضافة ( 2  بحد اقصي ).</t>
  </si>
  <si>
    <t xml:space="preserve">تقرير المستند :- </t>
  </si>
  <si>
    <t>في هذا التقرير يتم تحديد نوع المستند من القامة المنسدلة ، ثم تحديد رقمة .، ويقوم هذا التقرير بالاستعلام عن المستند وعرض تاريخة واحصاء الاحصاناف المحملة عليه وعرضها .</t>
  </si>
  <si>
    <t xml:space="preserve">يتم تحديد المخزن المراد تقريره ، ثم تاريخ التقرير ، ثم الاصناف المراد الاستعلام عنها ( يمكن الاستعلام عن 3 أصناف في المرة الواحدة ) . </t>
  </si>
  <si>
    <t>مؤسس موقع المحاسبين المصريين</t>
  </si>
</sst>
</file>

<file path=xl/styles.xml><?xml version="1.0" encoding="utf-8"?>
<styleSheet xmlns="http://schemas.openxmlformats.org/spreadsheetml/2006/main">
  <numFmts count="12">
    <numFmt numFmtId="164" formatCode="yyyy\-mm\-dd"/>
    <numFmt numFmtId="165" formatCode="&quot;$&quot;#,##0_);\(&quot;$&quot;#,##0\)"/>
    <numFmt numFmtId="166" formatCode="mm/dd/yy"/>
    <numFmt numFmtId="167" formatCode="_-* #,##0_-;\-* #,##0_-;_-* &quot;-&quot;_-;_-@_-"/>
    <numFmt numFmtId="168" formatCode="_-* #,##0.00_-;\-* #,##0.00_-;_-* &quot;-&quot;??_-;_-@_-"/>
    <numFmt numFmtId="169" formatCode="0_);[Red]\(0\)"/>
    <numFmt numFmtId="170" formatCode="_(* #,##0.00_);_(* \(#,##0.00\);_(* &quot;-&quot;??_);_(@_)"/>
    <numFmt numFmtId="171" formatCode="_(&quot;$&quot;* #,##0.00_);_(&quot;$&quot;* \(#,##0.00\);_(&quot;$&quot;* &quot;-&quot;??_);_(@_)"/>
    <numFmt numFmtId="172" formatCode="0%_);[Red]\(0%\)"/>
    <numFmt numFmtId="173" formatCode="0.00%_);[Red]\(0.00%\)"/>
    <numFmt numFmtId="174" formatCode="_-&quot;£&quot;* #,##0_-;\-&quot;£&quot;* #,##0_-;_-&quot;£&quot;* &quot;-&quot;_-;_-@_-"/>
    <numFmt numFmtId="175" formatCode="_-&quot;£&quot;* #,##0.00_-;\-&quot;£&quot;* #,##0.00_-;_-&quot;£&quot;* &quot;-&quot;??_-;_-@_-"/>
  </numFmts>
  <fonts count="66">
    <font>
      <sz val="10"/>
      <color theme="1"/>
      <name val="Arial"/>
      <family val="2"/>
      <charset val="178"/>
      <scheme val="minor"/>
    </font>
    <font>
      <sz val="11"/>
      <color theme="1"/>
      <name val="Arial"/>
      <family val="2"/>
      <charset val="178"/>
      <scheme val="minor"/>
    </font>
    <font>
      <b/>
      <sz val="20"/>
      <color theme="1"/>
      <name val="Arial"/>
      <family val="2"/>
      <scheme val="minor"/>
    </font>
    <font>
      <b/>
      <sz val="14"/>
      <color theme="1"/>
      <name val="Arial"/>
      <family val="2"/>
      <scheme val="minor"/>
    </font>
    <font>
      <sz val="14"/>
      <color theme="1"/>
      <name val="PT Bold Heading"/>
      <charset val="178"/>
    </font>
    <font>
      <sz val="20"/>
      <color theme="1"/>
      <name val="PT Bold Heading"/>
      <charset val="178"/>
    </font>
    <font>
      <b/>
      <sz val="12"/>
      <color theme="1"/>
      <name val="Arial"/>
      <family val="2"/>
      <scheme val="minor"/>
    </font>
    <font>
      <b/>
      <sz val="10"/>
      <color theme="1"/>
      <name val="Arial"/>
      <family val="2"/>
      <scheme val="minor"/>
    </font>
    <font>
      <b/>
      <sz val="16"/>
      <color theme="1"/>
      <name val="Arial"/>
      <family val="2"/>
      <scheme val="minor"/>
    </font>
    <font>
      <sz val="10"/>
      <color theme="0"/>
      <name val="Arial"/>
      <family val="2"/>
      <charset val="178"/>
      <scheme val="minor"/>
    </font>
    <font>
      <b/>
      <sz val="18"/>
      <color theme="1"/>
      <name val="Arial"/>
      <family val="2"/>
      <scheme val="minor"/>
    </font>
    <font>
      <sz val="10"/>
      <color rgb="FFFF0000"/>
      <name val="Arial"/>
      <family val="2"/>
      <charset val="178"/>
      <scheme val="minor"/>
    </font>
    <font>
      <b/>
      <sz val="10"/>
      <color indexed="81"/>
      <name val="Tahoma"/>
      <family val="2"/>
    </font>
    <font>
      <sz val="10"/>
      <color indexed="81"/>
      <name val="Tahoma"/>
      <family val="2"/>
    </font>
    <font>
      <sz val="8"/>
      <color indexed="81"/>
      <name val="Tahoma"/>
      <family val="2"/>
    </font>
    <font>
      <b/>
      <sz val="8"/>
      <color indexed="81"/>
      <name val="Tahoma"/>
      <family val="2"/>
    </font>
    <font>
      <sz val="10"/>
      <color theme="1" tint="4.9989318521683403E-2"/>
      <name val="Arial"/>
      <family val="2"/>
      <charset val="178"/>
      <scheme val="minor"/>
    </font>
    <font>
      <sz val="20"/>
      <color theme="1" tint="4.9989318521683403E-2"/>
      <name val="PT Bold Heading"/>
      <charset val="178"/>
    </font>
    <font>
      <sz val="11"/>
      <color theme="1" tint="4.9989318521683403E-2"/>
      <name val="Arial"/>
      <family val="2"/>
      <charset val="178"/>
      <scheme val="minor"/>
    </font>
    <font>
      <b/>
      <sz val="11"/>
      <color indexed="81"/>
      <name val="Times New Roman"/>
      <family val="1"/>
    </font>
    <font>
      <sz val="20"/>
      <color theme="0"/>
      <name val="PT Bold Heading"/>
      <charset val="178"/>
    </font>
    <font>
      <b/>
      <sz val="14"/>
      <color theme="0"/>
      <name val="Arial"/>
      <family val="2"/>
      <scheme val="minor"/>
    </font>
    <font>
      <b/>
      <sz val="12"/>
      <color theme="0"/>
      <name val="Arial"/>
      <family val="2"/>
      <scheme val="minor"/>
    </font>
    <font>
      <b/>
      <sz val="16"/>
      <color theme="0"/>
      <name val="Arial"/>
      <family val="2"/>
      <charset val="178"/>
      <scheme val="minor"/>
    </font>
    <font>
      <b/>
      <sz val="14"/>
      <color theme="0"/>
      <name val="Arial"/>
      <family val="2"/>
      <charset val="178"/>
      <scheme val="minor"/>
    </font>
    <font>
      <sz val="10"/>
      <name val="Arial"/>
      <family val="2"/>
    </font>
    <font>
      <u/>
      <sz val="10"/>
      <color indexed="12"/>
      <name val="Arial"/>
      <family val="2"/>
    </font>
    <font>
      <b/>
      <sz val="9"/>
      <name val="Arial"/>
      <family val="2"/>
    </font>
    <font>
      <sz val="8"/>
      <name val="Tahoma"/>
      <family val="2"/>
    </font>
    <font>
      <sz val="8"/>
      <name val="Times New Roman"/>
      <family val="1"/>
    </font>
    <font>
      <sz val="8"/>
      <name val="Verdana"/>
      <family val="2"/>
    </font>
    <font>
      <sz val="10"/>
      <name val="Helv"/>
    </font>
    <font>
      <b/>
      <sz val="8"/>
      <color indexed="9"/>
      <name val="Tahoma"/>
      <family val="2"/>
    </font>
    <font>
      <b/>
      <sz val="8"/>
      <color indexed="8"/>
      <name val="Tahoma"/>
      <family val="2"/>
    </font>
    <font>
      <u/>
      <sz val="10"/>
      <color theme="10"/>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b/>
      <sz val="12"/>
      <color rgb="FF0033CC"/>
      <name val="Times New Roman"/>
      <family val="1"/>
    </font>
    <font>
      <sz val="22"/>
      <name val="Andalus"/>
      <charset val="178"/>
    </font>
    <font>
      <sz val="20"/>
      <color rgb="FF0000FF"/>
      <name val="PT Bold Heading"/>
      <charset val="178"/>
    </font>
    <font>
      <b/>
      <sz val="20"/>
      <name val="PT Bold Heading"/>
      <charset val="178"/>
    </font>
    <font>
      <b/>
      <sz val="14"/>
      <name val="Arial"/>
      <family val="2"/>
    </font>
    <font>
      <b/>
      <sz val="12"/>
      <name val="Times New Roman"/>
      <family val="1"/>
      <scheme val="major"/>
    </font>
    <font>
      <b/>
      <i/>
      <sz val="16"/>
      <color rgb="FF0000FF"/>
      <name val="Times New Roman"/>
      <family val="1"/>
      <scheme val="major"/>
    </font>
    <font>
      <u/>
      <sz val="11"/>
      <color theme="10"/>
      <name val="Arial"/>
      <family val="2"/>
    </font>
    <font>
      <u/>
      <sz val="11"/>
      <color theme="10"/>
      <name val="Times New Roman"/>
      <family val="1"/>
      <scheme val="major"/>
    </font>
    <font>
      <b/>
      <sz val="11"/>
      <name val="Times New Roman"/>
      <family val="1"/>
      <scheme val="major"/>
    </font>
    <font>
      <u/>
      <sz val="11"/>
      <color indexed="12"/>
      <name val="Times New Roman"/>
      <family val="1"/>
      <scheme val="major"/>
    </font>
    <font>
      <b/>
      <sz val="11"/>
      <name val="Arial"/>
      <family val="2"/>
      <scheme val="minor"/>
    </font>
    <font>
      <b/>
      <sz val="11"/>
      <name val="Arial"/>
      <family val="2"/>
    </font>
    <font>
      <b/>
      <sz val="10"/>
      <name val="Arial"/>
      <family val="2"/>
    </font>
    <font>
      <b/>
      <sz val="12"/>
      <name val="Arial"/>
      <family val="2"/>
    </font>
    <font>
      <sz val="14"/>
      <name val="Onyx"/>
      <family val="5"/>
    </font>
    <font>
      <b/>
      <u/>
      <sz val="14"/>
      <color rgb="FF0033CC"/>
      <name val="Arial"/>
      <family val="2"/>
    </font>
    <font>
      <b/>
      <u/>
      <sz val="14"/>
      <color rgb="FFFF0000"/>
      <name val="Arial"/>
      <family val="2"/>
    </font>
    <font>
      <b/>
      <sz val="18"/>
      <name val="Arial"/>
      <family val="2"/>
    </font>
    <font>
      <sz val="20"/>
      <color rgb="FF0033CC"/>
      <name val="PT Bold Heading"/>
      <charset val="178"/>
    </font>
    <font>
      <sz val="18"/>
      <color rgb="FF0033CC"/>
      <name val="PT Bold Heading"/>
      <charset val="178"/>
    </font>
    <font>
      <b/>
      <sz val="12"/>
      <color theme="1" tint="4.9989318521683403E-2"/>
      <name val="Arial"/>
      <family val="2"/>
    </font>
    <font>
      <b/>
      <sz val="12"/>
      <color rgb="FF0033CC"/>
      <name val="Arial"/>
      <family val="2"/>
    </font>
    <font>
      <sz val="12"/>
      <color rgb="FF0033CC"/>
      <name val="Arial"/>
      <family val="2"/>
    </font>
    <font>
      <sz val="11"/>
      <color theme="0"/>
      <name val="Arial"/>
      <family val="2"/>
      <charset val="178"/>
      <scheme val="minor"/>
    </font>
  </fonts>
  <fills count="26">
    <fill>
      <patternFill patternType="none"/>
    </fill>
    <fill>
      <patternFill patternType="gray125"/>
    </fill>
    <fill>
      <patternFill patternType="solid">
        <fgColor rgb="FF92D050"/>
        <bgColor indexed="64"/>
      </patternFill>
    </fill>
    <fill>
      <patternFill patternType="solid">
        <fgColor rgb="FF82CBE2"/>
        <bgColor indexed="64"/>
      </patternFill>
    </fill>
    <fill>
      <patternFill patternType="solid">
        <fgColor rgb="FF9BBFFF"/>
        <bgColor indexed="64"/>
      </patternFill>
    </fill>
    <fill>
      <patternFill patternType="solid">
        <fgColor theme="6" tint="0.39997558519241921"/>
        <bgColor indexed="64"/>
      </patternFill>
    </fill>
    <fill>
      <patternFill patternType="solid">
        <fgColor rgb="FFA3C3FF"/>
        <bgColor indexed="64"/>
      </patternFill>
    </fill>
    <fill>
      <patternFill patternType="solid">
        <fgColor theme="0"/>
        <bgColor indexed="64"/>
      </patternFill>
    </fill>
    <fill>
      <patternFill patternType="solid">
        <fgColor theme="7" tint="0.59999389629810485"/>
        <bgColor indexed="64"/>
      </patternFill>
    </fill>
    <fill>
      <patternFill patternType="solid">
        <fgColor indexed="9"/>
        <bgColor indexed="64"/>
      </patternFill>
    </fill>
    <fill>
      <patternFill patternType="solid">
        <fgColor indexed="55"/>
        <bgColor indexed="64"/>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C8D7EA"/>
        <bgColor indexed="64"/>
      </patternFill>
    </fill>
    <fill>
      <patternFill patternType="solid">
        <fgColor rgb="FFB1C7E1"/>
        <bgColor indexed="64"/>
      </patternFill>
    </fill>
    <fill>
      <patternFill patternType="solid">
        <fgColor theme="0" tint="-0.249977111117893"/>
        <bgColor indexed="64"/>
      </patternFill>
    </fill>
    <fill>
      <patternFill patternType="solid">
        <fgColor theme="0" tint="-0.14999847407452621"/>
        <bgColor indexed="64"/>
      </patternFill>
    </fill>
  </fills>
  <borders count="9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medium">
        <color auto="1"/>
      </right>
      <top style="thick">
        <color auto="1"/>
      </top>
      <bottom style="medium">
        <color auto="1"/>
      </bottom>
      <diagonal/>
    </border>
    <border>
      <left/>
      <right style="medium">
        <color auto="1"/>
      </right>
      <top style="medium">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double">
        <color auto="1"/>
      </left>
      <right/>
      <top style="double">
        <color auto="1"/>
      </top>
      <bottom style="double">
        <color auto="1"/>
      </bottom>
      <diagonal/>
    </border>
    <border>
      <left style="thin">
        <color auto="1"/>
      </left>
      <right style="double">
        <color auto="1"/>
      </right>
      <top style="thin">
        <color auto="1"/>
      </top>
      <bottom style="thin">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auto="1"/>
      </bottom>
      <diagonal/>
    </border>
    <border>
      <left style="thin">
        <color auto="1"/>
      </left>
      <right style="double">
        <color auto="1"/>
      </right>
      <top style="double">
        <color auto="1"/>
      </top>
      <bottom style="double">
        <color auto="1"/>
      </bottom>
      <diagonal/>
    </border>
    <border>
      <left style="thick">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double">
        <color auto="1"/>
      </left>
      <right style="thick">
        <color auto="1"/>
      </right>
      <top style="double">
        <color auto="1"/>
      </top>
      <bottom style="thin">
        <color auto="1"/>
      </bottom>
      <diagonal/>
    </border>
    <border>
      <left style="thick">
        <color auto="1"/>
      </left>
      <right style="thick">
        <color auto="1"/>
      </right>
      <top style="double">
        <color auto="1"/>
      </top>
      <bottom style="thin">
        <color auto="1"/>
      </bottom>
      <diagonal/>
    </border>
    <border>
      <left style="thick">
        <color auto="1"/>
      </left>
      <right style="double">
        <color auto="1"/>
      </right>
      <top style="double">
        <color auto="1"/>
      </top>
      <bottom style="thin">
        <color auto="1"/>
      </bottom>
      <diagonal/>
    </border>
    <border>
      <left style="double">
        <color auto="1"/>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
      <left style="thick">
        <color auto="1"/>
      </left>
      <right style="double">
        <color auto="1"/>
      </right>
      <top style="thin">
        <color auto="1"/>
      </top>
      <bottom style="thin">
        <color auto="1"/>
      </bottom>
      <diagonal/>
    </border>
    <border>
      <left style="double">
        <color auto="1"/>
      </left>
      <right style="thick">
        <color auto="1"/>
      </right>
      <top style="thin">
        <color auto="1"/>
      </top>
      <bottom style="double">
        <color auto="1"/>
      </bottom>
      <diagonal/>
    </border>
    <border>
      <left style="thick">
        <color auto="1"/>
      </left>
      <right style="thick">
        <color auto="1"/>
      </right>
      <top style="thin">
        <color auto="1"/>
      </top>
      <bottom style="double">
        <color auto="1"/>
      </bottom>
      <diagonal/>
    </border>
    <border>
      <left style="thick">
        <color auto="1"/>
      </left>
      <right style="double">
        <color auto="1"/>
      </right>
      <top style="thin">
        <color auto="1"/>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double">
        <color auto="1"/>
      </right>
      <top style="thin">
        <color auto="1"/>
      </top>
      <bottom style="double">
        <color auto="1"/>
      </bottom>
      <diagonal/>
    </border>
    <border>
      <left style="double">
        <color auto="1"/>
      </left>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double">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style="double">
        <color auto="1"/>
      </left>
      <right style="thick">
        <color auto="1"/>
      </right>
      <top style="double">
        <color auto="1"/>
      </top>
      <bottom style="double">
        <color auto="1"/>
      </bottom>
      <diagonal/>
    </border>
    <border>
      <left style="thick">
        <color auto="1"/>
      </left>
      <right style="double">
        <color auto="1"/>
      </right>
      <top style="double">
        <color auto="1"/>
      </top>
      <bottom style="double">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double">
        <color auto="1"/>
      </left>
      <right style="thin">
        <color auto="1"/>
      </right>
      <top style="double">
        <color auto="1"/>
      </top>
      <bottom style="double">
        <color auto="1"/>
      </bottom>
      <diagonal/>
    </border>
    <border>
      <left style="thin">
        <color auto="1"/>
      </left>
      <right style="thin">
        <color auto="1"/>
      </right>
      <top style="thin">
        <color auto="1"/>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ck">
        <color auto="1"/>
      </left>
      <right style="thick">
        <color auto="1"/>
      </right>
      <top style="double">
        <color auto="1"/>
      </top>
      <bottom style="double">
        <color auto="1"/>
      </bottom>
      <diagonal/>
    </border>
    <border>
      <left style="thin">
        <color indexed="64"/>
      </left>
      <right/>
      <top/>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
      <left style="thin">
        <color indexed="9"/>
      </left>
      <right/>
      <top style="thin">
        <color indexed="9"/>
      </top>
      <bottom style="thin">
        <color indexed="9"/>
      </bottom>
      <diagonal/>
    </border>
    <border>
      <left/>
      <right/>
      <top/>
      <bottom style="thick">
        <color theme="3" tint="0.39994506668294322"/>
      </bottom>
      <diagonal/>
    </border>
    <border>
      <left/>
      <right/>
      <top style="thick">
        <color theme="3" tint="0.39994506668294322"/>
      </top>
      <bottom/>
      <diagonal/>
    </border>
    <border>
      <left/>
      <right/>
      <top style="thick">
        <color rgb="FF0000FF"/>
      </top>
      <bottom/>
      <diagonal/>
    </border>
    <border>
      <left/>
      <right/>
      <top/>
      <bottom style="thick">
        <color theme="6" tint="-0.24994659260841701"/>
      </bottom>
      <diagonal/>
    </border>
  </borders>
  <cellStyleXfs count="37">
    <xf numFmtId="0" fontId="0" fillId="0" borderId="0"/>
    <xf numFmtId="0" fontId="25" fillId="0" borderId="0"/>
    <xf numFmtId="0" fontId="26" fillId="0" borderId="0" applyNumberFormat="0" applyFill="0" applyBorder="0" applyAlignment="0" applyProtection="0">
      <alignment vertical="top"/>
      <protection locked="0"/>
    </xf>
    <xf numFmtId="37" fontId="28" fillId="9" borderId="70" applyBorder="0" applyProtection="0">
      <alignment vertical="center"/>
    </xf>
    <xf numFmtId="165" fontId="29" fillId="0" borderId="81">
      <protection locked="0"/>
    </xf>
    <xf numFmtId="0" fontId="30" fillId="10" borderId="0" applyBorder="0">
      <alignment horizontal="left" vertical="center" indent="1"/>
    </xf>
    <xf numFmtId="3" fontId="25" fillId="0" borderId="0" applyFont="0" applyFill="0" applyBorder="0" applyAlignment="0" applyProtection="0"/>
    <xf numFmtId="165" fontId="25" fillId="0" borderId="0" applyFont="0" applyFill="0" applyBorder="0" applyAlignment="0" applyProtection="0"/>
    <xf numFmtId="0" fontId="31" fillId="0" borderId="82"/>
    <xf numFmtId="4" fontId="29" fillId="11" borderId="82">
      <protection locked="0"/>
    </xf>
    <xf numFmtId="166" fontId="25" fillId="0" borderId="0" applyFont="0" applyFill="0" applyBorder="0" applyAlignment="0" applyProtection="0"/>
    <xf numFmtId="167" fontId="25" fillId="0"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4" fontId="29" fillId="12" borderId="82"/>
    <xf numFmtId="170" fontId="27" fillId="0" borderId="83"/>
    <xf numFmtId="37" fontId="32" fillId="13" borderId="81" applyBorder="0">
      <alignment horizontal="left" vertical="center" indent="1"/>
    </xf>
    <xf numFmtId="37" fontId="33" fillId="14" borderId="84" applyFill="0">
      <alignment vertical="center"/>
    </xf>
    <xf numFmtId="0" fontId="33" fillId="15" borderId="85" applyNumberFormat="0">
      <alignment horizontal="left" vertical="top" indent="1"/>
    </xf>
    <xf numFmtId="0" fontId="33" fillId="9" borderId="0" applyBorder="0">
      <alignment horizontal="left" vertical="center" indent="1"/>
    </xf>
    <xf numFmtId="0" fontId="33" fillId="0" borderId="85" applyNumberFormat="0" applyFill="0">
      <alignment horizontal="centerContinuous" vertical="top"/>
    </xf>
    <xf numFmtId="0" fontId="34" fillId="0" borderId="0" applyNumberFormat="0" applyFill="0" applyBorder="0" applyAlignment="0" applyProtection="0">
      <alignment vertical="top"/>
      <protection locked="0"/>
    </xf>
    <xf numFmtId="170" fontId="27" fillId="0" borderId="86"/>
    <xf numFmtId="171" fontId="27" fillId="0" borderId="87"/>
    <xf numFmtId="0" fontId="35" fillId="14" borderId="0">
      <alignment horizontal="left" wrapText="1" indent="1"/>
    </xf>
    <xf numFmtId="0" fontId="36" fillId="0" borderId="0"/>
    <xf numFmtId="9" fontId="25" fillId="0" borderId="0" applyFont="0" applyFill="0" applyBorder="0" applyAlignment="0" applyProtection="0"/>
    <xf numFmtId="172" fontId="37" fillId="16" borderId="88"/>
    <xf numFmtId="173" fontId="37" fillId="0" borderId="88" applyFont="0" applyFill="0" applyBorder="0" applyAlignment="0" applyProtection="0">
      <protection locked="0"/>
    </xf>
    <xf numFmtId="2" fontId="38" fillId="0" borderId="0">
      <protection locked="0"/>
    </xf>
    <xf numFmtId="0" fontId="25" fillId="17" borderId="0"/>
    <xf numFmtId="49" fontId="25" fillId="0" borderId="0" applyFont="0" applyFill="0" applyBorder="0" applyAlignment="0" applyProtection="0"/>
    <xf numFmtId="0" fontId="39" fillId="0" borderId="0">
      <alignment horizontal="right"/>
    </xf>
    <xf numFmtId="0" fontId="40" fillId="0" borderId="0"/>
    <xf numFmtId="174" fontId="25" fillId="0" borderId="0" applyFont="0" applyFill="0" applyBorder="0" applyAlignment="0" applyProtection="0"/>
    <xf numFmtId="175" fontId="25" fillId="0" borderId="0" applyFont="0" applyFill="0" applyBorder="0" applyAlignment="0" applyProtection="0"/>
    <xf numFmtId="0" fontId="48" fillId="0" borderId="0" applyNumberFormat="0" applyFill="0" applyBorder="0" applyAlignment="0" applyProtection="0">
      <alignment vertical="top"/>
      <protection locked="0"/>
    </xf>
  </cellStyleXfs>
  <cellXfs count="303">
    <xf numFmtId="0" fontId="0" fillId="0" borderId="0" xfId="0"/>
    <xf numFmtId="0" fontId="0" fillId="0" borderId="0" xfId="0" applyProtection="1">
      <protection hidden="1"/>
    </xf>
    <xf numFmtId="0" fontId="0" fillId="0" borderId="0" xfId="0" applyAlignment="1" applyProtection="1">
      <alignment vertical="center"/>
      <protection hidden="1"/>
    </xf>
    <xf numFmtId="0" fontId="0" fillId="2" borderId="4" xfId="0" applyFill="1" applyBorder="1" applyProtection="1">
      <protection hidden="1"/>
    </xf>
    <xf numFmtId="0" fontId="0" fillId="2" borderId="0" xfId="0" applyFill="1" applyBorder="1" applyProtection="1">
      <protection hidden="1"/>
    </xf>
    <xf numFmtId="0" fontId="0" fillId="2" borderId="5" xfId="0" applyFill="1" applyBorder="1" applyProtection="1">
      <protection hidden="1"/>
    </xf>
    <xf numFmtId="0" fontId="0" fillId="3" borderId="4" xfId="0" applyFill="1" applyBorder="1" applyProtection="1">
      <protection hidden="1"/>
    </xf>
    <xf numFmtId="0" fontId="0" fillId="3" borderId="0" xfId="0" applyFill="1" applyBorder="1" applyProtection="1">
      <protection hidden="1"/>
    </xf>
    <xf numFmtId="0" fontId="0" fillId="3" borderId="5" xfId="0" applyFill="1" applyBorder="1" applyProtection="1">
      <protection hidden="1"/>
    </xf>
    <xf numFmtId="0" fontId="0" fillId="4" borderId="4" xfId="0" applyFill="1" applyBorder="1" applyProtection="1">
      <protection hidden="1"/>
    </xf>
    <xf numFmtId="0" fontId="0" fillId="4" borderId="0" xfId="0" applyFill="1" applyBorder="1" applyProtection="1">
      <protection hidden="1"/>
    </xf>
    <xf numFmtId="0" fontId="0" fillId="4" borderId="5" xfId="0"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0" fontId="0" fillId="3" borderId="6" xfId="0" applyFill="1" applyBorder="1" applyProtection="1">
      <protection hidden="1"/>
    </xf>
    <xf numFmtId="0" fontId="0" fillId="3" borderId="7" xfId="0" applyFill="1" applyBorder="1" applyProtection="1">
      <protection hidden="1"/>
    </xf>
    <xf numFmtId="0" fontId="0" fillId="3" borderId="8" xfId="0" applyFill="1" applyBorder="1" applyProtection="1">
      <protection hidden="1"/>
    </xf>
    <xf numFmtId="0" fontId="0" fillId="4" borderId="6" xfId="0" applyFill="1" applyBorder="1" applyProtection="1">
      <protection hidden="1"/>
    </xf>
    <xf numFmtId="0" fontId="0" fillId="4" borderId="7" xfId="0" applyFill="1" applyBorder="1" applyProtection="1">
      <protection hidden="1"/>
    </xf>
    <xf numFmtId="0" fontId="0" fillId="4" borderId="8" xfId="0" applyFill="1" applyBorder="1" applyProtection="1">
      <protection hidden="1"/>
    </xf>
    <xf numFmtId="0" fontId="10" fillId="0" borderId="65" xfId="0" applyFont="1" applyBorder="1" applyAlignment="1" applyProtection="1">
      <alignment horizontal="center" vertical="center"/>
      <protection hidden="1"/>
    </xf>
    <xf numFmtId="0" fontId="10" fillId="0" borderId="80" xfId="0" applyFont="1" applyBorder="1" applyAlignment="1" applyProtection="1">
      <alignment horizontal="center" vertical="center"/>
      <protection hidden="1"/>
    </xf>
    <xf numFmtId="0" fontId="10" fillId="0" borderId="66"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164" fontId="6" fillId="0" borderId="0" xfId="0" applyNumberFormat="1" applyFont="1" applyAlignment="1" applyProtection="1">
      <alignment horizontal="right"/>
      <protection hidden="1"/>
    </xf>
    <xf numFmtId="0" fontId="9" fillId="0" borderId="0" xfId="0" applyFont="1" applyAlignment="1" applyProtection="1">
      <alignment vertical="center"/>
      <protection hidden="1"/>
    </xf>
    <xf numFmtId="0" fontId="9" fillId="0" borderId="0" xfId="0" applyFont="1" applyProtection="1">
      <protection hidden="1"/>
    </xf>
    <xf numFmtId="0" fontId="16" fillId="7" borderId="0" xfId="0" applyFont="1" applyFill="1" applyProtection="1">
      <protection hidden="1"/>
    </xf>
    <xf numFmtId="0" fontId="5" fillId="0" borderId="0" xfId="0" applyFont="1" applyAlignment="1" applyProtection="1">
      <alignment vertical="center"/>
      <protection hidden="1"/>
    </xf>
    <xf numFmtId="0" fontId="17" fillId="7" borderId="0" xfId="0" applyFont="1" applyFill="1" applyAlignment="1" applyProtection="1">
      <alignment vertical="center"/>
      <protection hidden="1"/>
    </xf>
    <xf numFmtId="0" fontId="17" fillId="7" borderId="14" xfId="0" applyFont="1" applyFill="1" applyBorder="1" applyAlignment="1" applyProtection="1">
      <alignment vertical="center"/>
      <protection hidden="1"/>
    </xf>
    <xf numFmtId="0" fontId="16" fillId="7" borderId="14" xfId="0" applyFont="1" applyFill="1" applyBorder="1" applyProtection="1">
      <protection hidden="1"/>
    </xf>
    <xf numFmtId="0" fontId="3" fillId="0" borderId="9"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6" fillId="7" borderId="76" xfId="0" applyFont="1" applyFill="1" applyBorder="1" applyAlignment="1" applyProtection="1">
      <alignment horizontal="center"/>
      <protection hidden="1"/>
    </xf>
    <xf numFmtId="0" fontId="9" fillId="0" borderId="0" xfId="0" applyFont="1" applyAlignment="1" applyProtection="1">
      <alignment horizontal="center"/>
      <protection hidden="1"/>
    </xf>
    <xf numFmtId="0" fontId="6" fillId="0" borderId="10" xfId="0" applyFont="1" applyBorder="1" applyAlignment="1" applyProtection="1">
      <alignment horizontal="center" vertical="center"/>
      <protection hidden="1"/>
    </xf>
    <xf numFmtId="0" fontId="6" fillId="0" borderId="11" xfId="0" applyFont="1" applyBorder="1" applyAlignment="1" applyProtection="1">
      <alignment horizontal="right" vertical="center"/>
      <protection hidden="1"/>
    </xf>
    <xf numFmtId="0" fontId="6" fillId="0" borderId="0" xfId="0" applyFont="1" applyBorder="1" applyAlignment="1" applyProtection="1">
      <alignment horizontal="center" vertical="center"/>
      <protection hidden="1"/>
    </xf>
    <xf numFmtId="0" fontId="18" fillId="7" borderId="77" xfId="0" applyFont="1" applyFill="1" applyBorder="1" applyAlignment="1" applyProtection="1">
      <alignment horizontal="center"/>
      <protection hidden="1"/>
    </xf>
    <xf numFmtId="0" fontId="16" fillId="7" borderId="10" xfId="0" applyFont="1" applyFill="1" applyBorder="1" applyProtection="1">
      <protection hidden="1"/>
    </xf>
    <xf numFmtId="14" fontId="16" fillId="7" borderId="11" xfId="0" applyNumberFormat="1" applyFont="1" applyFill="1" applyBorder="1" applyProtection="1">
      <protection hidden="1"/>
    </xf>
    <xf numFmtId="0" fontId="16" fillId="7" borderId="11" xfId="0" applyFont="1" applyFill="1" applyBorder="1" applyProtection="1">
      <protection hidden="1"/>
    </xf>
    <xf numFmtId="0" fontId="16" fillId="7" borderId="12" xfId="0" applyFont="1" applyFill="1" applyBorder="1" applyProtection="1">
      <protection hidden="1"/>
    </xf>
    <xf numFmtId="0" fontId="6" fillId="0" borderId="13" xfId="0" applyFont="1" applyBorder="1" applyAlignment="1" applyProtection="1">
      <alignment horizontal="center" vertical="center"/>
      <protection hidden="1"/>
    </xf>
    <xf numFmtId="0" fontId="6" fillId="0" borderId="14" xfId="0" applyFont="1" applyBorder="1" applyAlignment="1" applyProtection="1">
      <alignment horizontal="right" vertical="center"/>
      <protection hidden="1"/>
    </xf>
    <xf numFmtId="0" fontId="18" fillId="7" borderId="50" xfId="0" applyFont="1" applyFill="1" applyBorder="1" applyAlignment="1" applyProtection="1">
      <alignment horizontal="center"/>
      <protection hidden="1"/>
    </xf>
    <xf numFmtId="0" fontId="16" fillId="7" borderId="13" xfId="0" applyFont="1" applyFill="1" applyBorder="1" applyProtection="1">
      <protection hidden="1"/>
    </xf>
    <xf numFmtId="14" fontId="16" fillId="7" borderId="14" xfId="0" applyNumberFormat="1" applyFont="1" applyFill="1" applyBorder="1" applyProtection="1">
      <protection hidden="1"/>
    </xf>
    <xf numFmtId="0" fontId="16" fillId="7" borderId="15" xfId="0" applyFont="1" applyFill="1" applyBorder="1" applyProtection="1">
      <protection hidden="1"/>
    </xf>
    <xf numFmtId="0" fontId="6" fillId="0" borderId="17" xfId="0" applyFont="1" applyBorder="1" applyAlignment="1" applyProtection="1">
      <alignment horizontal="right" vertical="center"/>
      <protection hidden="1"/>
    </xf>
    <xf numFmtId="0" fontId="18" fillId="7" borderId="78" xfId="0" applyFont="1" applyFill="1" applyBorder="1" applyAlignment="1" applyProtection="1">
      <alignment horizontal="center"/>
      <protection hidden="1"/>
    </xf>
    <xf numFmtId="0" fontId="16" fillId="7" borderId="16" xfId="0" applyFont="1" applyFill="1" applyBorder="1" applyProtection="1">
      <protection hidden="1"/>
    </xf>
    <xf numFmtId="14" fontId="16" fillId="7" borderId="17" xfId="0" applyNumberFormat="1" applyFont="1" applyFill="1" applyBorder="1" applyProtection="1">
      <protection hidden="1"/>
    </xf>
    <xf numFmtId="0" fontId="16" fillId="7" borderId="17" xfId="0" applyFont="1" applyFill="1" applyBorder="1" applyProtection="1">
      <protection hidden="1"/>
    </xf>
    <xf numFmtId="0" fontId="16" fillId="7" borderId="18" xfId="0" applyFont="1" applyFill="1" applyBorder="1" applyProtection="1">
      <protection hidden="1"/>
    </xf>
    <xf numFmtId="0" fontId="16" fillId="7" borderId="79" xfId="0" applyFont="1" applyFill="1" applyBorder="1" applyProtection="1">
      <protection hidden="1"/>
    </xf>
    <xf numFmtId="164" fontId="6" fillId="0" borderId="11" xfId="0" applyNumberFormat="1"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164" fontId="6" fillId="0" borderId="14" xfId="0" applyNumberFormat="1"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164" fontId="6" fillId="0" borderId="17" xfId="0" applyNumberFormat="1"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0" fillId="0" borderId="10" xfId="0" applyBorder="1" applyProtection="1">
      <protection hidden="1"/>
    </xf>
    <xf numFmtId="14" fontId="0" fillId="0" borderId="11" xfId="0" applyNumberFormat="1" applyBorder="1" applyProtection="1">
      <protection hidden="1"/>
    </xf>
    <xf numFmtId="0" fontId="0" fillId="0" borderId="11" xfId="0" applyBorder="1" applyProtection="1">
      <protection hidden="1"/>
    </xf>
    <xf numFmtId="0" fontId="0" fillId="0" borderId="12" xfId="0" applyBorder="1" applyProtection="1">
      <protection hidden="1"/>
    </xf>
    <xf numFmtId="0" fontId="0" fillId="0" borderId="13" xfId="0" applyBorder="1" applyProtection="1">
      <protection hidden="1"/>
    </xf>
    <xf numFmtId="14" fontId="0" fillId="0" borderId="14" xfId="0" applyNumberFormat="1"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16" xfId="0" applyBorder="1" applyProtection="1">
      <protection hidden="1"/>
    </xf>
    <xf numFmtId="14" fontId="0" fillId="0" borderId="17" xfId="0" applyNumberFormat="1" applyBorder="1" applyProtection="1">
      <protection hidden="1"/>
    </xf>
    <xf numFmtId="0" fontId="0" fillId="0" borderId="17" xfId="0" applyBorder="1" applyProtection="1">
      <protection hidden="1"/>
    </xf>
    <xf numFmtId="0" fontId="0" fillId="0" borderId="18" xfId="0" applyBorder="1" applyProtection="1">
      <protection hidden="1"/>
    </xf>
    <xf numFmtId="0" fontId="0" fillId="0" borderId="76" xfId="0" applyBorder="1" applyProtection="1">
      <protection hidden="1"/>
    </xf>
    <xf numFmtId="0" fontId="0" fillId="0" borderId="76" xfId="0" applyBorder="1" applyAlignment="1" applyProtection="1">
      <alignment horizontal="center"/>
      <protection hidden="1"/>
    </xf>
    <xf numFmtId="0" fontId="3" fillId="6" borderId="9" xfId="0" applyFont="1" applyFill="1" applyBorder="1" applyAlignment="1" applyProtection="1">
      <alignment horizontal="center" vertical="center"/>
      <protection hidden="1"/>
    </xf>
    <xf numFmtId="0" fontId="6"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13" xfId="0" applyFont="1" applyBorder="1" applyProtection="1">
      <protection hidden="1"/>
    </xf>
    <xf numFmtId="0" fontId="6" fillId="0" borderId="14" xfId="0" applyFont="1" applyBorder="1" applyProtection="1">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6" fillId="0" borderId="18" xfId="0" applyFont="1" applyBorder="1" applyProtection="1">
      <protection hidden="1"/>
    </xf>
    <xf numFmtId="0" fontId="3" fillId="6" borderId="33" xfId="0" applyFont="1" applyFill="1" applyBorder="1" applyAlignment="1" applyProtection="1">
      <alignment horizontal="center" vertical="center"/>
      <protection hidden="1"/>
    </xf>
    <xf numFmtId="0" fontId="6" fillId="0" borderId="0" xfId="0" applyFont="1" applyBorder="1" applyProtection="1">
      <protection hidden="1"/>
    </xf>
    <xf numFmtId="0" fontId="3" fillId="0" borderId="10" xfId="0" applyFont="1" applyBorder="1" applyAlignment="1" applyProtection="1">
      <alignment horizontal="center" vertical="center"/>
      <protection hidden="1"/>
    </xf>
    <xf numFmtId="0" fontId="3" fillId="0" borderId="12" xfId="0" applyFont="1" applyBorder="1" applyAlignment="1" applyProtection="1">
      <alignment vertical="center"/>
      <protection hidden="1"/>
    </xf>
    <xf numFmtId="0" fontId="3" fillId="0" borderId="13" xfId="0" applyFont="1" applyBorder="1" applyAlignment="1" applyProtection="1">
      <alignment horizontal="center" vertical="center"/>
      <protection hidden="1"/>
    </xf>
    <xf numFmtId="0" fontId="3" fillId="0" borderId="15" xfId="0" applyFont="1" applyBorder="1" applyAlignment="1" applyProtection="1">
      <alignment vertical="center"/>
      <protection hidden="1"/>
    </xf>
    <xf numFmtId="0" fontId="3" fillId="0" borderId="16" xfId="0" applyFont="1" applyBorder="1" applyAlignment="1" applyProtection="1">
      <alignment horizontal="center" vertical="center"/>
      <protection hidden="1"/>
    </xf>
    <xf numFmtId="0" fontId="3" fillId="0" borderId="18" xfId="0" applyFont="1" applyBorder="1" applyAlignment="1" applyProtection="1">
      <alignment vertical="center"/>
      <protection hidden="1"/>
    </xf>
    <xf numFmtId="0" fontId="0" fillId="0" borderId="0" xfId="0" applyProtection="1">
      <protection locked="0" hidden="1"/>
    </xf>
    <xf numFmtId="0" fontId="2" fillId="0" borderId="0" xfId="0" applyFont="1" applyAlignment="1" applyProtection="1">
      <alignment vertical="center"/>
      <protection locked="0" hidden="1"/>
    </xf>
    <xf numFmtId="0" fontId="3" fillId="2" borderId="9" xfId="0" applyFont="1" applyFill="1" applyBorder="1" applyAlignment="1" applyProtection="1">
      <alignment horizontal="center" vertical="center"/>
      <protection locked="0" hidden="1"/>
    </xf>
    <xf numFmtId="0" fontId="6" fillId="0" borderId="11" xfId="0" applyFont="1" applyBorder="1" applyAlignment="1" applyProtection="1">
      <alignment horizontal="center" vertical="center"/>
      <protection locked="0" hidden="1"/>
    </xf>
    <xf numFmtId="0" fontId="6" fillId="0" borderId="11" xfId="0" applyFont="1" applyBorder="1" applyAlignment="1" applyProtection="1">
      <alignment horizontal="right" vertical="center"/>
      <protection locked="0" hidden="1"/>
    </xf>
    <xf numFmtId="0" fontId="6" fillId="0" borderId="12" xfId="0" applyFont="1" applyBorder="1" applyAlignment="1" applyProtection="1">
      <alignment horizontal="center" vertical="center"/>
      <protection locked="0" hidden="1"/>
    </xf>
    <xf numFmtId="0" fontId="6" fillId="0" borderId="0" xfId="0" applyFont="1" applyAlignment="1" applyProtection="1">
      <alignment horizontal="center" vertical="center"/>
      <protection locked="0" hidden="1"/>
    </xf>
    <xf numFmtId="0" fontId="6" fillId="0" borderId="14" xfId="0" applyFont="1" applyBorder="1" applyAlignment="1" applyProtection="1">
      <alignment horizontal="center" vertical="center"/>
      <protection locked="0" hidden="1"/>
    </xf>
    <xf numFmtId="0" fontId="6" fillId="0" borderId="14" xfId="0" applyFont="1" applyBorder="1" applyAlignment="1" applyProtection="1">
      <alignment horizontal="right" vertical="center"/>
      <protection locked="0" hidden="1"/>
    </xf>
    <xf numFmtId="0" fontId="6" fillId="0" borderId="15" xfId="0" applyFont="1" applyBorder="1" applyAlignment="1" applyProtection="1">
      <alignment horizontal="center" vertical="center"/>
      <protection locked="0" hidden="1"/>
    </xf>
    <xf numFmtId="0" fontId="6" fillId="0" borderId="17" xfId="0" applyFont="1" applyBorder="1" applyAlignment="1" applyProtection="1">
      <alignment horizontal="center" vertical="center"/>
      <protection locked="0" hidden="1"/>
    </xf>
    <xf numFmtId="0" fontId="6" fillId="0" borderId="17" xfId="0" applyFont="1" applyBorder="1" applyAlignment="1" applyProtection="1">
      <alignment horizontal="right" vertical="center"/>
      <protection locked="0" hidden="1"/>
    </xf>
    <xf numFmtId="0" fontId="6" fillId="0" borderId="18" xfId="0" applyFont="1" applyBorder="1" applyAlignment="1" applyProtection="1">
      <alignment horizontal="center" vertical="center"/>
      <protection locked="0" hidden="1"/>
    </xf>
    <xf numFmtId="0" fontId="0" fillId="0" borderId="0" xfId="0" applyAlignment="1" applyProtection="1">
      <alignment horizontal="right"/>
      <protection locked="0" hidden="1"/>
    </xf>
    <xf numFmtId="0" fontId="3" fillId="2" borderId="9" xfId="0" applyFont="1" applyFill="1" applyBorder="1" applyAlignment="1" applyProtection="1">
      <alignment horizontal="center" vertical="center"/>
      <protection hidden="1"/>
    </xf>
    <xf numFmtId="0" fontId="8" fillId="0" borderId="35" xfId="0" applyFont="1" applyBorder="1" applyAlignment="1" applyProtection="1">
      <alignment vertical="center"/>
      <protection hidden="1"/>
    </xf>
    <xf numFmtId="0" fontId="8" fillId="0" borderId="44" xfId="0" applyFont="1" applyBorder="1" applyAlignment="1" applyProtection="1">
      <alignment vertical="center"/>
      <protection hidden="1"/>
    </xf>
    <xf numFmtId="0" fontId="6"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0" borderId="32" xfId="0" applyFont="1" applyBorder="1" applyAlignment="1" applyProtection="1">
      <alignment horizontal="center" vertical="center"/>
      <protection hidden="1"/>
    </xf>
    <xf numFmtId="164" fontId="9" fillId="0" borderId="0" xfId="0" applyNumberFormat="1" applyFont="1" applyProtection="1">
      <protection hidden="1"/>
    </xf>
    <xf numFmtId="0" fontId="8" fillId="0" borderId="0" xfId="0" applyFont="1" applyAlignment="1" applyProtection="1">
      <alignment horizontal="center"/>
      <protection hidden="1"/>
    </xf>
    <xf numFmtId="164" fontId="6" fillId="0" borderId="0" xfId="0" applyNumberFormat="1" applyFont="1" applyProtection="1">
      <protection hidden="1"/>
    </xf>
    <xf numFmtId="0" fontId="11" fillId="0" borderId="0" xfId="0" applyFont="1" applyAlignment="1" applyProtection="1">
      <alignment vertical="top"/>
      <protection hidden="1"/>
    </xf>
    <xf numFmtId="0" fontId="8" fillId="6" borderId="9" xfId="0" applyFont="1" applyFill="1" applyBorder="1" applyAlignment="1" applyProtection="1">
      <alignment horizontal="center" vertical="center"/>
      <protection hidden="1"/>
    </xf>
    <xf numFmtId="0" fontId="8" fillId="6" borderId="57" xfId="0" applyFont="1" applyFill="1" applyBorder="1" applyAlignment="1" applyProtection="1">
      <alignment vertical="center"/>
      <protection hidden="1"/>
    </xf>
    <xf numFmtId="0" fontId="6" fillId="0" borderId="10" xfId="0" applyNumberFormat="1" applyFont="1" applyBorder="1" applyAlignment="1" applyProtection="1">
      <alignment horizontal="center" vertical="center"/>
      <protection hidden="1"/>
    </xf>
    <xf numFmtId="0" fontId="6" fillId="0" borderId="11" xfId="0" applyFont="1" applyBorder="1" applyAlignment="1" applyProtection="1">
      <alignment horizontal="center"/>
      <protection hidden="1"/>
    </xf>
    <xf numFmtId="0" fontId="6" fillId="0" borderId="62" xfId="0" applyFont="1" applyBorder="1" applyAlignment="1" applyProtection="1">
      <protection hidden="1"/>
    </xf>
    <xf numFmtId="0" fontId="6" fillId="0" borderId="13" xfId="0" applyNumberFormat="1" applyFont="1" applyBorder="1" applyAlignment="1" applyProtection="1">
      <alignment horizontal="center" vertical="center"/>
      <protection hidden="1"/>
    </xf>
    <xf numFmtId="164" fontId="6" fillId="0" borderId="14" xfId="0" applyNumberFormat="1" applyFont="1" applyBorder="1" applyAlignment="1" applyProtection="1">
      <alignment horizontal="center" vertical="center"/>
      <protection hidden="1"/>
    </xf>
    <xf numFmtId="0" fontId="6" fillId="0" borderId="70" xfId="0" applyFont="1" applyBorder="1" applyAlignment="1" applyProtection="1">
      <alignment horizontal="right"/>
      <protection hidden="1"/>
    </xf>
    <xf numFmtId="0" fontId="6" fillId="0" borderId="71" xfId="0" applyFont="1" applyBorder="1" applyAlignment="1" applyProtection="1">
      <alignment horizontal="right"/>
      <protection hidden="1"/>
    </xf>
    <xf numFmtId="0" fontId="6" fillId="0" borderId="41" xfId="0" applyFont="1" applyBorder="1" applyAlignment="1" applyProtection="1">
      <alignment horizontal="right"/>
      <protection hidden="1"/>
    </xf>
    <xf numFmtId="0" fontId="6" fillId="0" borderId="14" xfId="0" applyFont="1" applyBorder="1" applyAlignment="1" applyProtection="1">
      <alignment horizontal="center"/>
      <protection hidden="1"/>
    </xf>
    <xf numFmtId="0" fontId="6" fillId="0" borderId="63" xfId="0" applyFont="1" applyBorder="1" applyAlignment="1" applyProtection="1">
      <protection hidden="1"/>
    </xf>
    <xf numFmtId="0" fontId="6" fillId="0" borderId="16" xfId="0" applyNumberFormat="1" applyFont="1" applyBorder="1" applyAlignment="1" applyProtection="1">
      <alignment horizontal="center" vertical="center"/>
      <protection hidden="1"/>
    </xf>
    <xf numFmtId="164" fontId="6" fillId="0" borderId="17" xfId="0" applyNumberFormat="1" applyFont="1" applyBorder="1" applyAlignment="1" applyProtection="1">
      <alignment horizontal="center" vertical="center"/>
      <protection hidden="1"/>
    </xf>
    <xf numFmtId="0" fontId="6" fillId="0" borderId="72" xfId="0" applyFont="1" applyBorder="1" applyAlignment="1" applyProtection="1">
      <alignment horizontal="right"/>
      <protection hidden="1"/>
    </xf>
    <xf numFmtId="0" fontId="6" fillId="0" borderId="73" xfId="0" applyFont="1" applyBorder="1" applyAlignment="1" applyProtection="1">
      <alignment horizontal="right"/>
      <protection hidden="1"/>
    </xf>
    <xf numFmtId="0" fontId="6" fillId="0" borderId="74" xfId="0" applyFont="1" applyBorder="1" applyAlignment="1" applyProtection="1">
      <alignment horizontal="right"/>
      <protection hidden="1"/>
    </xf>
    <xf numFmtId="0" fontId="6" fillId="0" borderId="17" xfId="0" applyFont="1" applyBorder="1" applyAlignment="1" applyProtection="1">
      <alignment horizontal="center"/>
      <protection hidden="1"/>
    </xf>
    <xf numFmtId="0" fontId="6" fillId="0" borderId="64" xfId="0" applyFont="1" applyBorder="1" applyAlignment="1" applyProtection="1">
      <protection hidden="1"/>
    </xf>
    <xf numFmtId="0" fontId="9" fillId="0" borderId="0" xfId="0" applyFont="1" applyAlignment="1" applyProtection="1">
      <alignment vertical="top"/>
      <protection hidden="1"/>
    </xf>
    <xf numFmtId="164" fontId="6" fillId="8" borderId="11" xfId="0" applyNumberFormat="1" applyFont="1" applyFill="1" applyBorder="1" applyAlignment="1" applyProtection="1">
      <alignment horizontal="center" vertical="center"/>
      <protection locked="0"/>
    </xf>
    <xf numFmtId="0" fontId="9" fillId="0" borderId="0" xfId="0" applyFont="1" applyBorder="1" applyProtection="1">
      <protection hidden="1"/>
    </xf>
    <xf numFmtId="0" fontId="20" fillId="0" borderId="0" xfId="0" applyFont="1" applyBorder="1" applyAlignment="1" applyProtection="1">
      <alignment vertical="center"/>
      <protection hidden="1"/>
    </xf>
    <xf numFmtId="0" fontId="21" fillId="0" borderId="0" xfId="0" applyFont="1" applyBorder="1" applyAlignment="1" applyProtection="1">
      <alignment horizontal="center" vertical="center"/>
      <protection hidden="1"/>
    </xf>
    <xf numFmtId="0" fontId="9" fillId="0" borderId="0" xfId="0" applyFont="1" applyBorder="1" applyAlignment="1" applyProtection="1">
      <alignment horizontal="center"/>
      <protection hidden="1"/>
    </xf>
    <xf numFmtId="0" fontId="22" fillId="0" borderId="0" xfId="0" applyFont="1" applyBorder="1" applyAlignment="1" applyProtection="1">
      <alignment horizontal="center" vertical="center"/>
      <protection hidden="1"/>
    </xf>
    <xf numFmtId="14" fontId="9" fillId="0" borderId="0" xfId="0" applyNumberFormat="1" applyFont="1" applyBorder="1" applyProtection="1">
      <protection hidden="1"/>
    </xf>
    <xf numFmtId="0" fontId="23" fillId="0" borderId="0" xfId="0" applyFont="1" applyBorder="1" applyAlignment="1" applyProtection="1">
      <alignment horizontal="center" vertical="center"/>
      <protection hidden="1"/>
    </xf>
    <xf numFmtId="0" fontId="24" fillId="0" borderId="0" xfId="0" applyFont="1" applyBorder="1" applyAlignment="1" applyProtection="1">
      <alignment horizontal="center"/>
      <protection hidden="1"/>
    </xf>
    <xf numFmtId="0" fontId="25" fillId="18" borderId="0" xfId="1" applyFill="1" applyProtection="1">
      <protection hidden="1"/>
    </xf>
    <xf numFmtId="0" fontId="42" fillId="18" borderId="0" xfId="1" applyFont="1" applyFill="1" applyAlignment="1" applyProtection="1">
      <alignment horizontal="center" vertical="center"/>
      <protection hidden="1"/>
    </xf>
    <xf numFmtId="0" fontId="25" fillId="19" borderId="0" xfId="1" applyFill="1" applyProtection="1">
      <protection hidden="1"/>
    </xf>
    <xf numFmtId="0" fontId="44" fillId="18" borderId="0" xfId="1" applyFont="1" applyFill="1" applyAlignment="1" applyProtection="1">
      <alignment horizontal="center" vertical="center"/>
      <protection hidden="1"/>
    </xf>
    <xf numFmtId="0" fontId="45" fillId="18" borderId="0" xfId="1" applyFont="1" applyFill="1" applyAlignment="1" applyProtection="1">
      <alignment horizontal="center" vertical="center"/>
      <protection hidden="1"/>
    </xf>
    <xf numFmtId="0" fontId="46" fillId="18" borderId="0" xfId="1" applyFont="1" applyFill="1" applyAlignment="1" applyProtection="1">
      <alignment horizontal="center" vertical="center"/>
      <protection hidden="1"/>
    </xf>
    <xf numFmtId="0" fontId="25" fillId="18" borderId="0" xfId="1" applyFont="1" applyFill="1" applyProtection="1">
      <protection hidden="1"/>
    </xf>
    <xf numFmtId="0" fontId="25" fillId="21" borderId="0" xfId="1" applyFill="1" applyProtection="1">
      <protection hidden="1"/>
    </xf>
    <xf numFmtId="0" fontId="45" fillId="21" borderId="0" xfId="1" applyFont="1" applyFill="1" applyAlignment="1" applyProtection="1">
      <alignment horizontal="center" vertical="center"/>
      <protection hidden="1"/>
    </xf>
    <xf numFmtId="0" fontId="53" fillId="24" borderId="0" xfId="1" applyFont="1" applyFill="1" applyProtection="1">
      <protection hidden="1"/>
    </xf>
    <xf numFmtId="0" fontId="25" fillId="24" borderId="0" xfId="1" applyFont="1" applyFill="1" applyProtection="1">
      <protection hidden="1"/>
    </xf>
    <xf numFmtId="0" fontId="54" fillId="24" borderId="0" xfId="1" applyFont="1" applyFill="1" applyProtection="1">
      <protection hidden="1"/>
    </xf>
    <xf numFmtId="0" fontId="25" fillId="24" borderId="0" xfId="1" applyFill="1" applyProtection="1">
      <protection hidden="1"/>
    </xf>
    <xf numFmtId="0" fontId="54" fillId="21" borderId="0" xfId="1" applyFont="1" applyFill="1" applyProtection="1">
      <protection hidden="1"/>
    </xf>
    <xf numFmtId="0" fontId="53" fillId="25" borderId="0" xfId="1" applyFont="1" applyFill="1" applyProtection="1">
      <protection hidden="1"/>
    </xf>
    <xf numFmtId="0" fontId="25" fillId="25" borderId="0" xfId="1" applyFill="1" applyProtection="1">
      <protection hidden="1"/>
    </xf>
    <xf numFmtId="0" fontId="25" fillId="5" borderId="0" xfId="1" applyFill="1" applyProtection="1">
      <protection hidden="1"/>
    </xf>
    <xf numFmtId="0" fontId="55" fillId="5" borderId="0" xfId="1" applyFont="1" applyFill="1" applyAlignment="1" applyProtection="1">
      <alignment vertical="center" wrapText="1"/>
      <protection hidden="1"/>
    </xf>
    <xf numFmtId="0" fontId="56" fillId="5" borderId="0" xfId="1" applyFont="1" applyFill="1" applyAlignment="1" applyProtection="1">
      <alignment vertical="center"/>
      <protection hidden="1"/>
    </xf>
    <xf numFmtId="0" fontId="55" fillId="5" borderId="0" xfId="1" applyFont="1" applyFill="1" applyAlignment="1" applyProtection="1">
      <protection hidden="1"/>
    </xf>
    <xf numFmtId="0" fontId="55" fillId="5" borderId="0" xfId="1" applyFont="1" applyFill="1" applyAlignment="1" applyProtection="1">
      <alignment horizontal="right" vertical="center" wrapText="1"/>
      <protection hidden="1"/>
    </xf>
    <xf numFmtId="0" fontId="0" fillId="21" borderId="0" xfId="0" applyFill="1" applyProtection="1">
      <protection hidden="1"/>
    </xf>
    <xf numFmtId="0" fontId="53" fillId="18" borderId="0" xfId="1" applyFont="1" applyFill="1" applyProtection="1">
      <protection hidden="1"/>
    </xf>
    <xf numFmtId="0" fontId="63" fillId="25" borderId="0" xfId="1" applyFont="1" applyFill="1" applyProtection="1">
      <protection hidden="1"/>
    </xf>
    <xf numFmtId="0" fontId="64" fillId="25" borderId="0" xfId="1" applyFont="1" applyFill="1" applyProtection="1">
      <protection hidden="1"/>
    </xf>
    <xf numFmtId="0" fontId="1" fillId="0" borderId="0" xfId="0" applyFont="1" applyProtection="1">
      <protection hidden="1"/>
    </xf>
    <xf numFmtId="0" fontId="65" fillId="0" borderId="0" xfId="0" applyFont="1" applyAlignment="1" applyProtection="1">
      <alignment horizontal="center" vertical="center"/>
      <protection hidden="1"/>
    </xf>
    <xf numFmtId="0" fontId="55" fillId="5" borderId="0" xfId="1" applyFont="1" applyFill="1" applyAlignment="1" applyProtection="1">
      <alignment horizontal="right" vertical="center" wrapText="1"/>
      <protection hidden="1"/>
    </xf>
    <xf numFmtId="0" fontId="52" fillId="20" borderId="0" xfId="1" applyFont="1" applyFill="1" applyBorder="1" applyAlignment="1" applyProtection="1">
      <alignment horizontal="right" vertical="center" wrapText="1"/>
      <protection hidden="1"/>
    </xf>
    <xf numFmtId="0" fontId="52" fillId="20" borderId="89" xfId="1" applyFont="1" applyFill="1" applyBorder="1" applyAlignment="1" applyProtection="1">
      <alignment horizontal="right" vertical="center" wrapText="1"/>
      <protection hidden="1"/>
    </xf>
    <xf numFmtId="0" fontId="52" fillId="22" borderId="90" xfId="1" applyFont="1" applyFill="1" applyBorder="1" applyAlignment="1" applyProtection="1">
      <alignment horizontal="right" vertical="center" wrapText="1"/>
      <protection hidden="1"/>
    </xf>
    <xf numFmtId="0" fontId="52" fillId="22" borderId="0" xfId="1" applyFont="1" applyFill="1" applyBorder="1" applyAlignment="1" applyProtection="1">
      <alignment horizontal="right" vertical="center" wrapText="1"/>
      <protection hidden="1"/>
    </xf>
    <xf numFmtId="0" fontId="52" fillId="23" borderId="91" xfId="1" applyFont="1" applyFill="1" applyBorder="1" applyAlignment="1" applyProtection="1">
      <alignment horizontal="right" vertical="center" wrapText="1"/>
      <protection hidden="1"/>
    </xf>
    <xf numFmtId="0" fontId="52" fillId="23" borderId="0" xfId="1" applyFont="1" applyFill="1" applyBorder="1" applyAlignment="1" applyProtection="1">
      <alignment horizontal="right" vertical="center" wrapText="1"/>
      <protection hidden="1"/>
    </xf>
    <xf numFmtId="0" fontId="52" fillId="23" borderId="92" xfId="1" applyFont="1" applyFill="1" applyBorder="1" applyAlignment="1" applyProtection="1">
      <alignment horizontal="right" vertical="center" wrapText="1"/>
      <protection hidden="1"/>
    </xf>
    <xf numFmtId="0" fontId="59" fillId="18" borderId="0" xfId="1" applyFont="1" applyFill="1" applyAlignment="1" applyProtection="1">
      <alignment horizontal="center" vertical="center"/>
      <protection hidden="1"/>
    </xf>
    <xf numFmtId="0" fontId="43" fillId="18" borderId="0" xfId="1" applyFont="1" applyFill="1" applyAlignment="1" applyProtection="1">
      <alignment horizontal="center" vertical="center"/>
      <protection hidden="1"/>
    </xf>
    <xf numFmtId="0" fontId="47" fillId="18" borderId="0" xfId="1" applyFont="1" applyFill="1" applyAlignment="1" applyProtection="1">
      <alignment horizontal="center" vertical="center"/>
      <protection hidden="1"/>
    </xf>
    <xf numFmtId="0" fontId="50" fillId="18" borderId="0" xfId="1" applyFont="1" applyFill="1" applyAlignment="1" applyProtection="1">
      <alignment horizontal="center" vertical="center"/>
      <protection hidden="1"/>
    </xf>
    <xf numFmtId="0" fontId="49" fillId="18" borderId="0" xfId="36" applyFont="1" applyFill="1" applyAlignment="1" applyProtection="1">
      <alignment horizontal="center"/>
      <protection hidden="1"/>
    </xf>
    <xf numFmtId="0" fontId="51" fillId="20" borderId="0" xfId="2" applyFont="1" applyFill="1" applyAlignment="1" applyProtection="1">
      <alignment horizontal="center"/>
      <protection hidden="1"/>
    </xf>
    <xf numFmtId="0" fontId="54" fillId="25" borderId="0" xfId="1" applyFont="1" applyFill="1" applyAlignment="1" applyProtection="1">
      <alignment horizontal="center" vertical="center" wrapText="1"/>
      <protection hidden="1"/>
    </xf>
    <xf numFmtId="0" fontId="61" fillId="5" borderId="0" xfId="1" applyFont="1" applyFill="1" applyAlignment="1" applyProtection="1">
      <alignment horizontal="center" vertical="center"/>
      <protection hidden="1"/>
    </xf>
    <xf numFmtId="0" fontId="62" fillId="5" borderId="0" xfId="1" applyFont="1" applyFill="1" applyAlignment="1" applyProtection="1">
      <alignment horizontal="right" vertical="center" wrapText="1"/>
      <protection hidden="1"/>
    </xf>
    <xf numFmtId="0" fontId="60" fillId="5" borderId="0" xfId="1" applyFont="1" applyFill="1" applyAlignment="1" applyProtection="1">
      <alignment horizontal="right" vertical="center"/>
      <protection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41" fillId="0" borderId="0" xfId="0" applyFont="1" applyAlignment="1" applyProtection="1">
      <alignment horizontal="center" vertical="center" wrapText="1"/>
      <protection hidden="1"/>
    </xf>
    <xf numFmtId="0" fontId="5" fillId="3" borderId="1"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0" fontId="5" fillId="3" borderId="3"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5" fillId="3" borderId="8" xfId="0" applyFont="1" applyFill="1" applyBorder="1" applyAlignment="1" applyProtection="1">
      <alignment horizontal="center" vertical="center"/>
      <protection hidden="1"/>
    </xf>
    <xf numFmtId="0" fontId="16" fillId="7" borderId="70" xfId="0" applyFont="1" applyFill="1" applyBorder="1" applyAlignment="1" applyProtection="1">
      <alignment horizontal="center"/>
      <protection hidden="1"/>
    </xf>
    <xf numFmtId="0" fontId="16" fillId="7" borderId="41" xfId="0" applyFont="1" applyFill="1" applyBorder="1" applyAlignment="1" applyProtection="1">
      <alignment horizontal="center"/>
      <protection hidden="1"/>
    </xf>
    <xf numFmtId="0" fontId="9" fillId="0" borderId="0" xfId="0" applyFont="1" applyBorder="1" applyAlignment="1" applyProtection="1">
      <alignment horizontal="center"/>
      <protection hidden="1"/>
    </xf>
    <xf numFmtId="0" fontId="0" fillId="0" borderId="14" xfId="0" applyBorder="1" applyAlignment="1" applyProtection="1">
      <alignment horizontal="center"/>
      <protection hidden="1"/>
    </xf>
    <xf numFmtId="0" fontId="5" fillId="5" borderId="1" xfId="0" applyFont="1" applyFill="1" applyBorder="1" applyAlignment="1" applyProtection="1">
      <alignment horizontal="center" vertical="center"/>
      <protection hidden="1"/>
    </xf>
    <xf numFmtId="0" fontId="5" fillId="5" borderId="2" xfId="0" applyFont="1" applyFill="1" applyBorder="1" applyAlignment="1" applyProtection="1">
      <alignment horizontal="center" vertical="center"/>
      <protection hidden="1"/>
    </xf>
    <xf numFmtId="0" fontId="5" fillId="5" borderId="3" xfId="0" applyFont="1" applyFill="1" applyBorder="1" applyAlignment="1" applyProtection="1">
      <alignment horizontal="center" vertical="center"/>
      <protection hidden="1"/>
    </xf>
    <xf numFmtId="0" fontId="5" fillId="5" borderId="6" xfId="0" applyFont="1" applyFill="1" applyBorder="1" applyAlignment="1" applyProtection="1">
      <alignment horizontal="center" vertical="center"/>
      <protection hidden="1"/>
    </xf>
    <xf numFmtId="0" fontId="5" fillId="5" borderId="7" xfId="0" applyFont="1" applyFill="1" applyBorder="1" applyAlignment="1" applyProtection="1">
      <alignment horizontal="center" vertical="center"/>
      <protection hidden="1"/>
    </xf>
    <xf numFmtId="0" fontId="5" fillId="5" borderId="8" xfId="0" applyFont="1" applyFill="1" applyBorder="1" applyAlignment="1" applyProtection="1">
      <alignment horizontal="center" vertical="center"/>
      <protection hidden="1"/>
    </xf>
    <xf numFmtId="0" fontId="5" fillId="6" borderId="1" xfId="0" applyFont="1" applyFill="1" applyBorder="1" applyAlignment="1" applyProtection="1">
      <alignment horizontal="center" vertical="center"/>
      <protection hidden="1"/>
    </xf>
    <xf numFmtId="0" fontId="5" fillId="6" borderId="2" xfId="0" applyFont="1" applyFill="1" applyBorder="1" applyAlignment="1" applyProtection="1">
      <alignment horizontal="center" vertical="center"/>
      <protection hidden="1"/>
    </xf>
    <xf numFmtId="0" fontId="5" fillId="6" borderId="3" xfId="0" applyFont="1" applyFill="1" applyBorder="1" applyAlignment="1" applyProtection="1">
      <alignment horizontal="center" vertical="center"/>
      <protection hidden="1"/>
    </xf>
    <xf numFmtId="0" fontId="5" fillId="6" borderId="6" xfId="0" applyFont="1" applyFill="1" applyBorder="1" applyAlignment="1" applyProtection="1">
      <alignment horizontal="center" vertical="center"/>
      <protection hidden="1"/>
    </xf>
    <xf numFmtId="0" fontId="5" fillId="6" borderId="7" xfId="0" applyFont="1" applyFill="1" applyBorder="1" applyAlignment="1" applyProtection="1">
      <alignment horizontal="center" vertical="center"/>
      <protection hidden="1"/>
    </xf>
    <xf numFmtId="0" fontId="5" fillId="6" borderId="8" xfId="0" applyFont="1" applyFill="1" applyBorder="1" applyAlignment="1" applyProtection="1">
      <alignment horizontal="center" vertical="center"/>
      <protection hidden="1"/>
    </xf>
    <xf numFmtId="0" fontId="3" fillId="0" borderId="40" xfId="0" applyFont="1" applyBorder="1" applyAlignment="1" applyProtection="1">
      <alignment horizontal="right" vertical="center"/>
      <protection locked="0" hidden="1"/>
    </xf>
    <xf numFmtId="0" fontId="3" fillId="0" borderId="20" xfId="0" applyFont="1" applyBorder="1" applyAlignment="1" applyProtection="1">
      <alignment horizontal="right" vertical="center"/>
      <protection locked="0" hidden="1"/>
    </xf>
    <xf numFmtId="0" fontId="3" fillId="0" borderId="41" xfId="0" applyFont="1" applyBorder="1" applyAlignment="1" applyProtection="1">
      <alignment horizontal="right" vertical="center"/>
      <protection locked="0" hidden="1"/>
    </xf>
    <xf numFmtId="0" fontId="3" fillId="0" borderId="36" xfId="0" applyFont="1" applyBorder="1" applyAlignment="1" applyProtection="1">
      <alignment horizontal="right" vertical="center"/>
      <protection locked="0" hidden="1"/>
    </xf>
    <xf numFmtId="0" fontId="3" fillId="0" borderId="42" xfId="0" applyFont="1" applyBorder="1" applyAlignment="1" applyProtection="1">
      <alignment horizontal="right" vertical="center"/>
      <protection locked="0" hidden="1"/>
    </xf>
    <xf numFmtId="0" fontId="3" fillId="0" borderId="22" xfId="0" applyFont="1" applyBorder="1" applyAlignment="1" applyProtection="1">
      <alignment horizontal="right" vertical="center"/>
      <protection locked="0" hidden="1"/>
    </xf>
    <xf numFmtId="0" fontId="8" fillId="0" borderId="37" xfId="0" applyFont="1" applyBorder="1" applyAlignment="1" applyProtection="1">
      <alignment horizontal="center" vertical="center" wrapText="1"/>
      <protection hidden="1"/>
    </xf>
    <xf numFmtId="0" fontId="8" fillId="0" borderId="38" xfId="0" applyFont="1" applyBorder="1" applyAlignment="1" applyProtection="1">
      <alignment horizontal="center" vertical="center" wrapText="1"/>
      <protection hidden="1"/>
    </xf>
    <xf numFmtId="0" fontId="8" fillId="0" borderId="39"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protection locked="0" hidden="1"/>
    </xf>
    <xf numFmtId="0" fontId="8" fillId="0" borderId="43" xfId="0" applyFont="1" applyBorder="1" applyAlignment="1" applyProtection="1">
      <alignment horizontal="center" vertical="center"/>
      <protection locked="0" hidden="1"/>
    </xf>
    <xf numFmtId="0" fontId="6" fillId="0" borderId="25" xfId="0" applyFont="1" applyBorder="1" applyAlignment="1" applyProtection="1">
      <alignment horizontal="center" vertical="center"/>
      <protection hidden="1"/>
    </xf>
    <xf numFmtId="0" fontId="6" fillId="0" borderId="26" xfId="0" applyFont="1" applyBorder="1" applyAlignment="1" applyProtection="1">
      <alignment horizontal="center" vertical="center"/>
      <protection hidden="1"/>
    </xf>
    <xf numFmtId="0" fontId="6" fillId="0" borderId="27"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3" fillId="0" borderId="23" xfId="0" applyFont="1" applyBorder="1" applyAlignment="1" applyProtection="1">
      <alignment horizontal="right" vertical="center"/>
      <protection hidden="1"/>
    </xf>
    <xf numFmtId="0" fontId="3" fillId="0" borderId="19"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21" xfId="0" applyFont="1" applyBorder="1" applyAlignment="1" applyProtection="1">
      <alignment horizontal="right" vertical="center"/>
      <protection hidden="1"/>
    </xf>
    <xf numFmtId="164" fontId="3" fillId="0" borderId="19" xfId="0" applyNumberFormat="1" applyFont="1" applyBorder="1" applyAlignment="1" applyProtection="1">
      <alignment horizontal="center" vertical="center"/>
      <protection locked="0" hidden="1"/>
    </xf>
    <xf numFmtId="164" fontId="3" fillId="0" borderId="20" xfId="0" applyNumberFormat="1" applyFont="1" applyBorder="1" applyAlignment="1" applyProtection="1">
      <alignment horizontal="center" vertical="center"/>
      <protection locked="0" hidden="1"/>
    </xf>
    <xf numFmtId="164" fontId="3" fillId="0" borderId="21" xfId="0" applyNumberFormat="1" applyFont="1" applyBorder="1" applyAlignment="1" applyProtection="1">
      <alignment horizontal="center" vertical="center"/>
      <protection locked="0" hidden="1"/>
    </xf>
    <xf numFmtId="164" fontId="3" fillId="0" borderId="22" xfId="0" applyNumberFormat="1" applyFont="1" applyBorder="1" applyAlignment="1" applyProtection="1">
      <alignment horizontal="center" vertical="center"/>
      <protection locked="0" hidden="1"/>
    </xf>
    <xf numFmtId="0" fontId="7" fillId="0" borderId="33" xfId="0" applyFont="1" applyBorder="1" applyAlignment="1" applyProtection="1">
      <alignment horizontal="center" vertical="center"/>
      <protection hidden="1"/>
    </xf>
    <xf numFmtId="0" fontId="7" fillId="0" borderId="34" xfId="0" applyFont="1" applyBorder="1" applyAlignment="1" applyProtection="1">
      <alignment horizontal="center" vertical="center"/>
      <protection hidden="1"/>
    </xf>
    <xf numFmtId="0" fontId="8" fillId="6" borderId="55" xfId="0" applyFont="1" applyFill="1" applyBorder="1" applyAlignment="1" applyProtection="1">
      <alignment horizontal="center" vertical="center"/>
      <protection hidden="1"/>
    </xf>
    <xf numFmtId="0" fontId="8" fillId="6" borderId="56" xfId="0" applyFont="1" applyFill="1" applyBorder="1" applyAlignment="1" applyProtection="1">
      <alignment horizontal="center" vertical="center"/>
      <protection hidden="1"/>
    </xf>
    <xf numFmtId="0" fontId="8" fillId="6" borderId="57" xfId="0" applyFont="1" applyFill="1" applyBorder="1" applyAlignment="1" applyProtection="1">
      <alignment horizontal="center" vertical="center"/>
      <protection hidden="1"/>
    </xf>
    <xf numFmtId="0" fontId="6" fillId="0" borderId="67" xfId="0" applyFont="1" applyBorder="1" applyAlignment="1" applyProtection="1">
      <alignment horizontal="right"/>
      <protection hidden="1"/>
    </xf>
    <xf numFmtId="0" fontId="6" fillId="0" borderId="69" xfId="0" applyFont="1" applyBorder="1" applyAlignment="1" applyProtection="1">
      <alignment horizontal="right"/>
      <protection hidden="1"/>
    </xf>
    <xf numFmtId="0" fontId="6" fillId="0" borderId="68" xfId="0" applyFont="1" applyBorder="1" applyAlignment="1" applyProtection="1">
      <alignment horizontal="right"/>
      <protection hidden="1"/>
    </xf>
    <xf numFmtId="2" fontId="10" fillId="0" borderId="61" xfId="0" applyNumberFormat="1" applyFont="1" applyBorder="1" applyAlignment="1" applyProtection="1">
      <alignment horizontal="center" vertical="center"/>
      <protection hidden="1"/>
    </xf>
    <xf numFmtId="2" fontId="10" fillId="0" borderId="58" xfId="0" applyNumberFormat="1"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hidden="1"/>
    </xf>
    <xf numFmtId="0" fontId="8" fillId="0" borderId="23" xfId="0" applyFont="1" applyBorder="1" applyAlignment="1" applyProtection="1">
      <alignment horizontal="center" vertical="center"/>
      <protection hidden="1"/>
    </xf>
    <xf numFmtId="0" fontId="8" fillId="0" borderId="19" xfId="0" applyFont="1" applyBorder="1" applyAlignment="1" applyProtection="1">
      <alignment horizontal="center" vertical="center"/>
      <protection hidden="1"/>
    </xf>
    <xf numFmtId="0" fontId="10" fillId="0" borderId="19"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8" fillId="0" borderId="60" xfId="0"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10" fillId="0" borderId="14" xfId="0" applyNumberFormat="1" applyFont="1" applyBorder="1" applyAlignment="1" applyProtection="1">
      <alignment horizontal="center" vertical="center"/>
      <protection hidden="1"/>
    </xf>
    <xf numFmtId="0" fontId="10" fillId="0" borderId="36" xfId="0" applyNumberFormat="1" applyFont="1" applyBorder="1" applyAlignment="1" applyProtection="1">
      <alignment horizontal="center" vertical="center"/>
      <protection hidden="1"/>
    </xf>
    <xf numFmtId="0" fontId="8" fillId="0" borderId="59" xfId="0" applyFont="1" applyBorder="1" applyAlignment="1" applyProtection="1">
      <alignment horizontal="center" vertical="center"/>
      <protection hidden="1"/>
    </xf>
    <xf numFmtId="0" fontId="8" fillId="0" borderId="42"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locked="0" hidden="1"/>
    </xf>
    <xf numFmtId="0" fontId="8" fillId="0" borderId="48" xfId="0" applyFont="1" applyBorder="1" applyAlignment="1" applyProtection="1">
      <alignment horizontal="center" vertical="center"/>
      <protection locked="0" hidden="1"/>
    </xf>
    <xf numFmtId="0" fontId="8" fillId="0" borderId="49" xfId="0" applyFont="1" applyBorder="1" applyAlignment="1" applyProtection="1">
      <alignment horizontal="center" vertical="center"/>
      <protection hidden="1"/>
    </xf>
    <xf numFmtId="0" fontId="8" fillId="0" borderId="50" xfId="0" applyFont="1" applyBorder="1" applyAlignment="1" applyProtection="1">
      <alignment horizontal="center" vertical="center"/>
      <protection hidden="1"/>
    </xf>
    <xf numFmtId="164" fontId="8" fillId="0" borderId="50" xfId="0" applyNumberFormat="1" applyFont="1" applyBorder="1" applyAlignment="1" applyProtection="1">
      <alignment horizontal="center" vertical="center"/>
      <protection hidden="1"/>
    </xf>
    <xf numFmtId="164" fontId="8" fillId="0" borderId="51" xfId="0" applyNumberFormat="1" applyFont="1" applyBorder="1" applyAlignment="1" applyProtection="1">
      <alignment horizontal="center" vertical="center"/>
      <protection hidden="1"/>
    </xf>
    <xf numFmtId="0" fontId="8" fillId="0" borderId="52" xfId="0" applyFont="1" applyBorder="1" applyAlignment="1" applyProtection="1">
      <alignment horizontal="center" vertical="center"/>
      <protection hidden="1"/>
    </xf>
    <xf numFmtId="0" fontId="8" fillId="0" borderId="53" xfId="0" applyFont="1" applyBorder="1" applyAlignment="1" applyProtection="1">
      <alignment horizontal="center" vertical="center"/>
      <protection hidden="1"/>
    </xf>
    <xf numFmtId="0" fontId="8" fillId="0" borderId="53" xfId="0" applyNumberFormat="1" applyFont="1" applyBorder="1" applyAlignment="1" applyProtection="1">
      <alignment horizontal="center" vertical="center"/>
      <protection hidden="1"/>
    </xf>
    <xf numFmtId="0" fontId="8" fillId="0" borderId="54" xfId="0" applyNumberFormat="1" applyFont="1" applyBorder="1" applyAlignment="1" applyProtection="1">
      <alignment horizontal="center" vertical="center"/>
      <protection hidden="1"/>
    </xf>
    <xf numFmtId="0" fontId="6" fillId="0" borderId="0" xfId="0" applyFont="1" applyAlignment="1" applyProtection="1">
      <alignment horizontal="right"/>
      <protection hidden="1"/>
    </xf>
    <xf numFmtId="0" fontId="10" fillId="0" borderId="80" xfId="0" applyFont="1" applyBorder="1" applyAlignment="1" applyProtection="1">
      <alignment horizontal="center" vertical="center"/>
      <protection hidden="1"/>
    </xf>
    <xf numFmtId="0" fontId="8" fillId="0" borderId="75"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locked="0"/>
    </xf>
    <xf numFmtId="0" fontId="8" fillId="0" borderId="43"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8" fillId="0" borderId="21" xfId="0" applyFont="1" applyBorder="1" applyAlignment="1" applyProtection="1">
      <alignment horizontal="center" vertical="center"/>
      <protection hidden="1"/>
    </xf>
    <xf numFmtId="164" fontId="8" fillId="0" borderId="45" xfId="0" applyNumberFormat="1" applyFont="1" applyBorder="1" applyAlignment="1" applyProtection="1">
      <alignment horizontal="center" vertical="center"/>
      <protection hidden="1"/>
    </xf>
    <xf numFmtId="164" fontId="8" fillId="0" borderId="43" xfId="0" applyNumberFormat="1" applyFont="1" applyBorder="1" applyAlignment="1" applyProtection="1">
      <alignment horizontal="center" vertical="center"/>
      <protection hidden="1"/>
    </xf>
    <xf numFmtId="0" fontId="8" fillId="0" borderId="43" xfId="0" applyFont="1" applyBorder="1" applyAlignment="1" applyProtection="1">
      <alignment horizontal="center" vertical="center"/>
      <protection hidden="1"/>
    </xf>
    <xf numFmtId="0" fontId="4" fillId="0" borderId="0" xfId="0" applyFont="1" applyAlignment="1" applyProtection="1">
      <alignment horizontal="center" vertical="center"/>
      <protection locked="0" hidden="1"/>
    </xf>
    <xf numFmtId="0" fontId="2" fillId="6" borderId="0" xfId="0" applyFont="1" applyFill="1" applyAlignment="1" applyProtection="1">
      <alignment horizontal="center" vertical="center"/>
      <protection locked="0" hidden="1"/>
    </xf>
  </cellXfs>
  <cellStyles count="37">
    <cellStyle name="amount" xfId="3"/>
    <cellStyle name="Blank" xfId="4"/>
    <cellStyle name="Body text" xfId="5"/>
    <cellStyle name="Comma0" xfId="6"/>
    <cellStyle name="Currency0" xfId="7"/>
    <cellStyle name="DarkBlueOutline" xfId="8"/>
    <cellStyle name="DarkBlueOutlineYellow" xfId="9"/>
    <cellStyle name="Date" xfId="10"/>
    <cellStyle name="Dezimal [0]_Compiling Utility Macros" xfId="11"/>
    <cellStyle name="Dezimal_Compiling Utility Macros" xfId="12"/>
    <cellStyle name="Fixed" xfId="13"/>
    <cellStyle name="GRAY" xfId="14"/>
    <cellStyle name="Gross Margin" xfId="15"/>
    <cellStyle name="header" xfId="16"/>
    <cellStyle name="Header Total" xfId="17"/>
    <cellStyle name="Header1" xfId="18"/>
    <cellStyle name="Header2" xfId="19"/>
    <cellStyle name="Header3" xfId="20"/>
    <cellStyle name="Hyperlink" xfId="36" builtinId="8"/>
    <cellStyle name="Hyperlink 2" xfId="2"/>
    <cellStyle name="Hyperlink 3" xfId="21"/>
    <cellStyle name="Level 2 Total" xfId="22"/>
    <cellStyle name="Major Total" xfId="23"/>
    <cellStyle name="NonPrint_TemTitle" xfId="24"/>
    <cellStyle name="Normal" xfId="0" builtinId="0"/>
    <cellStyle name="Normal 2" xfId="1"/>
    <cellStyle name="NormalRed" xfId="25"/>
    <cellStyle name="Percent 2" xfId="26"/>
    <cellStyle name="Percent.0" xfId="27"/>
    <cellStyle name="Percent.00" xfId="28"/>
    <cellStyle name="RED POSTED" xfId="29"/>
    <cellStyle name="Standard_Anpassen der Amortisation" xfId="30"/>
    <cellStyle name="Text" xfId="31"/>
    <cellStyle name="TmsRmn10BlueItalic" xfId="32"/>
    <cellStyle name="TmsRmn10Bold" xfId="33"/>
    <cellStyle name="Währung [0]_Compiling Utility Macros" xfId="34"/>
    <cellStyle name="Währung_Compiling Utility Macros" xfId="35"/>
  </cellStyles>
  <dxfs count="14">
    <dxf>
      <border>
        <left style="thin">
          <color auto="1"/>
        </left>
        <right style="thin">
          <color auto="1"/>
        </right>
        <top style="thin">
          <color auto="1"/>
        </top>
        <bottom style="thin">
          <color auto="1"/>
        </bottom>
        <vertical/>
        <horizontal/>
      </border>
    </dxf>
    <dxf>
      <font>
        <color theme="1" tint="4.9989318521683403E-2"/>
      </font>
    </dxf>
    <dxf>
      <font>
        <color theme="1" tint="4.9989318521683403E-2"/>
      </font>
    </dxf>
    <dxf>
      <font>
        <color theme="1" tint="4.9989318521683403E-2"/>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33CC"/>
      <color rgb="FF4BB4D5"/>
      <color rgb="FFA3C3FF"/>
      <color rgb="FF82CBE2"/>
      <color rgb="FF9BBFFF"/>
      <color rgb="FF33CCFF"/>
      <color rgb="FF31A9CF"/>
      <color rgb="FF2787A5"/>
      <color rgb="FF27871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jpeg"/><Relationship Id="rId1" Type="http://schemas.openxmlformats.org/officeDocument/2006/relationships/hyperlink" Target="mailto:auditormahmoud@yahoo.com?subject=&#1583;&#1593;&#1605;%20&#1601;&#1606;&#1610;%20&#1610;&#1608;&#1605;&#1610;&#1577;%20&#1575;&#1604;&#1605;&#1582;&#1575;&#1586;&#1606;" TargetMode="External"/><Relationship Id="rId4"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1" Type="http://schemas.openxmlformats.org/officeDocument/2006/relationships/hyperlink" Target="#Main!A1"/></Relationships>
</file>

<file path=xl/drawings/_rels/drawing12.xml.rels><?xml version="1.0" encoding="UTF-8" standalone="yes"?>
<Relationships xmlns="http://schemas.openxmlformats.org/package/2006/relationships"><Relationship Id="rId1" Type="http://schemas.openxmlformats.org/officeDocument/2006/relationships/hyperlink" Target="#Main!A1"/></Relationships>
</file>

<file path=xl/drawings/_rels/drawing13.xml.rels><?xml version="1.0" encoding="UTF-8" standalone="yes"?>
<Relationships xmlns="http://schemas.openxmlformats.org/package/2006/relationships"><Relationship Id="rId1" Type="http://schemas.openxmlformats.org/officeDocument/2006/relationships/hyperlink" Target="#Main!A1"/></Relationships>
</file>

<file path=xl/drawings/_rels/drawing14.xml.rels><?xml version="1.0" encoding="UTF-8" standalone="yes"?>
<Relationships xmlns="http://schemas.openxmlformats.org/package/2006/relationships"><Relationship Id="rId1" Type="http://schemas.openxmlformats.org/officeDocument/2006/relationships/hyperlink" Target="#Main!A1"/></Relationships>
</file>

<file path=xl/drawings/_rels/drawing2.xml.rels><?xml version="1.0" encoding="UTF-8" standalone="yes"?>
<Relationships xmlns="http://schemas.openxmlformats.org/package/2006/relationships"><Relationship Id="rId8" Type="http://schemas.openxmlformats.org/officeDocument/2006/relationships/hyperlink" Target="#DocReport!A1"/><Relationship Id="rId13" Type="http://schemas.openxmlformats.org/officeDocument/2006/relationships/hyperlink" Target="#SpolageStore!A1"/><Relationship Id="rId3" Type="http://schemas.openxmlformats.org/officeDocument/2006/relationships/hyperlink" Target="#Spend!A1"/><Relationship Id="rId7" Type="http://schemas.openxmlformats.org/officeDocument/2006/relationships/hyperlink" Target="#Storeport!A1"/><Relationship Id="rId12" Type="http://schemas.openxmlformats.org/officeDocument/2006/relationships/hyperlink" Target="#Mentstore!A1"/><Relationship Id="rId2" Type="http://schemas.openxmlformats.org/officeDocument/2006/relationships/image" Target="../media/image3.jpeg"/><Relationship Id="rId16" Type="http://schemas.openxmlformats.org/officeDocument/2006/relationships/image" Target="../media/image4.jpeg"/><Relationship Id="rId1" Type="http://schemas.openxmlformats.org/officeDocument/2006/relationships/hyperlink" Target="#Intro!A1"/><Relationship Id="rId6" Type="http://schemas.openxmlformats.org/officeDocument/2006/relationships/hyperlink" Target="#ItemReport!A1"/><Relationship Id="rId11" Type="http://schemas.openxmlformats.org/officeDocument/2006/relationships/hyperlink" Target="#SubStore!A1"/><Relationship Id="rId5" Type="http://schemas.openxmlformats.org/officeDocument/2006/relationships/hyperlink" Target="#Trans!A1"/><Relationship Id="rId15" Type="http://schemas.openxmlformats.org/officeDocument/2006/relationships/hyperlink" Target="#Intro!A1"/><Relationship Id="rId10" Type="http://schemas.openxmlformats.org/officeDocument/2006/relationships/hyperlink" Target="#MatirialStore!A1"/><Relationship Id="rId4" Type="http://schemas.openxmlformats.org/officeDocument/2006/relationships/hyperlink" Target="#Add!A1"/><Relationship Id="rId9" Type="http://schemas.openxmlformats.org/officeDocument/2006/relationships/hyperlink" Target="#MainStore!A1"/><Relationship Id="rId14" Type="http://schemas.openxmlformats.org/officeDocument/2006/relationships/hyperlink" Target="#Items!A1"/></Relationships>
</file>

<file path=xl/drawings/_rels/drawing3.xml.rels><?xml version="1.0" encoding="UTF-8" standalone="yes"?>
<Relationships xmlns="http://schemas.openxmlformats.org/package/2006/relationships"><Relationship Id="rId1" Type="http://schemas.openxmlformats.org/officeDocument/2006/relationships/hyperlink" Target="#Main!A1"/></Relationships>
</file>

<file path=xl/drawings/_rels/drawing4.xml.rels><?xml version="1.0" encoding="UTF-8" standalone="yes"?>
<Relationships xmlns="http://schemas.openxmlformats.org/package/2006/relationships"><Relationship Id="rId1" Type="http://schemas.openxmlformats.org/officeDocument/2006/relationships/hyperlink" Target="#Main!A1"/></Relationships>
</file>

<file path=xl/drawings/_rels/drawing5.xml.rels><?xml version="1.0" encoding="UTF-8" standalone="yes"?>
<Relationships xmlns="http://schemas.openxmlformats.org/package/2006/relationships"><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editAs="oneCell">
    <xdr:from>
      <xdr:col>6</xdr:col>
      <xdr:colOff>113446</xdr:colOff>
      <xdr:row>0</xdr:row>
      <xdr:rowOff>66673</xdr:rowOff>
    </xdr:from>
    <xdr:to>
      <xdr:col>8</xdr:col>
      <xdr:colOff>542821</xdr:colOff>
      <xdr:row>9</xdr:row>
      <xdr:rowOff>129287</xdr:rowOff>
    </xdr:to>
    <xdr:pic>
      <xdr:nvPicPr>
        <xdr:cNvPr id="2" name="Picture 1" descr="u_080411_w9a8xa9mjbttxgi.jpg">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3876779" y="66673"/>
          <a:ext cx="1620000" cy="200571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3</xdr:col>
      <xdr:colOff>0</xdr:colOff>
      <xdr:row>2</xdr:row>
      <xdr:rowOff>0</xdr:rowOff>
    </xdr:from>
    <xdr:to>
      <xdr:col>5</xdr:col>
      <xdr:colOff>253558</xdr:colOff>
      <xdr:row>4</xdr:row>
      <xdr:rowOff>43608</xdr:rowOff>
    </xdr:to>
    <xdr:grpSp>
      <xdr:nvGrpSpPr>
        <xdr:cNvPr id="3" name="Group 2">
          <a:hlinkClick xmlns:r="http://schemas.openxmlformats.org/officeDocument/2006/relationships" r:id="rId3" tooltip="عودة للرئيسية"/>
        </xdr:cNvPr>
        <xdr:cNvGrpSpPr/>
      </xdr:nvGrpSpPr>
      <xdr:grpSpPr>
        <a:xfrm>
          <a:off x="6128192" y="323850"/>
          <a:ext cx="1548958" cy="472233"/>
          <a:chOff x="771223" y="464728"/>
          <a:chExt cx="1381442" cy="506819"/>
        </a:xfrm>
      </xdr:grpSpPr>
      <xdr:sp macro="" textlink="">
        <xdr:nvSpPr>
          <xdr:cNvPr id="4" name="Rounded Rectangle 3"/>
          <xdr:cNvSpPr/>
        </xdr:nvSpPr>
        <xdr:spPr>
          <a:xfrm>
            <a:off x="771223" y="464728"/>
            <a:ext cx="1381442" cy="506819"/>
          </a:xfrm>
          <a:prstGeom prst="roundRect">
            <a:avLst>
              <a:gd name="adj" fmla="val 50000"/>
            </a:avLst>
          </a:prstGeom>
        </xdr:spPr>
        <xdr:style>
          <a:lnRef idx="3">
            <a:schemeClr val="lt1"/>
          </a:lnRef>
          <a:fillRef idx="1">
            <a:schemeClr val="accent4"/>
          </a:fillRef>
          <a:effectRef idx="1">
            <a:schemeClr val="accent4"/>
          </a:effectRef>
          <a:fontRef idx="minor">
            <a:schemeClr val="lt1"/>
          </a:fontRef>
        </xdr:style>
      </xdr:sp>
      <xdr:sp macro="" textlink="">
        <xdr:nvSpPr>
          <xdr:cNvPr id="5" name="Rounded Rectangle 4"/>
          <xdr:cNvSpPr/>
        </xdr:nvSpPr>
        <xdr:spPr>
          <a:xfrm>
            <a:off x="786067" y="479572"/>
            <a:ext cx="1332000" cy="468000"/>
          </a:xfrm>
          <a:prstGeom prst="rect">
            <a:avLst/>
          </a:prstGeom>
        </xdr:spPr>
        <xdr:style>
          <a:lnRef idx="3">
            <a:schemeClr val="lt1"/>
          </a:lnRef>
          <a:fillRef idx="1">
            <a:schemeClr val="accent4"/>
          </a:fillRef>
          <a:effectRef idx="1">
            <a:schemeClr val="accent4"/>
          </a:effectRef>
          <a:fontRef idx="minor">
            <a:schemeClr val="lt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solidFill>
                  <a:schemeClr val="bg1"/>
                </a:solidFill>
                <a:cs typeface="PT Bold Heading" pitchFamily="2" charset="-78"/>
              </a:rPr>
              <a:t>الرئيسية</a:t>
            </a:r>
            <a:endParaRPr lang="ar-IQ" sz="2200" kern="1200">
              <a:solidFill>
                <a:schemeClr val="bg1"/>
              </a:solidFill>
              <a:cs typeface="PT Bold Heading" pitchFamily="2" charset="-78"/>
            </a:endParaRPr>
          </a:p>
        </xdr:txBody>
      </xdr:sp>
    </xdr:grpSp>
    <xdr:clientData/>
  </xdr:twoCellAnchor>
  <xdr:twoCellAnchor editAs="oneCell">
    <xdr:from>
      <xdr:col>11</xdr:col>
      <xdr:colOff>0</xdr:colOff>
      <xdr:row>23</xdr:row>
      <xdr:rowOff>123825</xdr:rowOff>
    </xdr:from>
    <xdr:to>
      <xdr:col>14</xdr:col>
      <xdr:colOff>104775</xdr:colOff>
      <xdr:row>29</xdr:row>
      <xdr:rowOff>190499</xdr:rowOff>
    </xdr:to>
    <xdr:pic>
      <xdr:nvPicPr>
        <xdr:cNvPr id="6" name="Picture 5" descr="الشعار.jpg"/>
        <xdr:cNvPicPr>
          <a:picLocks noChangeAspect="1"/>
        </xdr:cNvPicPr>
      </xdr:nvPicPr>
      <xdr:blipFill>
        <a:blip xmlns:r="http://schemas.openxmlformats.org/officeDocument/2006/relationships" r:embed="rId4"/>
        <a:stretch>
          <a:fillRect/>
        </a:stretch>
      </xdr:blipFill>
      <xdr:spPr>
        <a:xfrm>
          <a:off x="885825" y="4714875"/>
          <a:ext cx="1933575" cy="13239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3</xdr:row>
      <xdr:rowOff>142874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590550"/>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3</xdr:row>
      <xdr:rowOff>145257</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440531"/>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677337</xdr:colOff>
      <xdr:row>1</xdr:row>
      <xdr:rowOff>46565</xdr:rowOff>
    </xdr:from>
    <xdr:to>
      <xdr:col>2</xdr:col>
      <xdr:colOff>771087</xdr:colOff>
      <xdr:row>4</xdr:row>
      <xdr:rowOff>27732</xdr:rowOff>
    </xdr:to>
    <xdr:grpSp>
      <xdr:nvGrpSpPr>
        <xdr:cNvPr id="5" name="Group 4">
          <a:hlinkClick xmlns:r="http://schemas.openxmlformats.org/officeDocument/2006/relationships" r:id="rId1" tooltip="عودة للرئيسية"/>
        </xdr:cNvPr>
        <xdr:cNvGrpSpPr/>
      </xdr:nvGrpSpPr>
      <xdr:grpSpPr>
        <a:xfrm>
          <a:off x="8182413" y="205315"/>
          <a:ext cx="1660083" cy="489167"/>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677337</xdr:colOff>
      <xdr:row>1</xdr:row>
      <xdr:rowOff>46565</xdr:rowOff>
    </xdr:from>
    <xdr:to>
      <xdr:col>2</xdr:col>
      <xdr:colOff>771087</xdr:colOff>
      <xdr:row>4</xdr:row>
      <xdr:rowOff>27732</xdr:rowOff>
    </xdr:to>
    <xdr:grpSp>
      <xdr:nvGrpSpPr>
        <xdr:cNvPr id="2" name="Group 1">
          <a:hlinkClick xmlns:r="http://schemas.openxmlformats.org/officeDocument/2006/relationships" r:id="rId1" tooltip="عودة للرئيسية"/>
        </xdr:cNvPr>
        <xdr:cNvGrpSpPr/>
      </xdr:nvGrpSpPr>
      <xdr:grpSpPr>
        <a:xfrm>
          <a:off x="8182413" y="205315"/>
          <a:ext cx="1660083" cy="489167"/>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162242</xdr:colOff>
      <xdr:row>4</xdr:row>
      <xdr:rowOff>21044</xdr:rowOff>
    </xdr:to>
    <xdr:grpSp>
      <xdr:nvGrpSpPr>
        <xdr:cNvPr id="5" name="Group 4">
          <a:hlinkClick xmlns:r="http://schemas.openxmlformats.org/officeDocument/2006/relationships" r:id="rId1" tooltip="عودة للرئيسية"/>
        </xdr:cNvPr>
        <xdr:cNvGrpSpPr/>
      </xdr:nvGrpSpPr>
      <xdr:grpSpPr>
        <a:xfrm>
          <a:off x="7838758" y="161925"/>
          <a:ext cx="1381442" cy="516344"/>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51754" cy="477131"/>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497117</xdr:colOff>
      <xdr:row>1</xdr:row>
      <xdr:rowOff>85725</xdr:rowOff>
    </xdr:from>
    <xdr:to>
      <xdr:col>2</xdr:col>
      <xdr:colOff>838517</xdr:colOff>
      <xdr:row>4</xdr:row>
      <xdr:rowOff>67950</xdr:rowOff>
    </xdr:to>
    <xdr:grpSp>
      <xdr:nvGrpSpPr>
        <xdr:cNvPr id="5" name="Group 4">
          <a:hlinkClick xmlns:r="http://schemas.openxmlformats.org/officeDocument/2006/relationships" r:id="rId1" tooltip="عودة للرئيسية"/>
        </xdr:cNvPr>
        <xdr:cNvGrpSpPr/>
      </xdr:nvGrpSpPr>
      <xdr:grpSpPr>
        <a:xfrm>
          <a:off x="8819833" y="247650"/>
          <a:ext cx="1684425"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51754" cy="477131"/>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28</xdr:row>
      <xdr:rowOff>104775</xdr:rowOff>
    </xdr:from>
    <xdr:to>
      <xdr:col>14</xdr:col>
      <xdr:colOff>123825</xdr:colOff>
      <xdr:row>31</xdr:row>
      <xdr:rowOff>104774</xdr:rowOff>
    </xdr:to>
    <xdr:pic>
      <xdr:nvPicPr>
        <xdr:cNvPr id="19" name="Picture 18" descr="20.JPG">
          <a:hlinkClick xmlns:r="http://schemas.openxmlformats.org/officeDocument/2006/relationships" r:id="rId1" tooltip="اضغط لعرض بيانات المصمم والشرح"/>
        </xdr:cNvPr>
        <xdr:cNvPicPr>
          <a:picLocks noChangeAspect="1"/>
        </xdr:cNvPicPr>
      </xdr:nvPicPr>
      <xdr:blipFill>
        <a:blip xmlns:r="http://schemas.openxmlformats.org/officeDocument/2006/relationships" r:embed="rId2"/>
        <a:stretch>
          <a:fillRect/>
        </a:stretch>
      </xdr:blipFill>
      <xdr:spPr>
        <a:xfrm>
          <a:off x="485775" y="4733925"/>
          <a:ext cx="2524125" cy="485774"/>
        </a:xfrm>
        <a:prstGeom prst="rect">
          <a:avLst/>
        </a:prstGeom>
      </xdr:spPr>
    </xdr:pic>
    <xdr:clientData/>
  </xdr:twoCellAnchor>
  <xdr:twoCellAnchor>
    <xdr:from>
      <xdr:col>1</xdr:col>
      <xdr:colOff>79967</xdr:colOff>
      <xdr:row>17</xdr:row>
      <xdr:rowOff>19050</xdr:rowOff>
    </xdr:from>
    <xdr:to>
      <xdr:col>3</xdr:col>
      <xdr:colOff>527642</xdr:colOff>
      <xdr:row>20</xdr:row>
      <xdr:rowOff>76200</xdr:rowOff>
    </xdr:to>
    <xdr:sp macro="" textlink="">
      <xdr:nvSpPr>
        <xdr:cNvPr id="2" name="Rounded Rectangle 1">
          <a:hlinkClick xmlns:r="http://schemas.openxmlformats.org/officeDocument/2006/relationships" r:id="rId3" tooltip="اضغط لادخال سند صرف "/>
        </xdr:cNvPr>
        <xdr:cNvSpPr/>
      </xdr:nvSpPr>
      <xdr:spPr>
        <a:xfrm>
          <a:off x="6787558" y="244792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صرف</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xdr:col>
      <xdr:colOff>76200</xdr:colOff>
      <xdr:row>12</xdr:row>
      <xdr:rowOff>38100</xdr:rowOff>
    </xdr:from>
    <xdr:to>
      <xdr:col>3</xdr:col>
      <xdr:colOff>523875</xdr:colOff>
      <xdr:row>15</xdr:row>
      <xdr:rowOff>95250</xdr:rowOff>
    </xdr:to>
    <xdr:sp macro="" textlink="">
      <xdr:nvSpPr>
        <xdr:cNvPr id="3" name="Rounded Rectangle 2">
          <a:hlinkClick xmlns:r="http://schemas.openxmlformats.org/officeDocument/2006/relationships" r:id="rId4" tooltip="اضغط لادخال سند اضافة "/>
        </xdr:cNvPr>
        <xdr:cNvSpPr/>
      </xdr:nvSpPr>
      <xdr:spPr>
        <a:xfrm>
          <a:off x="7400925" y="117157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إضافة</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xdr:col>
      <xdr:colOff>85725</xdr:colOff>
      <xdr:row>21</xdr:row>
      <xdr:rowOff>152400</xdr:rowOff>
    </xdr:from>
    <xdr:to>
      <xdr:col>3</xdr:col>
      <xdr:colOff>533400</xdr:colOff>
      <xdr:row>25</xdr:row>
      <xdr:rowOff>47625</xdr:rowOff>
    </xdr:to>
    <xdr:sp macro="" textlink="">
      <xdr:nvSpPr>
        <xdr:cNvPr id="4" name="Rounded Rectangle 3">
          <a:hlinkClick xmlns:r="http://schemas.openxmlformats.org/officeDocument/2006/relationships" r:id="rId5" tooltip="اضغط لادخال سند تحويل"/>
        </xdr:cNvPr>
        <xdr:cNvSpPr/>
      </xdr:nvSpPr>
      <xdr:spPr>
        <a:xfrm>
          <a:off x="6781800" y="3228975"/>
          <a:ext cx="1666875" cy="542925"/>
        </a:xfrm>
        <a:prstGeom prst="roundRect">
          <a:avLst/>
        </a:prstGeom>
      </xdr:spPr>
      <xdr:style>
        <a:lnRef idx="0">
          <a:schemeClr val="accent3"/>
        </a:lnRef>
        <a:fillRef idx="3">
          <a:schemeClr val="accent3"/>
        </a:fillRef>
        <a:effectRef idx="3">
          <a:schemeClr val="accent3"/>
        </a:effectRef>
        <a:fontRef idx="minor">
          <a:schemeClr val="lt1"/>
        </a:fontRef>
      </xdr:style>
      <xdr:txBody>
        <a:bodyPr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rtl="1"/>
          <a:r>
            <a:rPr lang="ar-EG"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إذن</a:t>
          </a:r>
          <a:r>
            <a:rPr lang="ar-EG" sz="2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rPr>
            <a:t> تحويل</a:t>
          </a:r>
          <a:endParaRPr lang="en-US" sz="36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cs typeface="PT Bold Heading" pitchFamily="2" charset="-78"/>
          </a:endParaRPr>
        </a:p>
      </xdr:txBody>
    </xdr:sp>
    <xdr:clientData/>
  </xdr:twoCellAnchor>
  <xdr:twoCellAnchor>
    <xdr:from>
      <xdr:col>11</xdr:col>
      <xdr:colOff>89492</xdr:colOff>
      <xdr:row>17</xdr:row>
      <xdr:rowOff>9525</xdr:rowOff>
    </xdr:from>
    <xdr:to>
      <xdr:col>13</xdr:col>
      <xdr:colOff>537167</xdr:colOff>
      <xdr:row>20</xdr:row>
      <xdr:rowOff>66675</xdr:rowOff>
    </xdr:to>
    <xdr:sp macro="" textlink="">
      <xdr:nvSpPr>
        <xdr:cNvPr id="20" name="Rounded Rectangle 19">
          <a:hlinkClick xmlns:r="http://schemas.openxmlformats.org/officeDocument/2006/relationships" r:id="rId6" tooltip="تقرير اصناف"/>
        </xdr:cNvPr>
        <xdr:cNvSpPr/>
      </xdr:nvSpPr>
      <xdr:spPr>
        <a:xfrm>
          <a:off x="682033" y="1952625"/>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 صنف</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11</xdr:col>
      <xdr:colOff>85725</xdr:colOff>
      <xdr:row>12</xdr:row>
      <xdr:rowOff>19050</xdr:rowOff>
    </xdr:from>
    <xdr:to>
      <xdr:col>13</xdr:col>
      <xdr:colOff>533400</xdr:colOff>
      <xdr:row>15</xdr:row>
      <xdr:rowOff>76200</xdr:rowOff>
    </xdr:to>
    <xdr:sp macro="" textlink="">
      <xdr:nvSpPr>
        <xdr:cNvPr id="21" name="Rounded Rectangle 20">
          <a:hlinkClick xmlns:r="http://schemas.openxmlformats.org/officeDocument/2006/relationships" r:id="rId7" tooltip="تقارير عن مخزن"/>
        </xdr:cNvPr>
        <xdr:cNvSpPr/>
      </xdr:nvSpPr>
      <xdr:spPr>
        <a:xfrm>
          <a:off x="685800" y="1638300"/>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 مخزن</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11</xdr:col>
      <xdr:colOff>104775</xdr:colOff>
      <xdr:row>21</xdr:row>
      <xdr:rowOff>152400</xdr:rowOff>
    </xdr:from>
    <xdr:to>
      <xdr:col>13</xdr:col>
      <xdr:colOff>552450</xdr:colOff>
      <xdr:row>25</xdr:row>
      <xdr:rowOff>47625</xdr:rowOff>
    </xdr:to>
    <xdr:sp macro="" textlink="">
      <xdr:nvSpPr>
        <xdr:cNvPr id="22" name="Rounded Rectangle 21">
          <a:hlinkClick xmlns:r="http://schemas.openxmlformats.org/officeDocument/2006/relationships" r:id="rId8" tooltip="تقرير مستند"/>
        </xdr:cNvPr>
        <xdr:cNvSpPr/>
      </xdr:nvSpPr>
      <xdr:spPr>
        <a:xfrm>
          <a:off x="666750" y="2743200"/>
          <a:ext cx="1666875" cy="542925"/>
        </a:xfrm>
        <a:prstGeom prst="roundRect">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rtl="1"/>
          <a:r>
            <a:rPr lang="ar-EG" sz="20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تقرير</a:t>
          </a:r>
          <a:r>
            <a:rPr lang="ar-EG" sz="24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 مستند</a:t>
          </a:r>
          <a:endParaRPr lang="en-US" sz="36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xdr:from>
      <xdr:col>7</xdr:col>
      <xdr:colOff>350874</xdr:colOff>
      <xdr:row>12</xdr:row>
      <xdr:rowOff>45225</xdr:rowOff>
    </xdr:from>
    <xdr:to>
      <xdr:col>9</xdr:col>
      <xdr:colOff>543958</xdr:colOff>
      <xdr:row>16</xdr:row>
      <xdr:rowOff>9525</xdr:rowOff>
    </xdr:to>
    <xdr:sp macro="" textlink="">
      <xdr:nvSpPr>
        <xdr:cNvPr id="8" name="Rounded Rectangle 7">
          <a:hlinkClick xmlns:r="http://schemas.openxmlformats.org/officeDocument/2006/relationships" r:id="rId9" tooltip="مخزن الخامات"/>
        </xdr:cNvPr>
        <xdr:cNvSpPr/>
      </xdr:nvSpPr>
      <xdr:spPr>
        <a:xfrm>
          <a:off x="3113642" y="172162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رئيسي</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66358</xdr:colOff>
      <xdr:row>12</xdr:row>
      <xdr:rowOff>45225</xdr:rowOff>
    </xdr:from>
    <xdr:to>
      <xdr:col>7</xdr:col>
      <xdr:colOff>259442</xdr:colOff>
      <xdr:row>16</xdr:row>
      <xdr:rowOff>9525</xdr:rowOff>
    </xdr:to>
    <xdr:sp macro="" textlink="">
      <xdr:nvSpPr>
        <xdr:cNvPr id="9" name="Rounded Rectangle 8">
          <a:hlinkClick xmlns:r="http://schemas.openxmlformats.org/officeDocument/2006/relationships" r:id="rId10" tooltip="مخزن الخامات"/>
        </xdr:cNvPr>
        <xdr:cNvSpPr/>
      </xdr:nvSpPr>
      <xdr:spPr>
        <a:xfrm>
          <a:off x="4617358" y="172162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خامات</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80951</xdr:colOff>
      <xdr:row>16</xdr:row>
      <xdr:rowOff>150000</xdr:rowOff>
    </xdr:from>
    <xdr:to>
      <xdr:col>7</xdr:col>
      <xdr:colOff>274035</xdr:colOff>
      <xdr:row>20</xdr:row>
      <xdr:rowOff>114300</xdr:rowOff>
    </xdr:to>
    <xdr:sp macro="" textlink="">
      <xdr:nvSpPr>
        <xdr:cNvPr id="10" name="Rounded Rectangle 9">
          <a:hlinkClick xmlns:r="http://schemas.openxmlformats.org/officeDocument/2006/relationships" r:id="rId11" tooltip="مخزن فرعي"/>
        </xdr:cNvPr>
        <xdr:cNvSpPr/>
      </xdr:nvSpPr>
      <xdr:spPr>
        <a:xfrm>
          <a:off x="4602765" y="24741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فرعي</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7</xdr:col>
      <xdr:colOff>347161</xdr:colOff>
      <xdr:row>16</xdr:row>
      <xdr:rowOff>140475</xdr:rowOff>
    </xdr:from>
    <xdr:to>
      <xdr:col>9</xdr:col>
      <xdr:colOff>540245</xdr:colOff>
      <xdr:row>20</xdr:row>
      <xdr:rowOff>104775</xdr:rowOff>
    </xdr:to>
    <xdr:sp macro="" textlink="">
      <xdr:nvSpPr>
        <xdr:cNvPr id="11" name="Rounded Rectangle 10">
          <a:hlinkClick xmlns:r="http://schemas.openxmlformats.org/officeDocument/2006/relationships" r:id="rId12" tooltip="مخزن قطع غيار"/>
        </xdr:cNvPr>
        <xdr:cNvSpPr/>
      </xdr:nvSpPr>
      <xdr:spPr>
        <a:xfrm>
          <a:off x="3117355" y="2464575"/>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قطع غيار</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5</xdr:col>
      <xdr:colOff>86391</xdr:colOff>
      <xdr:row>21</xdr:row>
      <xdr:rowOff>102375</xdr:rowOff>
    </xdr:from>
    <xdr:to>
      <xdr:col>7</xdr:col>
      <xdr:colOff>279475</xdr:colOff>
      <xdr:row>25</xdr:row>
      <xdr:rowOff>66675</xdr:rowOff>
    </xdr:to>
    <xdr:sp macro="" textlink="">
      <xdr:nvSpPr>
        <xdr:cNvPr id="12" name="Rounded Rectangle 11">
          <a:hlinkClick xmlns:r="http://schemas.openxmlformats.org/officeDocument/2006/relationships" r:id="rId13" tooltip="مخازن توالف"/>
        </xdr:cNvPr>
        <xdr:cNvSpPr/>
      </xdr:nvSpPr>
      <xdr:spPr>
        <a:xfrm>
          <a:off x="4597325" y="32361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400" b="0" cap="none" spc="0">
              <a:ln w="17780" cmpd="sng">
                <a:noFill/>
                <a:prstDash val="solid"/>
                <a:miter lim="800000"/>
              </a:ln>
              <a:solidFill>
                <a:schemeClr val="tx1">
                  <a:lumMod val="95000"/>
                  <a:lumOff val="5000"/>
                </a:schemeClr>
              </a:solidFill>
              <a:effectLst/>
              <a:cs typeface="PT Bold Heading" pitchFamily="2" charset="-78"/>
            </a:rPr>
            <a:t>توالف</a:t>
          </a:r>
          <a:endParaRPr lang="en-US" sz="36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7</xdr:col>
      <xdr:colOff>343542</xdr:colOff>
      <xdr:row>21</xdr:row>
      <xdr:rowOff>104775</xdr:rowOff>
    </xdr:from>
    <xdr:to>
      <xdr:col>9</xdr:col>
      <xdr:colOff>536626</xdr:colOff>
      <xdr:row>25</xdr:row>
      <xdr:rowOff>69075</xdr:rowOff>
    </xdr:to>
    <xdr:sp macro="" textlink="">
      <xdr:nvSpPr>
        <xdr:cNvPr id="23" name="Rounded Rectangle 22">
          <a:hlinkClick xmlns:r="http://schemas.openxmlformats.org/officeDocument/2006/relationships" r:id="rId14" tooltip="تعريف أصناف جديدة بالمخازن"/>
        </xdr:cNvPr>
        <xdr:cNvSpPr/>
      </xdr:nvSpPr>
      <xdr:spPr>
        <a:xfrm>
          <a:off x="3120974" y="3238500"/>
          <a:ext cx="1412284" cy="612000"/>
        </a:xfrm>
        <a:prstGeom prst="roundRect">
          <a:avLst/>
        </a:prstGeom>
      </xdr:spPr>
      <xdr:style>
        <a:lnRef idx="1">
          <a:schemeClr val="accent5"/>
        </a:lnRef>
        <a:fillRef idx="2">
          <a:schemeClr val="accent5"/>
        </a:fillRef>
        <a:effectRef idx="1">
          <a:schemeClr val="accent5"/>
        </a:effectRef>
        <a:fontRef idx="minor">
          <a:schemeClr val="dk1"/>
        </a:fontRef>
      </xdr:style>
      <xdr:txBody>
        <a:bodyPr rtlCol="0" anchor="ctr"/>
        <a:lstStyle/>
        <a:p>
          <a:pPr algn="ctr" rtl="1"/>
          <a:r>
            <a:rPr lang="ar-EG" sz="2000" b="0" cap="none" spc="0">
              <a:ln w="17780" cmpd="sng">
                <a:noFill/>
                <a:prstDash val="solid"/>
                <a:miter lim="800000"/>
              </a:ln>
              <a:solidFill>
                <a:schemeClr val="tx1">
                  <a:lumMod val="95000"/>
                  <a:lumOff val="5000"/>
                </a:schemeClr>
              </a:solidFill>
              <a:effectLst/>
              <a:cs typeface="PT Bold Heading" pitchFamily="2" charset="-78"/>
            </a:rPr>
            <a:t>تكويد أصناف</a:t>
          </a:r>
          <a:endParaRPr lang="en-US" sz="3200" b="0" cap="none" spc="0">
            <a:ln w="17780" cmpd="sng">
              <a:noFill/>
              <a:prstDash val="solid"/>
              <a:miter lim="800000"/>
            </a:ln>
            <a:solidFill>
              <a:schemeClr val="tx1">
                <a:lumMod val="95000"/>
                <a:lumOff val="5000"/>
              </a:schemeClr>
            </a:solidFill>
            <a:effectLst/>
            <a:cs typeface="PT Bold Heading" pitchFamily="2" charset="-78"/>
          </a:endParaRPr>
        </a:p>
      </xdr:txBody>
    </xdr:sp>
    <xdr:clientData/>
  </xdr:twoCellAnchor>
  <xdr:twoCellAnchor>
    <xdr:from>
      <xdr:col>4</xdr:col>
      <xdr:colOff>381001</xdr:colOff>
      <xdr:row>2</xdr:row>
      <xdr:rowOff>9524</xdr:rowOff>
    </xdr:from>
    <xdr:to>
      <xdr:col>10</xdr:col>
      <xdr:colOff>600076</xdr:colOff>
      <xdr:row>6</xdr:row>
      <xdr:rowOff>152399</xdr:rowOff>
    </xdr:to>
    <xdr:sp macro="" textlink="">
      <xdr:nvSpPr>
        <xdr:cNvPr id="15" name="Up Ribbon 14"/>
        <xdr:cNvSpPr/>
      </xdr:nvSpPr>
      <xdr:spPr>
        <a:xfrm>
          <a:off x="2447924" y="333374"/>
          <a:ext cx="4400550" cy="790575"/>
        </a:xfrm>
        <a:prstGeom prst="ribbon2">
          <a:avLst>
            <a:gd name="adj1" fmla="val 24019"/>
            <a:gd name="adj2" fmla="val 75000"/>
          </a:avLst>
        </a:prstGeom>
        <a:ln w="28575" cmpd="thickThin">
          <a:gradFill flip="none" rotWithShape="1">
            <a:gsLst>
              <a:gs pos="0">
                <a:srgbClr val="8488C4"/>
              </a:gs>
              <a:gs pos="53000">
                <a:srgbClr val="D4DEFF"/>
              </a:gs>
              <a:gs pos="83000">
                <a:srgbClr val="D4DEFF"/>
              </a:gs>
              <a:gs pos="100000">
                <a:srgbClr val="96AB94"/>
              </a:gs>
            </a:gsLst>
            <a:path path="circle">
              <a:fillToRect l="50000" t="50000" r="50000" b="50000"/>
            </a:path>
            <a:tileRect/>
          </a:gradFill>
        </a:ln>
        <a:effectLst>
          <a:outerShdw blurRad="76200" dist="12700" dir="8100000" sy="-23000" kx="800400" algn="br" rotWithShape="0">
            <a:prstClr val="black">
              <a:alpha val="20000"/>
            </a:prstClr>
          </a:outerShdw>
        </a:effectLst>
        <a:scene3d>
          <a:camera prst="perspectiveRelaxedModerately"/>
          <a:lightRig rig="brightRoom" dir="t"/>
        </a:scene3d>
        <a:sp3d prstMaterial="matte"/>
      </xdr:spPr>
      <xdr:style>
        <a:lnRef idx="1">
          <a:schemeClr val="accent3"/>
        </a:lnRef>
        <a:fillRef idx="2">
          <a:schemeClr val="accent3"/>
        </a:fillRef>
        <a:effectRef idx="1">
          <a:schemeClr val="accent3"/>
        </a:effectRef>
        <a:fontRef idx="minor">
          <a:schemeClr val="dk1"/>
        </a:fontRef>
      </xdr:style>
      <xdr:txBody>
        <a:bodyPr rtlCol="1" anchor="ctr"/>
        <a:lstStyle/>
        <a:p>
          <a:pPr algn="ctr" rtl="1"/>
          <a:r>
            <a:rPr lang="ar-EG" sz="28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يومية</a:t>
          </a:r>
          <a:r>
            <a:rPr lang="ar-EG" sz="2800" b="1" cap="all" spc="0" baseline="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rPr>
            <a:t> المخازن</a:t>
          </a:r>
          <a:endParaRPr lang="ar-IQ" sz="2800" b="1"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cs typeface="PT Bold Heading" pitchFamily="2" charset="-78"/>
          </a:endParaRPr>
        </a:p>
      </xdr:txBody>
    </xdr:sp>
    <xdr:clientData/>
  </xdr:twoCellAnchor>
  <xdr:twoCellAnchor editAs="oneCell">
    <xdr:from>
      <xdr:col>1</xdr:col>
      <xdr:colOff>195621</xdr:colOff>
      <xdr:row>27</xdr:row>
      <xdr:rowOff>95249</xdr:rowOff>
    </xdr:from>
    <xdr:to>
      <xdr:col>3</xdr:col>
      <xdr:colOff>571498</xdr:colOff>
      <xdr:row>33</xdr:row>
      <xdr:rowOff>95699</xdr:rowOff>
    </xdr:to>
    <xdr:pic>
      <xdr:nvPicPr>
        <xdr:cNvPr id="25" name="Picture 24" descr="21.JPG">
          <a:hlinkClick xmlns:r="http://schemas.openxmlformats.org/officeDocument/2006/relationships" r:id="rId15" tooltip="اضغط لعرض بيانات المصمم والشرح"/>
        </xdr:cNvPr>
        <xdr:cNvPicPr>
          <a:picLocks noChangeAspect="1"/>
        </xdr:cNvPicPr>
      </xdr:nvPicPr>
      <xdr:blipFill>
        <a:blip xmlns:r="http://schemas.openxmlformats.org/officeDocument/2006/relationships" r:embed="rId16"/>
        <a:stretch>
          <a:fillRect/>
        </a:stretch>
      </xdr:blipFill>
      <xdr:spPr>
        <a:xfrm>
          <a:off x="7267577" y="4562474"/>
          <a:ext cx="1595077" cy="972000"/>
        </a:xfrm>
        <a:prstGeom prst="rect">
          <a:avLst/>
        </a:prstGeom>
      </xdr:spPr>
    </xdr:pic>
    <xdr:clientData/>
  </xdr:twoCellAnchor>
  <xdr:twoCellAnchor>
    <xdr:from>
      <xdr:col>9</xdr:col>
      <xdr:colOff>142872</xdr:colOff>
      <xdr:row>30</xdr:row>
      <xdr:rowOff>28575</xdr:rowOff>
    </xdr:from>
    <xdr:to>
      <xdr:col>9</xdr:col>
      <xdr:colOff>533399</xdr:colOff>
      <xdr:row>30</xdr:row>
      <xdr:rowOff>30163</xdr:rowOff>
    </xdr:to>
    <xdr:cxnSp macro="">
      <xdr:nvCxnSpPr>
        <xdr:cNvPr id="30" name="Straight Arrow Connector 29"/>
        <xdr:cNvCxnSpPr/>
      </xdr:nvCxnSpPr>
      <xdr:spPr>
        <a:xfrm rot="10800000">
          <a:off x="3228976" y="4981575"/>
          <a:ext cx="390527" cy="1588"/>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5</xdr:col>
      <xdr:colOff>0</xdr:colOff>
      <xdr:row>30</xdr:row>
      <xdr:rowOff>19050</xdr:rowOff>
    </xdr:from>
    <xdr:to>
      <xdr:col>5</xdr:col>
      <xdr:colOff>390527</xdr:colOff>
      <xdr:row>30</xdr:row>
      <xdr:rowOff>20638</xdr:rowOff>
    </xdr:to>
    <xdr:cxnSp macro="">
      <xdr:nvCxnSpPr>
        <xdr:cNvPr id="18" name="Straight Arrow Connector 17"/>
        <xdr:cNvCxnSpPr/>
      </xdr:nvCxnSpPr>
      <xdr:spPr>
        <a:xfrm rot="10800000" flipH="1">
          <a:off x="6229348" y="4972050"/>
          <a:ext cx="390527" cy="1588"/>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9681317" y="158750"/>
          <a:ext cx="1548958"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9681316" y="158750"/>
          <a:ext cx="1527792"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933767</xdr:colOff>
      <xdr:row>3</xdr:row>
      <xdr:rowOff>144150</xdr:rowOff>
    </xdr:to>
    <xdr:grpSp>
      <xdr:nvGrpSpPr>
        <xdr:cNvPr id="2" name="Group 1">
          <a:hlinkClick xmlns:r="http://schemas.openxmlformats.org/officeDocument/2006/relationships" r:id="rId1" tooltip="عودة للرئيسية"/>
        </xdr:cNvPr>
        <xdr:cNvGrpSpPr/>
      </xdr:nvGrpSpPr>
      <xdr:grpSpPr>
        <a:xfrm>
          <a:off x="8940483" y="158750"/>
          <a:ext cx="1527792" cy="472233"/>
          <a:chOff x="771223" y="464728"/>
          <a:chExt cx="1381442" cy="506819"/>
        </a:xfrm>
      </xdr:grpSpPr>
      <xdr:sp macro="" textlink="">
        <xdr:nvSpPr>
          <xdr:cNvPr id="3" name="Rounded Rectangle 2"/>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4"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697142</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3200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5</xdr:row>
      <xdr:rowOff>57149</xdr:rowOff>
    </xdr:to>
    <xdr:pic>
      <xdr:nvPicPr>
        <xdr:cNvPr id="11" name="Picture 10" descr="untitled"/>
        <xdr:cNvPicPr/>
      </xdr:nvPicPr>
      <xdr:blipFill>
        <a:blip xmlns:r="http://schemas.openxmlformats.org/officeDocument/2006/relationships" r:embed="rId2"/>
        <a:srcRect/>
        <a:stretch>
          <a:fillRect/>
        </a:stretch>
      </xdr:blipFill>
      <xdr:spPr bwMode="auto">
        <a:xfrm>
          <a:off x="833157" y="57149"/>
          <a:ext cx="1462367" cy="9429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4</xdr:row>
      <xdr:rowOff>180974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876300"/>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4</xdr:row>
      <xdr:rowOff>126207</xdr:rowOff>
    </xdr:to>
    <xdr:pic>
      <xdr:nvPicPr>
        <xdr:cNvPr id="12" name="Picture 11" descr="untitled"/>
        <xdr:cNvPicPr/>
      </xdr:nvPicPr>
      <xdr:blipFill>
        <a:blip xmlns:r="http://schemas.openxmlformats.org/officeDocument/2006/relationships" r:embed="rId2"/>
        <a:srcRect/>
        <a:stretch>
          <a:fillRect/>
        </a:stretch>
      </xdr:blipFill>
      <xdr:spPr bwMode="auto">
        <a:xfrm>
          <a:off x="306902" y="209551"/>
          <a:ext cx="1395691" cy="66913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4</xdr:row>
      <xdr:rowOff>123824</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809625"/>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4</xdr:row>
      <xdr:rowOff>88107</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602456"/>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1817</xdr:colOff>
      <xdr:row>1</xdr:row>
      <xdr:rowOff>0</xdr:rowOff>
    </xdr:from>
    <xdr:to>
      <xdr:col>2</xdr:col>
      <xdr:colOff>267017</xdr:colOff>
      <xdr:row>3</xdr:row>
      <xdr:rowOff>134625</xdr:rowOff>
    </xdr:to>
    <xdr:grpSp>
      <xdr:nvGrpSpPr>
        <xdr:cNvPr id="5" name="Group 4">
          <a:hlinkClick xmlns:r="http://schemas.openxmlformats.org/officeDocument/2006/relationships" r:id="rId1" tooltip="عودة للرئيسية"/>
        </xdr:cNvPr>
        <xdr:cNvGrpSpPr/>
      </xdr:nvGrpSpPr>
      <xdr:grpSpPr>
        <a:xfrm>
          <a:off x="6733858" y="161925"/>
          <a:ext cx="1312950" cy="468000"/>
          <a:chOff x="771223" y="464728"/>
          <a:chExt cx="1381442" cy="506819"/>
        </a:xfrm>
      </xdr:grpSpPr>
      <xdr:sp macro="" textlink="">
        <xdr:nvSpPr>
          <xdr:cNvPr id="6" name="Rounded Rectangle 5"/>
          <xdr:cNvSpPr/>
        </xdr:nvSpPr>
        <xdr:spPr>
          <a:xfrm>
            <a:off x="771223" y="464728"/>
            <a:ext cx="1381442" cy="506819"/>
          </a:xfrm>
          <a:prstGeom prst="roundRect">
            <a:avLst>
              <a:gd name="adj" fmla="val 50000"/>
            </a:avLst>
          </a:prstGeom>
        </xdr:spPr>
        <xdr:style>
          <a:lnRef idx="1">
            <a:schemeClr val="accent5"/>
          </a:lnRef>
          <a:fillRef idx="2">
            <a:schemeClr val="accent5"/>
          </a:fillRef>
          <a:effectRef idx="1">
            <a:schemeClr val="accent5"/>
          </a:effectRef>
          <a:fontRef idx="minor">
            <a:schemeClr val="dk1"/>
          </a:fontRef>
        </xdr:style>
      </xdr:sp>
      <xdr:sp macro="" textlink="">
        <xdr:nvSpPr>
          <xdr:cNvPr id="7" name="Rounded Rectangle 4"/>
          <xdr:cNvSpPr/>
        </xdr:nvSpPr>
        <xdr:spPr>
          <a:xfrm>
            <a:off x="786067" y="479572"/>
            <a:ext cx="1332000" cy="468000"/>
          </a:xfrm>
          <a:prstGeom prst="rect">
            <a:avLst/>
          </a:prstGeom>
        </xdr:spPr>
        <xdr:style>
          <a:lnRef idx="1">
            <a:schemeClr val="accent5"/>
          </a:lnRef>
          <a:fillRef idx="2">
            <a:schemeClr val="accent5"/>
          </a:fillRef>
          <a:effectRef idx="1">
            <a:schemeClr val="accent5"/>
          </a:effectRef>
          <a:fontRef idx="minor">
            <a:schemeClr val="dk1"/>
          </a:fontRef>
        </xdr:style>
        <xdr:txBody>
          <a:bodyPr spcFirstLastPara="0" vert="horz" wrap="square" lIns="83820" tIns="83820" rIns="83820" bIns="83820" numCol="1" spcCol="1270" anchor="ctr" anchorCtr="0">
            <a:noAutofit/>
          </a:bodyPr>
          <a:lstStyle/>
          <a:p>
            <a:pPr lvl="0" algn="ctr" defTabSz="977900" rtl="1">
              <a:lnSpc>
                <a:spcPct val="90000"/>
              </a:lnSpc>
              <a:spcBef>
                <a:spcPct val="0"/>
              </a:spcBef>
              <a:spcAft>
                <a:spcPct val="35000"/>
              </a:spcAft>
            </a:pPr>
            <a:r>
              <a:rPr lang="ar-EG" sz="2200" kern="1200"/>
              <a:t>الرئيسية</a:t>
            </a:r>
            <a:endParaRPr lang="ar-IQ" sz="2200" kern="1200"/>
          </a:p>
        </xdr:txBody>
      </xdr:sp>
    </xdr:grpSp>
    <xdr:clientData/>
  </xdr:twoCellAnchor>
  <xdr:twoCellAnchor editAs="oneCell">
    <xdr:from>
      <xdr:col>8</xdr:col>
      <xdr:colOff>0</xdr:colOff>
      <xdr:row>0</xdr:row>
      <xdr:rowOff>57149</xdr:rowOff>
    </xdr:from>
    <xdr:to>
      <xdr:col>8</xdr:col>
      <xdr:colOff>0</xdr:colOff>
      <xdr:row>3</xdr:row>
      <xdr:rowOff>152399</xdr:rowOff>
    </xdr:to>
    <xdr:pic>
      <xdr:nvPicPr>
        <xdr:cNvPr id="11" name="Picture 10" descr="untitled"/>
        <xdr:cNvPicPr/>
      </xdr:nvPicPr>
      <xdr:blipFill>
        <a:blip xmlns:r="http://schemas.openxmlformats.org/officeDocument/2006/relationships" r:embed="rId2"/>
        <a:srcRect/>
        <a:stretch>
          <a:fillRect/>
        </a:stretch>
      </xdr:blipFill>
      <xdr:spPr bwMode="auto">
        <a:xfrm>
          <a:off x="714375" y="57149"/>
          <a:ext cx="0" cy="752475"/>
        </a:xfrm>
        <a:prstGeom prst="rect">
          <a:avLst/>
        </a:prstGeom>
        <a:noFill/>
        <a:ln w="9525">
          <a:noFill/>
          <a:miter lim="800000"/>
          <a:headEnd/>
          <a:tailEnd/>
        </a:ln>
      </xdr:spPr>
    </xdr:pic>
    <xdr:clientData/>
  </xdr:twoCellAnchor>
  <xdr:twoCellAnchor editAs="oneCell">
    <xdr:from>
      <xdr:col>7</xdr:col>
      <xdr:colOff>59532</xdr:colOff>
      <xdr:row>1</xdr:row>
      <xdr:rowOff>47626</xdr:rowOff>
    </xdr:from>
    <xdr:to>
      <xdr:col>7</xdr:col>
      <xdr:colOff>59532</xdr:colOff>
      <xdr:row>3</xdr:row>
      <xdr:rowOff>154782</xdr:rowOff>
    </xdr:to>
    <xdr:pic>
      <xdr:nvPicPr>
        <xdr:cNvPr id="12" name="Picture 11" descr="untitled"/>
        <xdr:cNvPicPr/>
      </xdr:nvPicPr>
      <xdr:blipFill>
        <a:blip xmlns:r="http://schemas.openxmlformats.org/officeDocument/2006/relationships" r:embed="rId2"/>
        <a:srcRect/>
        <a:stretch>
          <a:fillRect/>
        </a:stretch>
      </xdr:blipFill>
      <xdr:spPr bwMode="auto">
        <a:xfrm>
          <a:off x="1702593" y="209551"/>
          <a:ext cx="0" cy="56435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ccounting%20Library\Excel\&#1616;Advanced%20Sheets\&#1605;&#1608;&#1575;&#1586;&#1606;&#1577;%20&#1578;&#1582;&#1591;&#1610;&#1591;&#1610;&#1577;%20&#1602;&#1608;&#1575;&#1574;&#160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Book1"/>
    </sheetNames>
    <definedNames>
      <definedName name="Data.Top.Left"/>
      <definedName name="Macro1"/>
      <definedName name="Macro2"/>
    </defined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JaxWorks"/>
      <sheetName val="Introduction"/>
      <sheetName val="Master Data Entry"/>
      <sheetName val="Summary Dashboard"/>
      <sheetName val="Cash Flow Statement"/>
      <sheetName val="Cash Flow Statement 8 Periods"/>
      <sheetName val="Balance Sheet"/>
      <sheetName val="Balance Sheet 8 Periods"/>
      <sheetName val="BS Summary &amp; What-ifs Charts"/>
      <sheetName val="Balance Sheets Charts"/>
      <sheetName val="Balance Sheet Projections"/>
      <sheetName val="Print Projected Balance Sheet"/>
      <sheetName val="Print What-if Balance Sheet"/>
      <sheetName val="Income Statement"/>
      <sheetName val="Income Statement 8 Periods"/>
      <sheetName val="Forecast Analysis 8 Years"/>
      <sheetName val="Income Summary &amp; What-if Charts"/>
      <sheetName val="Income Statement Charts"/>
      <sheetName val="Income Projections Charts"/>
      <sheetName val="Print Projected Income"/>
      <sheetName val="Print What-if Income Statement"/>
      <sheetName val="Financial Ratios"/>
      <sheetName val="Key Financial Indicators"/>
      <sheetName val="Key Financial Ratios Indicators"/>
      <sheetName val="Optimal Performance"/>
      <sheetName val="Break-Even Analysis 4 Periods"/>
      <sheetName val="Bankrupcy Predictions"/>
      <sheetName val="Copyright"/>
    </sheetNames>
    <sheetDataSet>
      <sheetData sheetId="0" refreshError="1"/>
      <sheetData sheetId="1" refreshError="1"/>
      <sheetData sheetId="2">
        <row r="8">
          <cell r="I8" t="str">
            <v>C</v>
          </cell>
        </row>
        <row r="41">
          <cell r="I41">
            <v>0.3</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auditorshassanmahmoud.blogspot.com/" TargetMode="External"/><Relationship Id="rId1" Type="http://schemas.openxmlformats.org/officeDocument/2006/relationships/hyperlink" Target="mailto:cpa.mahmoud@yhaoo.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P48"/>
  <sheetViews>
    <sheetView rightToLeft="1" workbookViewId="0">
      <pane xSplit="9" ySplit="10" topLeftCell="J11" activePane="bottomRight" state="frozen"/>
      <selection pane="topRight" activeCell="J1" sqref="J1"/>
      <selection pane="bottomLeft" activeCell="A11" sqref="A11"/>
      <selection pane="bottomRight"/>
    </sheetView>
  </sheetViews>
  <sheetFormatPr defaultColWidth="0" defaultRowHeight="12.75" zeroHeight="1"/>
  <cols>
    <col min="1" max="1" width="10.42578125" style="162" customWidth="1"/>
    <col min="2" max="2" width="14.7109375" style="162" customWidth="1"/>
    <col min="3" max="3" width="13.28515625" style="162" customWidth="1"/>
    <col min="4" max="4" width="9.140625" style="162" customWidth="1"/>
    <col min="5" max="5" width="10.28515625" style="162" customWidth="1"/>
    <col min="6" max="6" width="11.5703125" style="162" customWidth="1"/>
    <col min="7" max="7" width="7.5703125" style="162" customWidth="1"/>
    <col min="8" max="8" width="10.28515625" style="162" customWidth="1"/>
    <col min="9" max="9" width="9.140625" style="162" customWidth="1"/>
    <col min="10" max="10" width="5.7109375" style="1" customWidth="1"/>
    <col min="11" max="15" width="9.140625" style="1" customWidth="1"/>
    <col min="16" max="16" width="5.7109375" style="1" customWidth="1"/>
    <col min="17" max="16384" width="9.140625" style="1" hidden="1"/>
  </cols>
  <sheetData>
    <row r="1" spans="1:16" s="162" customFormat="1" ht="12.75" customHeight="1">
      <c r="A1" s="155"/>
      <c r="B1" s="190" t="s">
        <v>100</v>
      </c>
      <c r="C1" s="156"/>
      <c r="D1" s="155"/>
      <c r="E1" s="155"/>
      <c r="F1" s="155"/>
      <c r="G1" s="157"/>
      <c r="H1" s="157"/>
      <c r="I1" s="157"/>
    </row>
    <row r="2" spans="1:16" s="162" customFormat="1" ht="12.75" customHeight="1">
      <c r="A2" s="155"/>
      <c r="B2" s="190"/>
      <c r="C2" s="156"/>
      <c r="D2" s="155"/>
      <c r="E2" s="155"/>
      <c r="F2" s="155"/>
      <c r="G2" s="157"/>
      <c r="H2" s="157"/>
      <c r="I2" s="157"/>
      <c r="K2" s="183" t="s">
        <v>79</v>
      </c>
      <c r="L2" s="183"/>
      <c r="M2" s="183"/>
      <c r="N2" s="183"/>
      <c r="O2" s="183"/>
    </row>
    <row r="3" spans="1:16" s="162" customFormat="1" ht="17.25" customHeight="1">
      <c r="A3" s="191" t="s">
        <v>69</v>
      </c>
      <c r="B3" s="191"/>
      <c r="C3" s="191"/>
      <c r="D3" s="155"/>
      <c r="E3" s="158"/>
      <c r="F3" s="155"/>
      <c r="G3" s="157"/>
      <c r="H3" s="157"/>
      <c r="I3" s="157"/>
      <c r="K3" s="183"/>
      <c r="L3" s="183"/>
      <c r="M3" s="183"/>
      <c r="N3" s="183"/>
      <c r="O3" s="183"/>
    </row>
    <row r="4" spans="1:16" s="162" customFormat="1" ht="16.5" customHeight="1" thickBot="1">
      <c r="A4" s="191"/>
      <c r="B4" s="191"/>
      <c r="C4" s="191"/>
      <c r="D4" s="155"/>
      <c r="E4" s="158"/>
      <c r="F4" s="155"/>
      <c r="G4" s="157"/>
      <c r="H4" s="157"/>
      <c r="I4" s="157"/>
      <c r="K4" s="184"/>
      <c r="L4" s="184"/>
      <c r="M4" s="184"/>
      <c r="N4" s="184"/>
      <c r="O4" s="184"/>
    </row>
    <row r="5" spans="1:16" s="162" customFormat="1" ht="15.75" customHeight="1" thickTop="1">
      <c r="A5" s="155"/>
      <c r="B5" s="159" t="s">
        <v>70</v>
      </c>
      <c r="C5" s="159"/>
      <c r="D5" s="155"/>
      <c r="E5" s="159"/>
      <c r="F5" s="155"/>
      <c r="G5" s="157"/>
      <c r="H5" s="157"/>
      <c r="I5" s="157"/>
      <c r="K5" s="185" t="s">
        <v>80</v>
      </c>
      <c r="L5" s="185"/>
      <c r="M5" s="185"/>
      <c r="N5" s="185"/>
      <c r="O5" s="185"/>
    </row>
    <row r="6" spans="1:16" s="162" customFormat="1" ht="18" customHeight="1">
      <c r="A6" s="155"/>
      <c r="B6" s="159" t="s">
        <v>71</v>
      </c>
      <c r="C6" s="159"/>
      <c r="D6" s="155"/>
      <c r="E6" s="160" t="s">
        <v>72</v>
      </c>
      <c r="F6" s="161"/>
      <c r="G6" s="157"/>
      <c r="H6" s="157"/>
      <c r="I6" s="157"/>
      <c r="K6" s="186"/>
      <c r="L6" s="186"/>
      <c r="M6" s="186"/>
      <c r="N6" s="186"/>
      <c r="O6" s="186"/>
    </row>
    <row r="7" spans="1:16" s="162" customFormat="1" ht="30" customHeight="1" thickBot="1">
      <c r="A7" s="155"/>
      <c r="B7" s="155"/>
      <c r="C7" s="155"/>
      <c r="D7" s="192" t="s">
        <v>73</v>
      </c>
      <c r="E7" s="192"/>
      <c r="F7" s="192"/>
      <c r="G7" s="157"/>
      <c r="H7" s="157"/>
      <c r="I7" s="157"/>
      <c r="K7" s="186"/>
      <c r="L7" s="186"/>
      <c r="M7" s="186"/>
      <c r="N7" s="186"/>
      <c r="O7" s="186"/>
    </row>
    <row r="8" spans="1:16" s="162" customFormat="1" ht="15" customHeight="1" thickTop="1">
      <c r="A8" s="194" t="s">
        <v>74</v>
      </c>
      <c r="B8" s="194"/>
      <c r="C8" s="194"/>
      <c r="D8" s="193" t="s">
        <v>75</v>
      </c>
      <c r="E8" s="193"/>
      <c r="F8" s="193"/>
      <c r="G8" s="157"/>
      <c r="H8" s="157"/>
      <c r="I8" s="157"/>
      <c r="K8" s="187" t="s">
        <v>81</v>
      </c>
      <c r="L8" s="187"/>
      <c r="M8" s="187"/>
      <c r="N8" s="187"/>
      <c r="O8" s="187"/>
    </row>
    <row r="9" spans="1:16" s="162" customFormat="1" ht="15" customHeight="1">
      <c r="A9" s="195" t="s">
        <v>76</v>
      </c>
      <c r="B9" s="195"/>
      <c r="C9" s="195"/>
      <c r="D9" s="193" t="s">
        <v>77</v>
      </c>
      <c r="E9" s="193"/>
      <c r="F9" s="193"/>
      <c r="G9" s="157"/>
      <c r="H9" s="157"/>
      <c r="I9" s="157"/>
      <c r="K9" s="188"/>
      <c r="L9" s="188"/>
      <c r="M9" s="188"/>
      <c r="N9" s="188"/>
      <c r="O9" s="188"/>
    </row>
    <row r="10" spans="1:16" s="162" customFormat="1" ht="15.75" thickBot="1">
      <c r="A10" s="155"/>
      <c r="B10" s="177" t="s">
        <v>78</v>
      </c>
      <c r="C10" s="155"/>
      <c r="D10" s="155"/>
      <c r="E10" s="155"/>
      <c r="F10" s="155"/>
      <c r="G10" s="157"/>
      <c r="H10" s="157"/>
      <c r="I10" s="157"/>
      <c r="K10" s="189"/>
      <c r="L10" s="189"/>
      <c r="M10" s="189"/>
      <c r="N10" s="189"/>
      <c r="O10" s="189"/>
    </row>
    <row r="11" spans="1:16" ht="13.5" customHeight="1" thickTop="1">
      <c r="A11" s="199" t="s">
        <v>102</v>
      </c>
      <c r="B11" s="199"/>
      <c r="C11" s="199"/>
      <c r="D11" s="171"/>
      <c r="E11" s="171"/>
      <c r="F11" s="171"/>
      <c r="G11" s="171"/>
      <c r="H11" s="171"/>
      <c r="I11" s="171"/>
      <c r="J11" s="162"/>
      <c r="K11" s="162"/>
      <c r="L11" s="162"/>
      <c r="M11" s="162"/>
      <c r="N11" s="162"/>
      <c r="O11" s="162"/>
      <c r="P11" s="176"/>
    </row>
    <row r="12" spans="1:16" ht="18" customHeight="1">
      <c r="A12" s="199"/>
      <c r="B12" s="199"/>
      <c r="C12" s="199"/>
      <c r="D12" s="171"/>
      <c r="E12" s="171"/>
      <c r="F12" s="171"/>
      <c r="G12" s="171"/>
      <c r="H12" s="171"/>
      <c r="I12" s="171"/>
      <c r="J12" s="162"/>
      <c r="K12" s="163" t="s">
        <v>82</v>
      </c>
      <c r="L12" s="162"/>
      <c r="M12" s="162"/>
      <c r="N12" s="162"/>
      <c r="O12" s="162"/>
      <c r="P12" s="176"/>
    </row>
    <row r="13" spans="1:16" ht="16.5" customHeight="1">
      <c r="A13" s="182" t="s">
        <v>93</v>
      </c>
      <c r="B13" s="182"/>
      <c r="C13" s="182"/>
      <c r="D13" s="182"/>
      <c r="E13" s="182"/>
      <c r="F13" s="182"/>
      <c r="G13" s="182"/>
      <c r="H13" s="182"/>
      <c r="I13" s="182"/>
      <c r="J13" s="162"/>
      <c r="K13" s="164" t="s">
        <v>83</v>
      </c>
      <c r="L13" s="165"/>
      <c r="M13" s="166" t="s">
        <v>84</v>
      </c>
      <c r="N13" s="167"/>
      <c r="O13" s="167"/>
      <c r="P13" s="176"/>
    </row>
    <row r="14" spans="1:16" ht="16.5" customHeight="1">
      <c r="A14" s="182"/>
      <c r="B14" s="182"/>
      <c r="C14" s="182"/>
      <c r="D14" s="182"/>
      <c r="E14" s="182"/>
      <c r="F14" s="182"/>
      <c r="G14" s="182"/>
      <c r="H14" s="182"/>
      <c r="I14" s="182"/>
      <c r="J14" s="162"/>
      <c r="K14" s="164" t="s">
        <v>85</v>
      </c>
      <c r="L14" s="165"/>
      <c r="M14" s="166" t="s">
        <v>110</v>
      </c>
      <c r="N14" s="167"/>
      <c r="O14" s="167"/>
      <c r="P14" s="176"/>
    </row>
    <row r="15" spans="1:16">
      <c r="A15" s="197" t="s">
        <v>91</v>
      </c>
      <c r="B15" s="197"/>
      <c r="C15" s="171"/>
      <c r="D15" s="171"/>
      <c r="E15" s="171"/>
      <c r="F15" s="171"/>
      <c r="G15" s="171"/>
      <c r="H15" s="171"/>
      <c r="I15" s="171"/>
      <c r="J15" s="162"/>
      <c r="K15" s="162"/>
      <c r="L15" s="162"/>
      <c r="M15" s="162"/>
      <c r="N15" s="162"/>
      <c r="O15" s="162"/>
      <c r="P15" s="176"/>
    </row>
    <row r="16" spans="1:16">
      <c r="A16" s="197"/>
      <c r="B16" s="197"/>
      <c r="C16" s="171"/>
      <c r="D16" s="171"/>
      <c r="E16" s="171"/>
      <c r="F16" s="171"/>
      <c r="G16" s="171"/>
      <c r="H16" s="171"/>
      <c r="I16" s="171"/>
      <c r="J16" s="162"/>
      <c r="K16" s="168"/>
      <c r="L16" s="162"/>
      <c r="M16" s="162"/>
      <c r="N16" s="162"/>
      <c r="O16" s="162"/>
      <c r="P16" s="176"/>
    </row>
    <row r="17" spans="1:16" ht="15" customHeight="1">
      <c r="A17" s="173" t="s">
        <v>92</v>
      </c>
      <c r="B17" s="182" t="s">
        <v>95</v>
      </c>
      <c r="C17" s="182"/>
      <c r="D17" s="182"/>
      <c r="E17" s="182"/>
      <c r="F17" s="182"/>
      <c r="G17" s="182"/>
      <c r="H17" s="182"/>
      <c r="I17" s="182"/>
      <c r="J17" s="162"/>
      <c r="K17" s="169" t="s">
        <v>86</v>
      </c>
      <c r="L17" s="170"/>
      <c r="M17" s="196" t="s">
        <v>87</v>
      </c>
      <c r="N17" s="196"/>
      <c r="O17" s="196"/>
      <c r="P17" s="176"/>
    </row>
    <row r="18" spans="1:16" ht="15" customHeight="1">
      <c r="A18" s="173" t="s">
        <v>92</v>
      </c>
      <c r="B18" s="182" t="s">
        <v>94</v>
      </c>
      <c r="C18" s="182"/>
      <c r="D18" s="182"/>
      <c r="E18" s="182"/>
      <c r="F18" s="182"/>
      <c r="G18" s="182"/>
      <c r="H18" s="182"/>
      <c r="I18" s="182"/>
      <c r="J18" s="162"/>
      <c r="K18" s="169" t="s">
        <v>88</v>
      </c>
      <c r="L18" s="170"/>
      <c r="M18" s="196"/>
      <c r="N18" s="196"/>
      <c r="O18" s="196"/>
      <c r="P18" s="176"/>
    </row>
    <row r="19" spans="1:16" ht="17.25">
      <c r="A19" s="173" t="s">
        <v>92</v>
      </c>
      <c r="B19" s="182" t="s">
        <v>96</v>
      </c>
      <c r="C19" s="182"/>
      <c r="D19" s="182"/>
      <c r="E19" s="182"/>
      <c r="F19" s="182"/>
      <c r="G19" s="182"/>
      <c r="H19" s="182"/>
      <c r="I19" s="182"/>
      <c r="J19" s="162"/>
      <c r="K19" s="178" t="s">
        <v>89</v>
      </c>
      <c r="L19" s="179"/>
      <c r="M19" s="196"/>
      <c r="N19" s="196"/>
      <c r="O19" s="196"/>
      <c r="P19" s="176"/>
    </row>
    <row r="20" spans="1:16" ht="17.25">
      <c r="A20" s="173" t="s">
        <v>92</v>
      </c>
      <c r="B20" s="198" t="s">
        <v>103</v>
      </c>
      <c r="C20" s="198"/>
      <c r="D20" s="198"/>
      <c r="E20" s="198"/>
      <c r="F20" s="198"/>
      <c r="G20" s="198"/>
      <c r="H20" s="198"/>
      <c r="I20" s="198"/>
      <c r="J20" s="162"/>
      <c r="K20" s="162"/>
      <c r="L20" s="162"/>
      <c r="M20" s="162"/>
      <c r="N20" s="162"/>
      <c r="O20" s="162"/>
      <c r="P20" s="176"/>
    </row>
    <row r="21" spans="1:16" ht="12.75" customHeight="1">
      <c r="A21" s="173"/>
      <c r="B21" s="175"/>
      <c r="C21" s="175"/>
      <c r="D21" s="175"/>
      <c r="E21" s="175"/>
      <c r="F21" s="175"/>
      <c r="G21" s="175"/>
      <c r="H21" s="175"/>
      <c r="I21" s="175"/>
      <c r="J21" s="162"/>
      <c r="K21" s="196" t="s">
        <v>90</v>
      </c>
      <c r="L21" s="196"/>
      <c r="M21" s="196"/>
      <c r="N21" s="196"/>
      <c r="O21" s="196"/>
      <c r="P21" s="176"/>
    </row>
    <row r="22" spans="1:16" ht="12.75" customHeight="1">
      <c r="A22" s="197" t="s">
        <v>97</v>
      </c>
      <c r="B22" s="197"/>
      <c r="C22" s="172"/>
      <c r="D22" s="172"/>
      <c r="E22" s="172"/>
      <c r="F22" s="172"/>
      <c r="G22" s="172"/>
      <c r="H22" s="172"/>
      <c r="I22" s="172"/>
      <c r="J22" s="162"/>
      <c r="K22" s="196"/>
      <c r="L22" s="196"/>
      <c r="M22" s="196"/>
      <c r="N22" s="196"/>
      <c r="O22" s="196"/>
      <c r="P22" s="176"/>
    </row>
    <row r="23" spans="1:16" ht="12.75" customHeight="1">
      <c r="A23" s="197"/>
      <c r="B23" s="197"/>
      <c r="C23" s="172"/>
      <c r="D23" s="172"/>
      <c r="E23" s="172"/>
      <c r="F23" s="172"/>
      <c r="G23" s="172"/>
      <c r="H23" s="172"/>
      <c r="I23" s="172"/>
      <c r="J23" s="162"/>
      <c r="K23" s="196"/>
      <c r="L23" s="196"/>
      <c r="M23" s="196"/>
      <c r="N23" s="196"/>
      <c r="O23" s="196"/>
      <c r="P23" s="176"/>
    </row>
    <row r="24" spans="1:16" ht="17.100000000000001" customHeight="1">
      <c r="A24" s="173" t="s">
        <v>92</v>
      </c>
      <c r="B24" s="182" t="s">
        <v>104</v>
      </c>
      <c r="C24" s="182"/>
      <c r="D24" s="182"/>
      <c r="E24" s="182"/>
      <c r="F24" s="182"/>
      <c r="G24" s="182"/>
      <c r="H24" s="182"/>
      <c r="I24" s="182"/>
      <c r="J24" s="162"/>
      <c r="K24" s="162"/>
      <c r="L24" s="162"/>
      <c r="M24" s="162"/>
      <c r="N24" s="162"/>
      <c r="O24" s="162"/>
      <c r="P24" s="176"/>
    </row>
    <row r="25" spans="1:16" ht="17.100000000000001" customHeight="1">
      <c r="A25" s="173" t="s">
        <v>92</v>
      </c>
      <c r="B25" s="182" t="s">
        <v>105</v>
      </c>
      <c r="C25" s="182"/>
      <c r="D25" s="182"/>
      <c r="E25" s="182"/>
      <c r="F25" s="182"/>
      <c r="G25" s="182"/>
      <c r="H25" s="182"/>
      <c r="I25" s="182"/>
      <c r="J25" s="162"/>
      <c r="K25" s="162"/>
      <c r="L25" s="162"/>
      <c r="M25" s="162"/>
      <c r="N25" s="162"/>
      <c r="O25" s="162"/>
      <c r="P25" s="176"/>
    </row>
    <row r="26" spans="1:16" ht="17.100000000000001" customHeight="1">
      <c r="A26" s="173" t="s">
        <v>92</v>
      </c>
      <c r="B26" s="182" t="s">
        <v>98</v>
      </c>
      <c r="C26" s="182"/>
      <c r="D26" s="182"/>
      <c r="E26" s="182"/>
      <c r="F26" s="182"/>
      <c r="G26" s="182"/>
      <c r="H26" s="182"/>
      <c r="I26" s="182"/>
      <c r="J26" s="162"/>
      <c r="K26" s="162"/>
      <c r="L26" s="162"/>
      <c r="M26" s="162"/>
      <c r="N26" s="162"/>
      <c r="O26" s="162"/>
      <c r="P26" s="176"/>
    </row>
    <row r="27" spans="1:16" ht="17.100000000000001" customHeight="1">
      <c r="A27" s="173" t="s">
        <v>92</v>
      </c>
      <c r="B27" s="182" t="s">
        <v>99</v>
      </c>
      <c r="C27" s="182"/>
      <c r="D27" s="182"/>
      <c r="E27" s="182"/>
      <c r="F27" s="182"/>
      <c r="G27" s="182"/>
      <c r="H27" s="182"/>
      <c r="I27" s="182"/>
      <c r="J27" s="162"/>
      <c r="K27" s="162"/>
      <c r="L27" s="162"/>
      <c r="M27" s="162"/>
      <c r="N27" s="162"/>
      <c r="O27" s="162"/>
      <c r="P27" s="176"/>
    </row>
    <row r="28" spans="1:16" ht="17.100000000000001" customHeight="1">
      <c r="A28" s="171"/>
      <c r="B28" s="174"/>
      <c r="C28" s="182" t="s">
        <v>109</v>
      </c>
      <c r="D28" s="182"/>
      <c r="E28" s="182"/>
      <c r="F28" s="182"/>
      <c r="G28" s="182"/>
      <c r="H28" s="182"/>
      <c r="I28" s="182"/>
      <c r="J28" s="162"/>
      <c r="K28" s="162"/>
      <c r="L28" s="162"/>
      <c r="M28" s="162"/>
      <c r="N28" s="162"/>
      <c r="O28" s="162"/>
      <c r="P28" s="176"/>
    </row>
    <row r="29" spans="1:16" ht="17.100000000000001" customHeight="1">
      <c r="A29" s="171"/>
      <c r="B29" s="171"/>
      <c r="C29" s="182"/>
      <c r="D29" s="182"/>
      <c r="E29" s="182"/>
      <c r="F29" s="182"/>
      <c r="G29" s="182"/>
      <c r="H29" s="182"/>
      <c r="I29" s="182"/>
      <c r="J29" s="162"/>
      <c r="K29" s="162"/>
      <c r="L29" s="162"/>
      <c r="M29" s="162"/>
      <c r="N29" s="162"/>
      <c r="O29" s="162"/>
      <c r="P29" s="176"/>
    </row>
    <row r="30" spans="1:16" ht="17.100000000000001" customHeight="1">
      <c r="A30" s="173" t="s">
        <v>92</v>
      </c>
      <c r="B30" s="182" t="s">
        <v>101</v>
      </c>
      <c r="C30" s="182"/>
      <c r="D30" s="182"/>
      <c r="E30" s="182"/>
      <c r="F30" s="182"/>
      <c r="G30" s="182"/>
      <c r="H30" s="182"/>
      <c r="I30" s="182"/>
      <c r="J30" s="162"/>
      <c r="K30" s="162"/>
      <c r="L30" s="162"/>
      <c r="M30" s="162"/>
      <c r="N30" s="162"/>
      <c r="O30" s="162"/>
      <c r="P30" s="176"/>
    </row>
    <row r="31" spans="1:16" ht="17.100000000000001" customHeight="1">
      <c r="A31" s="171"/>
      <c r="B31" s="171"/>
      <c r="C31" s="182" t="s">
        <v>106</v>
      </c>
      <c r="D31" s="182"/>
      <c r="E31" s="182"/>
      <c r="F31" s="182"/>
      <c r="G31" s="182"/>
      <c r="H31" s="182"/>
      <c r="I31" s="182"/>
      <c r="J31" s="162"/>
      <c r="K31" s="162"/>
      <c r="L31" s="162"/>
      <c r="M31" s="162"/>
      <c r="N31" s="162"/>
      <c r="O31" s="162"/>
      <c r="P31" s="176"/>
    </row>
    <row r="32" spans="1:16" ht="17.100000000000001" customHeight="1">
      <c r="A32" s="171"/>
      <c r="B32" s="171"/>
      <c r="C32" s="182"/>
      <c r="D32" s="182"/>
      <c r="E32" s="182"/>
      <c r="F32" s="182"/>
      <c r="G32" s="182"/>
      <c r="H32" s="182"/>
      <c r="I32" s="182"/>
      <c r="J32" s="162"/>
      <c r="K32" s="162"/>
      <c r="L32" s="162"/>
      <c r="M32" s="162"/>
      <c r="N32" s="162"/>
      <c r="O32" s="162"/>
      <c r="P32" s="176"/>
    </row>
    <row r="33" spans="1:16" ht="17.100000000000001" customHeight="1">
      <c r="A33" s="173" t="s">
        <v>92</v>
      </c>
      <c r="B33" s="182" t="s">
        <v>107</v>
      </c>
      <c r="C33" s="182"/>
      <c r="D33" s="182"/>
      <c r="E33" s="182"/>
      <c r="F33" s="182"/>
      <c r="G33" s="182"/>
      <c r="H33" s="182"/>
      <c r="I33" s="182"/>
      <c r="J33" s="162"/>
      <c r="K33" s="162"/>
      <c r="L33" s="162"/>
      <c r="M33" s="162"/>
      <c r="N33" s="162"/>
      <c r="O33" s="162"/>
      <c r="P33" s="176"/>
    </row>
    <row r="34" spans="1:16" ht="17.100000000000001" customHeight="1">
      <c r="A34" s="171"/>
      <c r="B34" s="171"/>
      <c r="C34" s="182" t="s">
        <v>108</v>
      </c>
      <c r="D34" s="182"/>
      <c r="E34" s="182"/>
      <c r="F34" s="182"/>
      <c r="G34" s="182"/>
      <c r="H34" s="182"/>
      <c r="I34" s="182"/>
      <c r="J34" s="162"/>
      <c r="K34" s="162"/>
      <c r="L34" s="162"/>
      <c r="M34" s="162"/>
      <c r="N34" s="162"/>
      <c r="O34" s="162"/>
      <c r="P34" s="176"/>
    </row>
    <row r="35" spans="1:16" ht="17.100000000000001" customHeight="1">
      <c r="A35" s="171"/>
      <c r="B35" s="171"/>
      <c r="C35" s="182"/>
      <c r="D35" s="182"/>
      <c r="E35" s="182"/>
      <c r="F35" s="182"/>
      <c r="G35" s="182"/>
      <c r="H35" s="182"/>
      <c r="I35" s="182"/>
      <c r="J35" s="162"/>
      <c r="K35" s="162"/>
      <c r="L35" s="162"/>
      <c r="M35" s="162"/>
      <c r="N35" s="162"/>
      <c r="O35" s="162"/>
      <c r="P35" s="176"/>
    </row>
    <row r="36" spans="1:16" ht="17.100000000000001" hidden="1" customHeight="1">
      <c r="A36" s="171"/>
      <c r="B36" s="171"/>
      <c r="C36" s="171"/>
      <c r="D36" s="171"/>
      <c r="E36" s="171"/>
      <c r="F36" s="171"/>
      <c r="G36" s="171"/>
      <c r="H36" s="171"/>
      <c r="I36" s="171"/>
      <c r="J36" s="162"/>
      <c r="K36" s="162"/>
      <c r="L36" s="162"/>
      <c r="M36" s="162"/>
      <c r="N36" s="162"/>
      <c r="O36" s="162"/>
      <c r="P36" s="176"/>
    </row>
    <row r="37" spans="1:16" ht="17.100000000000001" hidden="1" customHeight="1">
      <c r="A37" s="171"/>
      <c r="B37" s="171"/>
      <c r="C37" s="171"/>
      <c r="D37" s="171"/>
      <c r="E37" s="171"/>
      <c r="F37" s="171"/>
      <c r="G37" s="171"/>
      <c r="H37" s="171"/>
      <c r="I37" s="171"/>
      <c r="P37" s="176"/>
    </row>
    <row r="38" spans="1:16" ht="17.100000000000001" hidden="1" customHeight="1">
      <c r="A38" s="171"/>
      <c r="B38" s="171"/>
      <c r="C38" s="171"/>
      <c r="D38" s="171"/>
      <c r="E38" s="171"/>
      <c r="F38" s="171"/>
      <c r="G38" s="171"/>
      <c r="H38" s="171"/>
      <c r="I38" s="171"/>
      <c r="P38" s="176"/>
    </row>
    <row r="39" spans="1:16" ht="17.100000000000001" hidden="1" customHeight="1">
      <c r="A39" s="171"/>
      <c r="B39" s="171"/>
      <c r="C39" s="171"/>
      <c r="D39" s="171"/>
      <c r="E39" s="171"/>
      <c r="F39" s="171"/>
      <c r="G39" s="171"/>
      <c r="H39" s="171"/>
      <c r="I39" s="171"/>
      <c r="P39" s="176"/>
    </row>
    <row r="40" spans="1:16" ht="17.100000000000001" hidden="1" customHeight="1">
      <c r="A40" s="171"/>
      <c r="B40" s="171"/>
      <c r="C40" s="171"/>
      <c r="D40" s="171"/>
      <c r="E40" s="171"/>
      <c r="F40" s="171"/>
      <c r="G40" s="171"/>
      <c r="H40" s="171"/>
      <c r="I40" s="171"/>
      <c r="P40" s="176"/>
    </row>
    <row r="41" spans="1:16" ht="17.100000000000001" hidden="1" customHeight="1">
      <c r="A41" s="171"/>
      <c r="B41" s="171"/>
      <c r="C41" s="171"/>
      <c r="D41" s="171"/>
      <c r="E41" s="171"/>
      <c r="F41" s="171"/>
      <c r="G41" s="171"/>
      <c r="H41" s="171"/>
      <c r="I41" s="171"/>
      <c r="P41" s="176"/>
    </row>
    <row r="42" spans="1:16" ht="17.100000000000001" hidden="1" customHeight="1">
      <c r="A42" s="171"/>
      <c r="B42" s="171"/>
      <c r="C42" s="171"/>
      <c r="D42" s="171"/>
      <c r="E42" s="171"/>
      <c r="F42" s="171"/>
      <c r="G42" s="171"/>
      <c r="H42" s="171"/>
      <c r="I42" s="171"/>
      <c r="P42" s="176"/>
    </row>
    <row r="43" spans="1:16" ht="17.100000000000001" hidden="1" customHeight="1">
      <c r="P43" s="176"/>
    </row>
    <row r="44" spans="1:16" ht="17.100000000000001" hidden="1" customHeight="1">
      <c r="P44" s="176"/>
    </row>
    <row r="45" spans="1:16" ht="17.100000000000001" hidden="1" customHeight="1">
      <c r="P45" s="176"/>
    </row>
    <row r="46" spans="1:16" ht="17.100000000000001" hidden="1" customHeight="1">
      <c r="P46" s="176"/>
    </row>
    <row r="47" spans="1:16" ht="17.100000000000001" hidden="1" customHeight="1"/>
    <row r="48" spans="1:16" ht="17.100000000000001" hidden="1" customHeight="1"/>
  </sheetData>
  <mergeCells count="29">
    <mergeCell ref="B19:I19"/>
    <mergeCell ref="B20:I20"/>
    <mergeCell ref="B17:I17"/>
    <mergeCell ref="C31:I32"/>
    <mergeCell ref="A11:C12"/>
    <mergeCell ref="B18:I18"/>
    <mergeCell ref="A22:B23"/>
    <mergeCell ref="B24:I24"/>
    <mergeCell ref="B25:I25"/>
    <mergeCell ref="B26:I26"/>
    <mergeCell ref="B27:I27"/>
    <mergeCell ref="C28:I29"/>
    <mergeCell ref="B30:I30"/>
    <mergeCell ref="B33:I33"/>
    <mergeCell ref="C34:I35"/>
    <mergeCell ref="K2:O4"/>
    <mergeCell ref="K5:O7"/>
    <mergeCell ref="K8:O10"/>
    <mergeCell ref="B1:B2"/>
    <mergeCell ref="A3:C4"/>
    <mergeCell ref="D7:F7"/>
    <mergeCell ref="D8:F8"/>
    <mergeCell ref="D9:F9"/>
    <mergeCell ref="A8:C8"/>
    <mergeCell ref="A9:C9"/>
    <mergeCell ref="M17:O19"/>
    <mergeCell ref="K21:O23"/>
    <mergeCell ref="A13:I14"/>
    <mergeCell ref="A15:B16"/>
  </mergeCells>
  <hyperlinks>
    <hyperlink ref="A8" r:id="rId1"/>
    <hyperlink ref="A9" r:id="rId2"/>
  </hyperlinks>
  <pageMargins left="0.7" right="0.7" top="0.75" bottom="0.75" header="0.3" footer="0.3"/>
  <pageSetup paperSize="9" orientation="portrait" verticalDpi="0" r:id="rId3"/>
  <ignoredErrors>
    <ignoredError sqref="B10" numberStoredAsText="1"/>
  </ignoredErrors>
  <drawing r:id="rId4"/>
</worksheet>
</file>

<file path=xl/worksheets/sheet10.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37</v>
      </c>
      <c r="E4" s="219"/>
      <c r="F4" s="220"/>
      <c r="I4" s="29"/>
    </row>
    <row r="5" spans="2:9" ht="15" customHeight="1" thickBot="1">
      <c r="D5" s="221"/>
      <c r="E5" s="222"/>
      <c r="F5" s="223"/>
      <c r="I5" s="29"/>
    </row>
    <row r="6" spans="2:9" ht="15" customHeight="1" thickTop="1">
      <c r="E6" s="27" t="str">
        <f>Items!C175</f>
        <v><![CDATA[توالف]]></v>
      </c>
      <c r="I6" s="29"/>
    </row>
    <row r="7" spans="2:9" ht="15" customHeight="1" thickBot="1"/>
    <row r="8" spans="2:9" ht="19.5" thickTop="1" thickBot="1">
      <c r="B8" s="81" t="str">
        <f>Items!B7</f>
        <v><![CDATA[م]]></v>
      </c>
      <c r="C8" s="81" t="str">
        <f>Items!C7</f>
        <v><![CDATA[كود الصنف]]></v>
      </c>
      <c r="D8" s="81" t="str">
        <f>Items!D7</f>
        <v><![CDATA[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SUMIFS(Add!$H$9:$H$508,Add!$E$9:$E$508,C9,Add!$G$9:$G$508,Items!$C$175)+SUMIFS(Trans!$I$9:$I$508,Trans!$E$9:$E$508,C9,Trans!$H$9:$H$508,Items!$C$175)</f>
        <v>0</v>
      </c>
      <c r="G9" s="83">
        <f>SUMIFS(Spend!$H$9:$H$508,Spend!$E$9:$E$508,C9,Spend!$G$9:$G$508,Items!$C$175)+SUMIFS(Trans!$I$9:$I$508,Trans!$E$9:$E$508,C9,Trans!$G$9:$G$508,Items!$C$175)</f>
        <v>0</v>
      </c>
      <c r="H9" s="84">
        <f>+E9+F9-G9</f>
        <v>0</v>
      </c>
    </row>
    <row r="10" spans="2:9" ht="15.75">
      <c r="B10" s="85" t="str">
        <f>IF(C10&lt;&gt;0,1+B9,"")</f>
        <v/>
      </c>
      <c r="C10" s="86">
        <f>Items!C9</f>
        <v>0</v>
      </c>
      <c r="D10" s="86">
        <f>Items!D9</f>
        <v>0</v>
      </c>
      <c r="E10" s="92">
        <f>IF($E$6=Items!G9,Items!F9,0)</f>
        <v>0</v>
      </c>
      <c r="F10" s="86">
        <f>SUMIFS(Add!$H$9:$H$508,Add!$E$9:$E$508,C10,Add!$G$9:$G$508,Items!$C$175)+SUMIFS(Trans!$I$9:$I$508,Trans!$E$9:$E$508,C10,Trans!$H$9:$H$508,Items!$C$175)</f>
        <v>0</v>
      </c>
      <c r="G10" s="86">
        <f>SUMIFS(Spend!$H$9:$H$508,Spend!$E$9:$E$508,C10,Spend!$G$9:$G$508,Items!$C$175)+SUMIFS(Trans!$I$9:$I$508,Trans!$E$9:$E$508,C10,Trans!$G$9:$G$508,Items!$C$175)</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SUMIFS(Add!$H$9:$H$508,Add!$E$9:$E$508,C11,Add!$G$9:$G$508,Items!$C$175)+SUMIFS(Trans!$I$9:$I$508,Trans!$E$9:$E$508,C11,Trans!$H$9:$H$508,Items!$C$175)</f>
        <v>0</v>
      </c>
      <c r="G11" s="86">
        <f>SUMIFS(Spend!$H$9:$H$508,Spend!$E$9:$E$508,C11,Spend!$G$9:$G$508,Items!$C$175)+SUMIFS(Trans!$I$9:$I$508,Trans!$E$9:$E$508,C11,Trans!$G$9:$G$508,Items!$C$175)</f>
        <v>0</v>
      </c>
      <c r="H11" s="87">
        <f t="shared" si="0"/>
        <v>0</v>
      </c>
    </row>
    <row r="12" spans="2:9" ht="15.75">
      <c r="B12" s="85" t="str">
        <f t="shared" si="1"/>
        <v/>
      </c>
      <c r="C12" s="86">
        <f>Items!C142</f>
        <v>0</v>
      </c>
      <c r="D12" s="86">
        <f>Items!D142</f>
        <v>0</v>
      </c>
      <c r="E12" s="92">
        <f>IF($E$6=Items!G142,Items!F142,0)</f>
        <v>0</v>
      </c>
      <c r="F12" s="86">
        <f>SUMIFS(Add!$H$9:$H$508,Add!$E$9:$E$508,C12,Add!$G$9:$G$508,Items!$C$175)+SUMIFS(Trans!$I$9:$I$508,Trans!$E$9:$E$508,C12,Trans!$H$9:$H$508,Items!$C$175)</f>
        <v>0</v>
      </c>
      <c r="G12" s="86">
        <f>SUMIFS(Spend!$H$9:$H$508,Spend!$E$9:$E$508,C12,Spend!$G$9:$G$508,Items!$C$175)+SUMIFS(Trans!$I$9:$I$508,Trans!$E$9:$E$508,C12,Trans!$G$9:$G$508,Items!$C$175)</f>
        <v>0</v>
      </c>
      <c r="H12" s="87">
        <f t="shared" si="0"/>
        <v>0</v>
      </c>
    </row>
    <row r="13" spans="2:9" ht="15.75">
      <c r="B13" s="85" t="str">
        <f t="shared" si="1"/>
        <v/>
      </c>
      <c r="C13" s="86">
        <f>Items!C143</f>
        <v>0</v>
      </c>
      <c r="D13" s="86">
        <f>Items!D143</f>
        <v>0</v>
      </c>
      <c r="E13" s="92">
        <f>IF($E$6=Items!G143,Items!F143,0)</f>
        <v>0</v>
      </c>
      <c r="F13" s="86">
        <f>SUMIFS(Add!$H$9:$H$508,Add!$E$9:$E$508,C13,Add!$G$9:$G$508,Items!$C$175)+SUMIFS(Trans!$I$9:$I$508,Trans!$E$9:$E$508,C13,Trans!$H$9:$H$508,Items!$C$175)</f>
        <v>0</v>
      </c>
      <c r="G13" s="86">
        <f>SUMIFS(Spend!$H$9:$H$508,Spend!$E$9:$E$508,C13,Spend!$G$9:$G$508,Items!$C$175)+SUMIFS(Trans!$I$9:$I$508,Trans!$E$9:$E$508,C13,Trans!$G$9:$G$508,Items!$C$175)</f>
        <v>0</v>
      </c>
      <c r="H13" s="87">
        <f t="shared" si="0"/>
        <v>0</v>
      </c>
    </row>
    <row r="14" spans="2:9" ht="15.75">
      <c r="B14" s="85" t="str">
        <f t="shared" si="1"/>
        <v/>
      </c>
      <c r="C14" s="86">
        <f>Items!C144</f>
        <v>0</v>
      </c>
      <c r="D14" s="86">
        <f>Items!D144</f>
        <v>0</v>
      </c>
      <c r="E14" s="92">
        <f>IF($E$6=Items!G144,Items!F144,0)</f>
        <v>0</v>
      </c>
      <c r="F14" s="86">
        <f>SUMIFS(Add!$H$9:$H$508,Add!$E$9:$E$508,C14,Add!$G$9:$G$508,Items!$C$175)+SUMIFS(Trans!$I$9:$I$508,Trans!$E$9:$E$508,C14,Trans!$H$9:$H$508,Items!$C$175)</f>
        <v>0</v>
      </c>
      <c r="G14" s="86">
        <f>SUMIFS(Spend!$H$9:$H$508,Spend!$E$9:$E$508,C14,Spend!$G$9:$G$508,Items!$C$175)+SUMIFS(Trans!$I$9:$I$508,Trans!$E$9:$E$508,C14,Trans!$G$9:$G$508,Items!$C$175)</f>
        <v>0</v>
      </c>
      <c r="H14" s="87">
        <f t="shared" si="0"/>
        <v>0</v>
      </c>
    </row>
    <row r="15" spans="2:9" ht="15.75">
      <c r="B15" s="85" t="str">
        <f t="shared" si="1"/>
        <v/>
      </c>
      <c r="C15" s="86">
        <f>Items!C145</f>
        <v>0</v>
      </c>
      <c r="D15" s="86">
        <f>Items!D145</f>
        <v>0</v>
      </c>
      <c r="E15" s="92">
        <f>IF($E$6=Items!G145,Items!F145,0)</f>
        <v>0</v>
      </c>
      <c r="F15" s="86">
        <f>SUMIFS(Add!$H$9:$H$508,Add!$E$9:$E$508,C15,Add!$G$9:$G$508,Items!$C$175)+SUMIFS(Trans!$I$9:$I$508,Trans!$E$9:$E$508,C15,Trans!$H$9:$H$508,Items!$C$175)</f>
        <v>0</v>
      </c>
      <c r="G15" s="86">
        <f>SUMIFS(Spend!$H$9:$H$508,Spend!$E$9:$E$508,C15,Spend!$G$9:$G$508,Items!$C$175)+SUMIFS(Trans!$I$9:$I$508,Trans!$E$9:$E$508,C15,Trans!$G$9:$G$508,Items!$C$175)</f>
        <v>0</v>
      </c>
      <c r="H15" s="87">
        <f t="shared" si="0"/>
        <v>0</v>
      </c>
    </row>
    <row r="16" spans="2:9" ht="15.75">
      <c r="B16" s="85" t="str">
        <f t="shared" si="1"/>
        <v/>
      </c>
      <c r="C16" s="86">
        <f>Items!C146</f>
        <v>0</v>
      </c>
      <c r="D16" s="86">
        <f>Items!D146</f>
        <v>0</v>
      </c>
      <c r="E16" s="92">
        <f>IF($E$6=Items!G146,Items!F146,0)</f>
        <v>0</v>
      </c>
      <c r="F16" s="86">
        <f>SUMIFS(Add!$H$9:$H$508,Add!$E$9:$E$508,C16,Add!$G$9:$G$508,Items!$C$175)+SUMIFS(Trans!$I$9:$I$508,Trans!$E$9:$E$508,C16,Trans!$H$9:$H$508,Items!$C$175)</f>
        <v>0</v>
      </c>
      <c r="G16" s="86">
        <f>SUMIFS(Spend!$H$9:$H$508,Spend!$E$9:$E$508,C16,Spend!$G$9:$G$508,Items!$C$175)+SUMIFS(Trans!$I$9:$I$508,Trans!$E$9:$E$508,C16,Trans!$G$9:$G$508,Items!$C$175)</f>
        <v>0</v>
      </c>
      <c r="H16" s="87">
        <f t="shared" si="0"/>
        <v>0</v>
      </c>
    </row>
    <row r="17" spans="2:8" ht="15.75">
      <c r="B17" s="85" t="str">
        <f t="shared" si="1"/>
        <v/>
      </c>
      <c r="C17" s="86">
        <f>Items!C147</f>
        <v>0</v>
      </c>
      <c r="D17" s="86">
        <f>Items!D147</f>
        <v>0</v>
      </c>
      <c r="E17" s="92">
        <f>IF($E$6=Items!G147,Items!F147,0)</f>
        <v>0</v>
      </c>
      <c r="F17" s="86">
        <f>SUMIFS(Add!$H$9:$H$508,Add!$E$9:$E$508,C17,Add!$G$9:$G$508,Items!$C$175)+SUMIFS(Trans!$I$9:$I$508,Trans!$E$9:$E$508,C17,Trans!$H$9:$H$508,Items!$C$175)</f>
        <v>0</v>
      </c>
      <c r="G17" s="86">
        <f>SUMIFS(Spend!$H$9:$H$508,Spend!$E$9:$E$508,C17,Spend!$G$9:$G$508,Items!$C$175)+SUMIFS(Trans!$I$9:$I$508,Trans!$E$9:$E$508,C17,Trans!$G$9:$G$508,Items!$C$175)</f>
        <v>0</v>
      </c>
      <c r="H17" s="87">
        <f t="shared" si="0"/>
        <v>0</v>
      </c>
    </row>
    <row r="18" spans="2:8" ht="15.75">
      <c r="B18" s="85" t="str">
        <f t="shared" si="1"/>
        <v/>
      </c>
      <c r="C18" s="86">
        <f>Items!C148</f>
        <v>0</v>
      </c>
      <c r="D18" s="86">
        <f>Items!D148</f>
        <v>0</v>
      </c>
      <c r="E18" s="92">
        <f>IF($E$6=Items!G148,Items!F148,0)</f>
        <v>0</v>
      </c>
      <c r="F18" s="86">
        <f>SUMIFS(Add!$H$9:$H$508,Add!$E$9:$E$508,C18,Add!$G$9:$G$508,Items!$C$175)+SUMIFS(Trans!$I$9:$I$508,Trans!$E$9:$E$508,C18,Trans!$H$9:$H$508,Items!$C$175)</f>
        <v>0</v>
      </c>
      <c r="G18" s="86">
        <f>SUMIFS(Spend!$H$9:$H$508,Spend!$E$9:$E$508,C18,Spend!$G$9:$G$508,Items!$C$175)+SUMIFS(Trans!$I$9:$I$508,Trans!$E$9:$E$508,C18,Trans!$G$9:$G$508,Items!$C$175)</f>
        <v>0</v>
      </c>
      <c r="H18" s="87">
        <f t="shared" si="0"/>
        <v>0</v>
      </c>
    </row>
    <row r="19" spans="2:8" ht="15.75">
      <c r="B19" s="85" t="str">
        <f t="shared" si="1"/>
        <v/>
      </c>
      <c r="C19" s="86">
        <f>Items!C149</f>
        <v>0</v>
      </c>
      <c r="D19" s="86">
        <f>Items!D149</f>
        <v>0</v>
      </c>
      <c r="E19" s="92">
        <f>IF($E$6=Items!G149,Items!F149,0)</f>
        <v>0</v>
      </c>
      <c r="F19" s="86">
        <f>SUMIFS(Add!$H$9:$H$508,Add!$E$9:$E$508,C19,Add!$G$9:$G$508,Items!$C$175)+SUMIFS(Trans!$I$9:$I$508,Trans!$E$9:$E$508,C19,Trans!$H$9:$H$508,Items!$C$175)</f>
        <v>0</v>
      </c>
      <c r="G19" s="86">
        <f>SUMIFS(Spend!$H$9:$H$508,Spend!$E$9:$E$508,C19,Spend!$G$9:$G$508,Items!$C$175)+SUMIFS(Trans!$I$9:$I$508,Trans!$E$9:$E$508,C19,Trans!$G$9:$G$508,Items!$C$175)</f>
        <v>0</v>
      </c>
      <c r="H19" s="87">
        <f t="shared" si="0"/>
        <v>0</v>
      </c>
    </row>
    <row r="20" spans="2:8" ht="15.75">
      <c r="B20" s="85" t="str">
        <f t="shared" si="1"/>
        <v/>
      </c>
      <c r="C20" s="86">
        <f>Items!C150</f>
        <v>0</v>
      </c>
      <c r="D20" s="86">
        <f>Items!D150</f>
        <v>0</v>
      </c>
      <c r="E20" s="92">
        <f>IF($E$6=Items!G150,Items!F150,0)</f>
        <v>0</v>
      </c>
      <c r="F20" s="86">
        <f>SUMIFS(Add!$H$9:$H$508,Add!$E$9:$E$508,C20,Add!$G$9:$G$508,Items!$C$175)+SUMIFS(Trans!$I$9:$I$508,Trans!$E$9:$E$508,C20,Trans!$H$9:$H$508,Items!$C$175)</f>
        <v>0</v>
      </c>
      <c r="G20" s="86">
        <f>SUMIFS(Spend!$H$9:$H$508,Spend!$E$9:$E$508,C20,Spend!$G$9:$G$508,Items!$C$175)+SUMIFS(Trans!$I$9:$I$508,Trans!$E$9:$E$508,C20,Trans!$G$9:$G$508,Items!$C$175)</f>
        <v>0</v>
      </c>
      <c r="H20" s="87">
        <f t="shared" si="0"/>
        <v>0</v>
      </c>
    </row>
    <row r="21" spans="2:8" ht="15.75">
      <c r="B21" s="85" t="str">
        <f t="shared" si="1"/>
        <v/>
      </c>
      <c r="C21" s="86">
        <f>Items!C151</f>
        <v>0</v>
      </c>
      <c r="D21" s="86">
        <f>Items!D151</f>
        <v>0</v>
      </c>
      <c r="E21" s="92">
        <f>IF($E$6=Items!G151,Items!F151,0)</f>
        <v>0</v>
      </c>
      <c r="F21" s="86">
        <f>SUMIFS(Add!$H$9:$H$508,Add!$E$9:$E$508,C21,Add!$G$9:$G$508,Items!$C$175)+SUMIFS(Trans!$I$9:$I$508,Trans!$E$9:$E$508,C21,Trans!$H$9:$H$508,Items!$C$175)</f>
        <v>0</v>
      </c>
      <c r="G21" s="86">
        <f>SUMIFS(Spend!$H$9:$H$508,Spend!$E$9:$E$508,C21,Spend!$G$9:$G$508,Items!$C$175)+SUMIFS(Trans!$I$9:$I$508,Trans!$E$9:$E$508,C21,Trans!$G$9:$G$508,Items!$C$175)</f>
        <v>0</v>
      </c>
      <c r="H21" s="87">
        <f t="shared" si="0"/>
        <v>0</v>
      </c>
    </row>
    <row r="22" spans="2:8" ht="15.75">
      <c r="B22" s="85" t="str">
        <f t="shared" si="1"/>
        <v/>
      </c>
      <c r="C22" s="86">
        <f>Items!C152</f>
        <v>0</v>
      </c>
      <c r="D22" s="86">
        <f>Items!D152</f>
        <v>0</v>
      </c>
      <c r="E22" s="92">
        <f>IF($E$6=Items!G152,Items!F152,0)</f>
        <v>0</v>
      </c>
      <c r="F22" s="86">
        <f>SUMIFS(Add!$H$9:$H$508,Add!$E$9:$E$508,C22,Add!$G$9:$G$508,Items!$C$175)+SUMIFS(Trans!$I$9:$I$508,Trans!$E$9:$E$508,C22,Trans!$H$9:$H$508,Items!$C$175)</f>
        <v>0</v>
      </c>
      <c r="G22" s="86">
        <f>SUMIFS(Spend!$H$9:$H$508,Spend!$E$9:$E$508,C22,Spend!$G$9:$G$508,Items!$C$175)+SUMIFS(Trans!$I$9:$I$508,Trans!$E$9:$E$508,C22,Trans!$G$9:$G$508,Items!$C$175)</f>
        <v>0</v>
      </c>
      <c r="H22" s="87">
        <f t="shared" si="0"/>
        <v>0</v>
      </c>
    </row>
    <row r="23" spans="2:8" ht="15.75">
      <c r="B23" s="85" t="str">
        <f t="shared" si="1"/>
        <v/>
      </c>
      <c r="C23" s="86">
        <f>Items!C153</f>
        <v>0</v>
      </c>
      <c r="D23" s="86">
        <f>Items!D153</f>
        <v>0</v>
      </c>
      <c r="E23" s="92">
        <f>IF($E$6=Items!G153,Items!F153,0)</f>
        <v>0</v>
      </c>
      <c r="F23" s="86">
        <f>SUMIFS(Add!$H$9:$H$508,Add!$E$9:$E$508,C23,Add!$G$9:$G$508,Items!$C$175)+SUMIFS(Trans!$I$9:$I$508,Trans!$E$9:$E$508,C23,Trans!$H$9:$H$508,Items!$C$175)</f>
        <v>0</v>
      </c>
      <c r="G23" s="86">
        <f>SUMIFS(Spend!$H$9:$H$508,Spend!$E$9:$E$508,C23,Spend!$G$9:$G$508,Items!$C$175)+SUMIFS(Trans!$I$9:$I$508,Trans!$E$9:$E$508,C23,Trans!$G$9:$G$508,Items!$C$175)</f>
        <v>0</v>
      </c>
      <c r="H23" s="87">
        <f t="shared" si="0"/>
        <v>0</v>
      </c>
    </row>
    <row r="24" spans="2:8" ht="15.75">
      <c r="B24" s="85" t="str">
        <f t="shared" si="1"/>
        <v/>
      </c>
      <c r="C24" s="86">
        <f>Items!C154</f>
        <v>0</v>
      </c>
      <c r="D24" s="86">
        <f>Items!D154</f>
        <v>0</v>
      </c>
      <c r="E24" s="92">
        <f>IF($E$6=Items!G154,Items!F154,0)</f>
        <v>0</v>
      </c>
      <c r="F24" s="86">
        <f>SUMIFS(Add!$H$9:$H$508,Add!$E$9:$E$508,C24,Add!$G$9:$G$508,Items!$C$175)+SUMIFS(Trans!$I$9:$I$508,Trans!$E$9:$E$508,C24,Trans!$H$9:$H$508,Items!$C$175)</f>
        <v>0</v>
      </c>
      <c r="G24" s="86">
        <f>SUMIFS(Spend!$H$9:$H$508,Spend!$E$9:$E$508,C24,Spend!$G$9:$G$508,Items!$C$175)+SUMIFS(Trans!$I$9:$I$508,Trans!$E$9:$E$508,C24,Trans!$G$9:$G$508,Items!$C$175)</f>
        <v>0</v>
      </c>
      <c r="H24" s="87">
        <f t="shared" si="0"/>
        <v>0</v>
      </c>
    </row>
    <row r="25" spans="2:8" ht="15.75">
      <c r="B25" s="85" t="str">
        <f t="shared" si="1"/>
        <v/>
      </c>
      <c r="C25" s="86">
        <f>Items!C155</f>
        <v>0</v>
      </c>
      <c r="D25" s="86">
        <f>Items!D155</f>
        <v>0</v>
      </c>
      <c r="E25" s="92">
        <f>IF($E$6=Items!G155,Items!F155,0)</f>
        <v>0</v>
      </c>
      <c r="F25" s="86">
        <f>SUMIFS(Add!$H$9:$H$508,Add!$E$9:$E$508,C25,Add!$G$9:$G$508,Items!$C$175)+SUMIFS(Trans!$I$9:$I$508,Trans!$E$9:$E$508,C25,Trans!$H$9:$H$508,Items!$C$175)</f>
        <v>0</v>
      </c>
      <c r="G25" s="86">
        <f>SUMIFS(Spend!$H$9:$H$508,Spend!$E$9:$E$508,C25,Spend!$G$9:$G$508,Items!$C$175)+SUMIFS(Trans!$I$9:$I$508,Trans!$E$9:$E$508,C25,Trans!$G$9:$G$508,Items!$C$175)</f>
        <v>0</v>
      </c>
      <c r="H25" s="87">
        <f t="shared" si="0"/>
        <v>0</v>
      </c>
    </row>
    <row r="26" spans="2:8" ht="15.75">
      <c r="B26" s="85" t="str">
        <f t="shared" si="1"/>
        <v/>
      </c>
      <c r="C26" s="86">
        <f>Items!C156</f>
        <v>0</v>
      </c>
      <c r="D26" s="86">
        <f>Items!D156</f>
        <v>0</v>
      </c>
      <c r="E26" s="92">
        <f>IF($E$6=Items!G156,Items!F156,0)</f>
        <v>0</v>
      </c>
      <c r="F26" s="86">
        <f>SUMIFS(Add!$H$9:$H$508,Add!$E$9:$E$508,C26,Add!$G$9:$G$508,Items!$C$175)+SUMIFS(Trans!$I$9:$I$508,Trans!$E$9:$E$508,C26,Trans!$H$9:$H$508,Items!$C$175)</f>
        <v>0</v>
      </c>
      <c r="G26" s="86">
        <f>SUMIFS(Spend!$H$9:$H$508,Spend!$E$9:$E$508,C26,Spend!$G$9:$G$508,Items!$C$175)+SUMIFS(Trans!$I$9:$I$508,Trans!$E$9:$E$508,C26,Trans!$G$9:$G$508,Items!$C$175)</f>
        <v>0</v>
      </c>
      <c r="H26" s="87">
        <f t="shared" si="0"/>
        <v>0</v>
      </c>
    </row>
    <row r="27" spans="2:8" ht="15.75">
      <c r="B27" s="85" t="str">
        <f t="shared" si="1"/>
        <v/>
      </c>
      <c r="C27" s="86">
        <f>Items!C157</f>
        <v>0</v>
      </c>
      <c r="D27" s="86">
        <f>Items!D157</f>
        <v>0</v>
      </c>
      <c r="E27" s="92">
        <f>IF($E$6=Items!G157,Items!F157,0)</f>
        <v>0</v>
      </c>
      <c r="F27" s="86">
        <f>SUMIFS(Add!$H$9:$H$508,Add!$E$9:$E$508,C27,Add!$G$9:$G$508,Items!$C$175)+SUMIFS(Trans!$I$9:$I$508,Trans!$E$9:$E$508,C27,Trans!$H$9:$H$508,Items!$C$175)</f>
        <v>0</v>
      </c>
      <c r="G27" s="86">
        <f>SUMIFS(Spend!$H$9:$H$508,Spend!$E$9:$E$508,C27,Spend!$G$9:$G$508,Items!$C$175)+SUMIFS(Trans!$I$9:$I$508,Trans!$E$9:$E$508,C27,Trans!$G$9:$G$508,Items!$C$175)</f>
        <v>0</v>
      </c>
      <c r="H27" s="87">
        <f t="shared" si="0"/>
        <v>0</v>
      </c>
    </row>
    <row r="28" spans="2:8" ht="15.75">
      <c r="B28" s="85" t="str">
        <f t="shared" si="1"/>
        <v/>
      </c>
      <c r="C28" s="86">
        <f>Items!C158</f>
        <v>0</v>
      </c>
      <c r="D28" s="86">
        <f>Items!D158</f>
        <v>0</v>
      </c>
      <c r="E28" s="92">
        <f>IF($E$6=Items!G158,Items!F158,0)</f>
        <v>0</v>
      </c>
      <c r="F28" s="86">
        <f>SUMIFS(Add!$H$9:$H$508,Add!$E$9:$E$508,C28,Add!$G$9:$G$508,Items!$C$175)+SUMIFS(Trans!$I$9:$I$508,Trans!$E$9:$E$508,C28,Trans!$H$9:$H$508,Items!$C$175)</f>
        <v>0</v>
      </c>
      <c r="G28" s="86">
        <f>SUMIFS(Spend!$H$9:$H$508,Spend!$E$9:$E$508,C28,Spend!$G$9:$G$508,Items!$C$175)+SUMIFS(Trans!$I$9:$I$508,Trans!$E$9:$E$508,C28,Trans!$G$9:$G$508,Items!$C$175)</f>
        <v>0</v>
      </c>
      <c r="H28" s="87">
        <f t="shared" si="0"/>
        <v>0</v>
      </c>
    </row>
    <row r="29" spans="2:8" ht="15.75">
      <c r="B29" s="85" t="str">
        <f t="shared" si="1"/>
        <v/>
      </c>
      <c r="C29" s="86">
        <f>Items!C159</f>
        <v>0</v>
      </c>
      <c r="D29" s="86">
        <f>Items!D159</f>
        <v>0</v>
      </c>
      <c r="E29" s="92">
        <f>IF($E$6=Items!G159,Items!F159,0)</f>
        <v>0</v>
      </c>
      <c r="F29" s="86">
        <f>SUMIFS(Add!$H$9:$H$508,Add!$E$9:$E$508,C29,Add!$G$9:$G$508,Items!$C$175)+SUMIFS(Trans!$I$9:$I$508,Trans!$E$9:$E$508,C29,Trans!$H$9:$H$508,Items!$C$175)</f>
        <v>0</v>
      </c>
      <c r="G29" s="86">
        <f>SUMIFS(Spend!$H$9:$H$508,Spend!$E$9:$E$508,C29,Spend!$G$9:$G$508,Items!$C$175)+SUMIFS(Trans!$I$9:$I$508,Trans!$E$9:$E$508,C29,Trans!$G$9:$G$508,Items!$C$175)</f>
        <v>0</v>
      </c>
      <c r="H29" s="87">
        <f t="shared" si="0"/>
        <v>0</v>
      </c>
    </row>
    <row r="30" spans="2:8" ht="15.75">
      <c r="B30" s="85" t="str">
        <f t="shared" si="1"/>
        <v/>
      </c>
      <c r="C30" s="86">
        <f>Items!C160</f>
        <v>0</v>
      </c>
      <c r="D30" s="86">
        <f>Items!D160</f>
        <v>0</v>
      </c>
      <c r="E30" s="92">
        <f>IF($E$6=Items!G160,Items!F160,0)</f>
        <v>0</v>
      </c>
      <c r="F30" s="86">
        <f>SUMIFS(Add!$H$9:$H$508,Add!$E$9:$E$508,C30,Add!$G$9:$G$508,Items!$C$175)+SUMIFS(Trans!$I$9:$I$508,Trans!$E$9:$E$508,C30,Trans!$H$9:$H$508,Items!$C$175)</f>
        <v>0</v>
      </c>
      <c r="G30" s="86">
        <f>SUMIFS(Spend!$H$9:$H$508,Spend!$E$9:$E$508,C30,Spend!$G$9:$G$508,Items!$C$175)+SUMIFS(Trans!$I$9:$I$508,Trans!$E$9:$E$508,C30,Trans!$G$9:$G$508,Items!$C$175)</f>
        <v>0</v>
      </c>
      <c r="H30" s="87">
        <f t="shared" si="0"/>
        <v>0</v>
      </c>
    </row>
    <row r="31" spans="2:8" ht="15.75">
      <c r="B31" s="85" t="str">
        <f t="shared" si="1"/>
        <v/>
      </c>
      <c r="C31" s="86">
        <f>Items!C161</f>
        <v>0</v>
      </c>
      <c r="D31" s="86">
        <f>Items!D161</f>
        <v>0</v>
      </c>
      <c r="E31" s="92">
        <f>IF($E$6=Items!G161,Items!F161,0)</f>
        <v>0</v>
      </c>
      <c r="F31" s="86">
        <f>SUMIFS(Add!$H$9:$H$508,Add!$E$9:$E$508,C31,Add!$G$9:$G$508,Items!$C$175)+SUMIFS(Trans!$I$9:$I$508,Trans!$E$9:$E$508,C31,Trans!$H$9:$H$508,Items!$C$175)</f>
        <v>0</v>
      </c>
      <c r="G31" s="86">
        <f>SUMIFS(Spend!$H$9:$H$508,Spend!$E$9:$E$508,C31,Spend!$G$9:$G$508,Items!$C$175)+SUMIFS(Trans!$I$9:$I$508,Trans!$E$9:$E$508,C31,Trans!$G$9:$G$508,Items!$C$175)</f>
        <v>0</v>
      </c>
      <c r="H31" s="87">
        <f t="shared" si="0"/>
        <v>0</v>
      </c>
    </row>
    <row r="32" spans="2:8" ht="15.75">
      <c r="B32" s="85" t="str">
        <f t="shared" si="1"/>
        <v/>
      </c>
      <c r="C32" s="86">
        <f>Items!C162</f>
        <v>0</v>
      </c>
      <c r="D32" s="86">
        <f>Items!D162</f>
        <v>0</v>
      </c>
      <c r="E32" s="92">
        <f>IF($E$6=Items!G162,Items!F162,0)</f>
        <v>0</v>
      </c>
      <c r="F32" s="86">
        <f>SUMIFS(Add!$H$9:$H$508,Add!$E$9:$E$508,C32,Add!$G$9:$G$508,Items!$C$175)+SUMIFS(Trans!$I$9:$I$508,Trans!$E$9:$E$508,C32,Trans!$H$9:$H$508,Items!$C$175)</f>
        <v>0</v>
      </c>
      <c r="G32" s="86">
        <f>SUMIFS(Spend!$H$9:$H$508,Spend!$E$9:$E$508,C32,Spend!$G$9:$G$508,Items!$C$175)+SUMIFS(Trans!$I$9:$I$508,Trans!$E$9:$E$508,C32,Trans!$G$9:$G$508,Items!$C$175)</f>
        <v>0</v>
      </c>
      <c r="H32" s="87">
        <f t="shared" si="0"/>
        <v>0</v>
      </c>
    </row>
    <row r="33" spans="2:8" ht="15.75">
      <c r="B33" s="85" t="e">
        <f t="shared" si="1"/>
        <v>#REF!</v>
      </c>
      <c r="C33" s="86" t="e">
        <f>Items!#REF!</f>
        <v>#REF!</v>
      </c>
      <c r="D33" s="86" t="e">
        <f>Items!#REF!</f>
        <v>#REF!</v>
      </c>
      <c r="E33" s="92" t="e">
        <f>IF($E$6=Items!#REF!,Items!#REF!,0)</f>
        <v>#REF!</v>
      </c>
      <c r="F33" s="86">
        <f>SUMIFS(Add!$H$9:$H$508,Add!$E$9:$E$508,C33,Add!$G$9:$G$508,Items!$C$175)+SUMIFS(Trans!$I$9:$I$508,Trans!$E$9:$E$508,C33,Trans!$H$9:$H$508,Items!$C$175)</f>
        <v>0</v>
      </c>
      <c r="G33" s="86">
        <f>SUMIFS(Spend!$H$9:$H$508,Spend!$E$9:$E$508,C33,Spend!$G$9:$G$508,Items!$C$175)+SUMIFS(Trans!$I$9:$I$508,Trans!$E$9:$E$508,C33,Trans!$G$9:$G$508,Items!$C$175)</f>
        <v>0</v>
      </c>
      <c r="H33" s="87" t="e">
        <f t="shared" si="0"/>
        <v>#REF!</v>
      </c>
    </row>
    <row r="34" spans="2:8" ht="15.75">
      <c r="B34" s="85" t="str">
        <f t="shared" si="1"/>
        <v/>
      </c>
      <c r="C34" s="86">
        <f>Items!C163</f>
        <v>0</v>
      </c>
      <c r="D34" s="86">
        <f>Items!D163</f>
        <v>0</v>
      </c>
      <c r="E34" s="92">
        <f>IF($E$6=Items!G163,Items!F163,0)</f>
        <v>0</v>
      </c>
      <c r="F34" s="86">
        <f>SUMIFS(Add!$H$9:$H$508,Add!$E$9:$E$508,C34,Add!$G$9:$G$508,Items!$C$175)+SUMIFS(Trans!$I$9:$I$508,Trans!$E$9:$E$508,C34,Trans!$H$9:$H$508,Items!$C$175)</f>
        <v>0</v>
      </c>
      <c r="G34" s="86">
        <f>SUMIFS(Spend!$H$9:$H$508,Spend!$E$9:$E$508,C34,Spend!$G$9:$G$508,Items!$C$175)+SUMIFS(Trans!$I$9:$I$508,Trans!$E$9:$E$508,C34,Trans!$G$9:$G$508,Items!$C$175)</f>
        <v>0</v>
      </c>
      <c r="H34" s="87">
        <f t="shared" si="0"/>
        <v>0</v>
      </c>
    </row>
    <row r="35" spans="2:8" ht="15.75">
      <c r="B35" s="85" t="str">
        <f t="shared" si="1"/>
        <v/>
      </c>
      <c r="C35" s="86">
        <f>Items!C164</f>
        <v>0</v>
      </c>
      <c r="D35" s="86">
        <f>Items!D164</f>
        <v>0</v>
      </c>
      <c r="E35" s="92">
        <f>IF($E$6=Items!G164,Items!F164,0)</f>
        <v>0</v>
      </c>
      <c r="F35" s="86">
        <f>SUMIFS(Add!$H$9:$H$508,Add!$E$9:$E$508,C35,Add!$G$9:$G$508,Items!$C$175)+SUMIFS(Trans!$I$9:$I$508,Trans!$E$9:$E$508,C35,Trans!$H$9:$H$508,Items!$C$175)</f>
        <v>0</v>
      </c>
      <c r="G35" s="86">
        <f>SUMIFS(Spend!$H$9:$H$508,Spend!$E$9:$E$508,C35,Spend!$G$9:$G$508,Items!$C$175)+SUMIFS(Trans!$I$9:$I$508,Trans!$E$9:$E$508,C35,Trans!$G$9:$G$508,Items!$C$175)</f>
        <v>0</v>
      </c>
      <c r="H35" s="87">
        <f t="shared" si="0"/>
        <v>0</v>
      </c>
    </row>
    <row r="36" spans="2:8" ht="15.75">
      <c r="B36" s="85" t="str">
        <f t="shared" si="1"/>
        <v/>
      </c>
      <c r="C36" s="86">
        <f>Items!C165</f>
        <v>0</v>
      </c>
      <c r="D36" s="86">
        <f>Items!D165</f>
        <v>0</v>
      </c>
      <c r="E36" s="92">
        <f>IF($E$6=Items!G165,Items!F165,0)</f>
        <v>0</v>
      </c>
      <c r="F36" s="86">
        <f>SUMIFS(Add!$H$9:$H$508,Add!$E$9:$E$508,C36,Add!$G$9:$G$508,Items!$C$175)+SUMIFS(Trans!$I$9:$I$508,Trans!$E$9:$E$508,C36,Trans!$H$9:$H$508,Items!$C$175)</f>
        <v>0</v>
      </c>
      <c r="G36" s="86">
        <f>SUMIFS(Spend!$H$9:$H$508,Spend!$E$9:$E$508,C36,Spend!$G$9:$G$508,Items!$C$175)+SUMIFS(Trans!$I$9:$I$508,Trans!$E$9:$E$508,C36,Trans!$G$9:$G$508,Items!$C$175)</f>
        <v>0</v>
      </c>
      <c r="H36" s="87">
        <f t="shared" si="0"/>
        <v>0</v>
      </c>
    </row>
    <row r="37" spans="2:8" ht="15.75">
      <c r="B37" s="85" t="str">
        <f t="shared" si="1"/>
        <v/>
      </c>
      <c r="C37" s="86">
        <f>Items!C166</f>
        <v>0</v>
      </c>
      <c r="D37" s="86">
        <f>Items!D166</f>
        <v>0</v>
      </c>
      <c r="E37" s="92">
        <f>IF($E$6=Items!G166,Items!F166,0)</f>
        <v>0</v>
      </c>
      <c r="F37" s="86">
        <f>SUMIFS(Add!$H$9:$H$508,Add!$E$9:$E$508,C37,Add!$G$9:$G$508,Items!$C$175)+SUMIFS(Trans!$I$9:$I$508,Trans!$E$9:$E$508,C37,Trans!$H$9:$H$508,Items!$C$175)</f>
        <v>0</v>
      </c>
      <c r="G37" s="86">
        <f>SUMIFS(Spend!$H$9:$H$508,Spend!$E$9:$E$508,C37,Spend!$G$9:$G$508,Items!$C$175)+SUMIFS(Trans!$I$9:$I$508,Trans!$E$9:$E$508,C37,Trans!$G$9:$G$508,Items!$C$175)</f>
        <v>0</v>
      </c>
      <c r="H37" s="87">
        <f t="shared" si="0"/>
        <v>0</v>
      </c>
    </row>
    <row r="38" spans="2:8" ht="16.5" thickBot="1">
      <c r="B38" s="88" t="str">
        <f t="shared" si="1"/>
        <v/>
      </c>
      <c r="C38" s="89">
        <f>Items!C167</f>
        <v>0</v>
      </c>
      <c r="D38" s="89">
        <f>Items!D167</f>
        <v>0</v>
      </c>
      <c r="E38" s="92">
        <f>IF($E$6=Items!G167,Items!F167,0)</f>
        <v>0</v>
      </c>
      <c r="F38" s="89">
        <f>SUMIFS(Add!$H$9:$H$508,Add!$E$9:$E$508,C38,Add!$G$9:$G$508,Items!$C$175)+SUMIFS(Trans!$I$9:$I$508,Trans!$E$9:$E$508,C38,Trans!$H$9:$H$508,Items!$C$175)</f>
        <v>0</v>
      </c>
      <c r="G38" s="89">
        <f>SUMIFS(Spend!$H$9:$H$508,Spend!$E$9:$E$508,C38,Spend!$G$9:$G$508,Items!$C$175)+SUMIFS(Trans!$I$9:$I$508,Trans!$E$9:$E$508,C38,Trans!$G$9:$G$508,Items!$C$175)</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mergeCells count="1">
    <mergeCell ref="D4:F5"/>
  </mergeCells>
  <conditionalFormatting sqref="E9:E38">
    <cfRule type="notContainsBlanks" dxfId="6" priority="2">
      <formula>LEN(TRIM(E9))&gt;0</formula>
    </cfRule>
  </conditionalFormatting>
  <conditionalFormatting sqref="E9:E38">
    <cfRule type="notContainsBlanks" dxfId="5" priority="1">
      <formula>LEN(TRIM(E9))&gt;0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outlinePr showOutlineSymbols="0"/>
  </sheetPr>
  <dimension ref="A1:M148"/>
  <sheetViews>
    <sheetView showGridLines="0" showZeros="0" rightToLeft="1" showOutlineSymbols="0" zoomScale="90" zoomScaleNormal="90" workbookViewId="0">
      <selection activeCell="J7" sqref="J7:K9"/>
    </sheetView>
  </sheetViews>
  <sheetFormatPr defaultColWidth="0" defaultRowHeight="12.75" zeroHeight="1"/>
  <cols>
    <col min="1" max="1" width="10.7109375" style="1" customWidth="1"/>
    <col min="2" max="11" width="12.7109375" style="1" customWidth="1"/>
    <col min="12" max="12" width="10.7109375" style="1" customWidth="1"/>
    <col min="13" max="13" width="9.140625" style="1" customWidth="1"/>
    <col min="14" max="16384" width="9.140625" style="1" hidden="1"/>
  </cols>
  <sheetData>
    <row r="1" spans="1:12"/>
    <row r="2" spans="1:12" ht="13.5" thickBot="1"/>
    <row r="3" spans="1:12" ht="13.5" thickTop="1">
      <c r="F3" s="224" t="s">
        <v>38</v>
      </c>
      <c r="G3" s="225"/>
      <c r="H3" s="226"/>
    </row>
    <row r="4" spans="1:12" ht="13.5" thickBot="1">
      <c r="F4" s="227"/>
      <c r="G4" s="228"/>
      <c r="H4" s="229"/>
    </row>
    <row r="5" spans="1:12" ht="13.5" customHeight="1" thickTop="1"/>
    <row r="6" spans="1:12" ht="9.9499999999999993" customHeight="1" thickBot="1"/>
    <row r="7" spans="1:12" ht="24.95" customHeight="1" thickTop="1" thickBot="1">
      <c r="B7" s="114" t="s">
        <v>43</v>
      </c>
      <c r="C7" s="115"/>
      <c r="D7" s="239"/>
      <c r="E7" s="240"/>
      <c r="I7" s="236" t="s">
        <v>39</v>
      </c>
      <c r="J7" s="230"/>
      <c r="K7" s="231"/>
    </row>
    <row r="8" spans="1:12" ht="24.95" customHeight="1" thickTop="1">
      <c r="B8" s="245" t="s">
        <v>40</v>
      </c>
      <c r="C8" s="246"/>
      <c r="D8" s="249">
        <v>40909</v>
      </c>
      <c r="E8" s="250"/>
      <c r="I8" s="237"/>
      <c r="J8" s="232"/>
      <c r="K8" s="233"/>
      <c r="L8" s="116"/>
    </row>
    <row r="9" spans="1:12" ht="24.95" customHeight="1" thickBot="1">
      <c r="B9" s="247" t="s">
        <v>41</v>
      </c>
      <c r="C9" s="248"/>
      <c r="D9" s="251"/>
      <c r="E9" s="252"/>
      <c r="I9" s="238"/>
      <c r="J9" s="234"/>
      <c r="K9" s="235"/>
    </row>
    <row r="10" spans="1:12" s="180" customFormat="1" ht="15.75" thickTop="1" thickBot="1">
      <c r="C10" s="180" t="str">
        <f><![CDATA[IF(AND(D10<>"",D10<>0),"رصيد أول","")]]></f>
        <v/>
      </c>
      <c r="D10" s="181" t="str">
        <f>IF(J7&lt;&gt;"",VLOOKUP(C11,Items!$D$8:$F$167,3,0),"")</f>
        <v/>
      </c>
      <c r="E10" s="181"/>
      <c r="F10" s="180" t="str">
        <f><![CDATA[IF(AND(G10<>"",G10<>0),"رصيد أول","")]]></f>
        <v/>
      </c>
      <c r="G10" s="181" t="str">
        <f>IF(J8&lt;&gt;"",VLOOKUP(F11,Items!$D$8:$F$167,3,0),"")</f>
        <v/>
      </c>
      <c r="H10" s="181"/>
      <c r="I10" s="180" t="str">
        <f><![CDATA[IF(AND(J10<>"",J10<>0),"رصيد أول","")]]></f>
        <v/>
      </c>
      <c r="J10" s="181" t="str">
        <f>IF(J9&lt;&gt;"",VLOOKUP(I11,Items!$D$8:$F$167,3,0),"")</f>
        <v/>
      </c>
    </row>
    <row r="11" spans="1:12" ht="24.95" customHeight="1" thickTop="1" thickBot="1">
      <c r="B11" s="253" t="s">
        <v>10</v>
      </c>
      <c r="C11" s="241">
        <f>J7</f>
        <v>0</v>
      </c>
      <c r="D11" s="242"/>
      <c r="E11" s="243"/>
      <c r="F11" s="241">
        <f>J8</f>
        <v>0</v>
      </c>
      <c r="G11" s="242"/>
      <c r="H11" s="243"/>
      <c r="I11" s="244">
        <f>J9</f>
        <v>0</v>
      </c>
      <c r="J11" s="242"/>
      <c r="K11" s="243"/>
    </row>
    <row r="12" spans="1:12" ht="24.95" customHeight="1" thickBot="1">
      <c r="B12" s="254"/>
      <c r="C12" s="118" t="s">
        <v>31</v>
      </c>
      <c r="D12" s="119" t="s">
        <v>32</v>
      </c>
      <c r="E12" s="120" t="s">
        <v>42</v>
      </c>
      <c r="F12" s="118" t="s">
        <v>31</v>
      </c>
      <c r="G12" s="119" t="s">
        <v>32</v>
      </c>
      <c r="H12" s="120" t="s">
        <v>42</v>
      </c>
      <c r="I12" s="121" t="s">
        <v>31</v>
      </c>
      <c r="J12" s="119" t="s">
        <v>32</v>
      </c>
      <c r="K12" s="120" t="s">
        <v>42</v>
      </c>
    </row>
    <row r="13" spans="1:12" ht="24.95" customHeight="1" thickTop="1">
      <c r="A13" s="122">
        <f>D8</f>
        <v>40909</v>
      </c>
      <c r="B13" s="25">
        <f>D8</f>
        <v>40909</v>
      </c>
      <c r="C13" s="123">
        <f>IF(B13&lt;&gt;"",SUMIFS(Add!$H$9:$H$508,Add!$F$9:$F$508,$C$11,Add!$G$9:$G$508,$D$7,Add!$C$9:$C$508,B13)+SUMIFS(Trans!$I$9:$I$508,Trans!$F$9:$F$508,$C$11,Trans!$H$9:$H$508,$D$7,Trans!$C$9:$C$508,B13),"")</f>
        <v>0</v>
      </c>
      <c r="D13" s="123">
        <f>IF(B13&lt;&gt;"",SUMIFS(Spend!$H$9:$H$508,Spend!$F$9:$F$508,$C$11,Spend!$G$9:$G$508,$D$7,Spend!$C$9:$C$508,B13)+SUMIFS(Trans!$I$9:$I$508,Trans!$F$9:$F$508,$C$11,Trans!$G$9:$G$508,$D$7,Trans!$C$9:$C$508,B13),"")</f>
        <v>0</v>
      </c>
      <c r="E13" s="123" t="str">
        <f>IFERROR(IF(B13&lt;&gt;"",D10+C13-D13,""),"")</f>
        <v/>
      </c>
      <c r="F13" s="123">
        <f>IF(B13&lt;&gt;"",SUMIFS(Add!$H$9:$H$508,Add!$F$9:$F$508,$F$11,Add!$G$9:$G$508,$D$7,Add!$C$9:$C$508,B13)+SUMIFS(Trans!$I$9:$I$508,Trans!$F$9:$F$508,$F$11,Trans!$H$9:$H$508,$D$7,Trans!$C$9:$C$508,B13),"")</f>
        <v>0</v>
      </c>
      <c r="G13" s="123">
        <f>IF(B13&lt;&gt;"",SUMIFS(Spend!$H$9:$H$508,Spend!$F$9:$F$508,$F$11,Spend!$G$9:$G$508,$D$7,Spend!$C$9:$C$508,B13)+SUMIFS(Trans!$I$9:$I$508,Trans!$F$9:$F$508,$F$11,Trans!$G$9:$G$508,$D$7,Trans!$C$9:$C$508,B13),"")</f>
        <v>0</v>
      </c>
      <c r="H13" s="123" t="str">
        <f>IFERROR(IF($B$13&lt;&gt;"",G10+F13-G13,""),"")</f>
        <v/>
      </c>
      <c r="I13" s="123">
        <f>IF(B13&lt;&gt;"",SUMIFS(Add!$H$9:$H$508,Add!$F$9:$F$508,$I$11,Add!$G$9:$G$508,$D$7,Add!$C$9:$C$508,B13)+SUMIFS(Trans!$I$9:$I$508,Trans!$F$9:$F$508,$I$11,Trans!$H$9:$H$508,$D$7,Trans!$C$9:$C$508,B13),"")</f>
        <v>0</v>
      </c>
      <c r="J13" s="123">
        <f>IF(B13&lt;&gt;"",SUMIFS(Spend!$H$9:$H$508,Spend!$F$9:$F$508,$I$11,Spend!$G$9:$G$508,$D$7,Spend!$C$9:$C$508,B13)+SUMIFS(Trans!$I$9:$I$508,Trans!$F$9:$F$508,$I$11,Trans!$G$9:$G$508,$D$7,Trans!$C$9:$C$508,B13),"")</f>
        <v>0</v>
      </c>
      <c r="K13" s="123" t="str">
        <f>IFERROR(IF($B$13&lt;&gt;"",J10+I13-J13,""),"")</f>
        <v/>
      </c>
    </row>
    <row r="14" spans="1:12" ht="24.95" customHeight="1">
      <c r="A14" s="122">
        <f>A13+1</f>
        <v>40910</v>
      </c>
      <c r="B14" s="124" t="str">
        <f>IFERROR(IF(B13+1&lt;=$D$9,B13+1,""),"")</f>
        <v/>
      </c>
      <c r="C14" s="123" t="str">
        <f>IF(B14&lt;&gt;"",SUMIFS(Add!$H$9:$H$508,Add!$F$9:$F$508,$C$11,Add!$G$9:$G$508,$D$7,Add!$C$9:$C$508,B14)+SUMIFS(Trans!$I$9:$I$508,Trans!$F$9:$F$508,$C$11,Trans!$H$9:$H$508,$D$7,Trans!$C$9:$C$508,B14),"")</f>
        <v/>
      </c>
      <c r="D14" s="123" t="str">
        <f>IF(B14&lt;&gt;"",SUMIFS(Spend!$H$9:$H$508,Spend!$F$9:$F$508,$C$11,Spend!$G$9:$G$508,$D$7,Spend!$C$9:$C$508,B14)+SUMIFS(Trans!$I$9:$I$508,Trans!$F$9:$F$508,$C$11,Trans!$G$9:$G$508,$D$7,Trans!$C$9:$C$508,B14),"")</f>
        <v/>
      </c>
      <c r="E14" s="123" t="str">
        <f>IFERROR(IF(B14&lt;&gt;"",E13+C14-D14,""),"")</f>
        <v/>
      </c>
      <c r="F14" s="123" t="str">
        <f>IF(B14&lt;&gt;"",SUMIFS(Add!$H$9:$H$508,Add!$F$9:$F$508,$F$11,Add!$G$9:$G$508,$D$7,Add!$C$9:$C$508,B14)+SUMIFS(Trans!$I$9:$I$508,Trans!$F$9:$F$508,$F$11,Trans!$H$9:$H$508,$D$7,Trans!$C$9:$C$508,B14),"")</f>
        <v/>
      </c>
      <c r="G14" s="123" t="str">
        <f>IF(B14&lt;&gt;"",SUMIFS(Spend!$H$9:$H$508,Spend!$F$9:$F$508,$F$11,Spend!$G$9:$G$508,$D$7,Spend!$C$9:$C$508,B14)+SUMIFS(Trans!$I$9:$I$508,Trans!$F$9:$F$508,$F$11,Trans!$G$9:$G$508,$D$7,Trans!$C$9:$C$508,B14),"")</f>
        <v/>
      </c>
      <c r="H14" s="123" t="str">
        <f>IFERROR(IF(B14&lt;&gt;"",H13+F14-G14,""),"")</f>
        <v/>
      </c>
      <c r="I14" s="123" t="str">
        <f>IF(B14&lt;&gt;"",SUMIFS(Add!$H$9:$H$508,Add!$F$9:$F$508,$I$11,Add!$G$9:$G$508,$D$7,Add!$C$9:$C$508,B14)+SUMIFS(Trans!$I$9:$I$508,Trans!$F$9:$F$508,$I$11,Trans!$H$9:$H$508,$D$7,Trans!$C$9:$C$508,B14),"")</f>
        <v/>
      </c>
      <c r="J14" s="123" t="str">
        <f>IF(B14&lt;&gt;"",SUMIFS(Spend!$H$9:$H$508,Spend!$F$9:$F$508,$I$11,Spend!$G$9:$G$508,$D$7,Spend!$C$9:$C$508,B14)+SUMIFS(Trans!$I$9:$I$508,Trans!$F$9:$F$508,$I$11,Trans!$G$9:$G$508,$D$7,Trans!$C$9:$C$508,B14),"")</f>
        <v/>
      </c>
      <c r="K14" s="123" t="str">
        <f>IFERROR(IF(B14&lt;&gt;"",K13+I14-J14,""),"")</f>
        <v/>
      </c>
    </row>
    <row r="15" spans="1:12" ht="24.95" customHeight="1">
      <c r="A15" s="122">
        <f t="shared" ref="A15:A43" si="0">A14+1</f>
        <v>40911</v>
      </c>
      <c r="B15" s="124" t="str">
        <f t="shared" ref="B15:B43" si="1">IFERROR(IF(B14+1&lt;=$D$9,B14+1,""),"")</f>
        <v/>
      </c>
      <c r="C15" s="123" t="str">
        <f>IF(B15&lt;&gt;"",SUMIFS(Add!$H$9:$H$508,Add!$F$9:$F$508,$C$11,Add!$G$9:$G$508,$D$7,Add!$C$9:$C$508,B15)+SUMIFS(Trans!$I$9:$I$508,Trans!$F$9:$F$508,$C$11,Trans!$H$9:$H$508,$D$7,Trans!$C$9:$C$508,B15),"")</f>
        <v/>
      </c>
      <c r="D15" s="123" t="str">
        <f>IF(B15&lt;&gt;"",SUMIFS(Spend!$H$9:$H$508,Spend!$F$9:$F$508,$C$11,Spend!$G$9:$G$508,$D$7,Spend!$C$9:$C$508,B15)+SUMIFS(Trans!$I$9:$I$508,Trans!$F$9:$F$508,$C$11,Trans!$G$9:$G$508,$D$7,Trans!$C$9:$C$508,B15),"")</f>
        <v/>
      </c>
      <c r="E15" s="123" t="str">
        <f t="shared" ref="E15:E43" si="2">IFERROR(IF(B15&lt;&gt;"",E14+C15-D15,""),"")</f>
        <v/>
      </c>
      <c r="F15" s="123" t="str">
        <f>IF(B15&lt;&gt;"",SUMIFS(Add!$H$9:$H$508,Add!$F$9:$F$508,$F$11,Add!$G$9:$G$508,$D$7,Add!$C$9:$C$508,B15)+SUMIFS(Trans!$I$9:$I$508,Trans!$F$9:$F$508,$F$11,Trans!$H$9:$H$508,$D$7,Trans!$C$9:$C$508,B15),"")</f>
        <v/>
      </c>
      <c r="G15" s="123" t="str">
        <f>IF(B15&lt;&gt;"",SUMIFS(Spend!$H$9:$H$508,Spend!$F$9:$F$508,$F$11,Spend!$G$9:$G$508,$D$7,Spend!$C$9:$C$508,B15)+SUMIFS(Trans!$I$9:$I$508,Trans!$F$9:$F$508,$F$11,Trans!$G$9:$G$508,$D$7,Trans!$C$9:$C$508,B15),"")</f>
        <v/>
      </c>
      <c r="H15" s="123" t="str">
        <f t="shared" ref="H15:H43" si="3">IFERROR(IF(B15&lt;&gt;"",H14+F15-G15,""),"")</f>
        <v/>
      </c>
      <c r="I15" s="123" t="str">
        <f>IF(B15&lt;&gt;"",SUMIFS(Add!$H$9:$H$508,Add!$F$9:$F$508,$I$11,Add!$G$9:$G$508,$D$7,Add!$C$9:$C$508,B15)+SUMIFS(Trans!$I$9:$I$508,Trans!$F$9:$F$508,$I$11,Trans!$H$9:$H$508,$D$7,Trans!$C$9:$C$508,B15),"")</f>
        <v/>
      </c>
      <c r="J15" s="123" t="str">
        <f>IF(B15&lt;&gt;"",SUMIFS(Spend!$H$9:$H$508,Spend!$F$9:$F$508,$I$11,Spend!$G$9:$G$508,$D$7,Spend!$C$9:$C$508,B15)+SUMIFS(Trans!$I$9:$I$508,Trans!$F$9:$F$508,$I$11,Trans!$G$9:$G$508,$D$7,Trans!$C$9:$C$508,B15),"")</f>
        <v/>
      </c>
      <c r="K15" s="123" t="str">
        <f t="shared" ref="K15:K43" si="4">IFERROR(IF(B15&lt;&gt;"",K14+I15-J15,""),"")</f>
        <v/>
      </c>
    </row>
    <row r="16" spans="1:12" ht="24.95" customHeight="1">
      <c r="A16" s="122">
        <f t="shared" si="0"/>
        <v>40912</v>
      </c>
      <c r="B16" s="124" t="str">
        <f t="shared" si="1"/>
        <v/>
      </c>
      <c r="C16" s="123" t="str">
        <f>IF(B16&lt;&gt;"",SUMIFS(Add!$H$9:$H$508,Add!$F$9:$F$508,$C$11,Add!$G$9:$G$508,$D$7,Add!$C$9:$C$508,B16)+SUMIFS(Trans!$I$9:$I$508,Trans!$F$9:$F$508,$C$11,Trans!$H$9:$H$508,$D$7,Trans!$C$9:$C$508,B16),"")</f>
        <v/>
      </c>
      <c r="D16" s="123" t="str">
        <f>IF(B16&lt;&gt;"",SUMIFS(Spend!$H$9:$H$508,Spend!$F$9:$F$508,$C$11,Spend!$G$9:$G$508,$D$7,Spend!$C$9:$C$508,B16)+SUMIFS(Trans!$I$9:$I$508,Trans!$F$9:$F$508,$C$11,Trans!$G$9:$G$508,$D$7,Trans!$C$9:$C$508,B16),"")</f>
        <v/>
      </c>
      <c r="E16" s="123" t="str">
        <f t="shared" si="2"/>
        <v/>
      </c>
      <c r="F16" s="123" t="str">
        <f>IF(B16&lt;&gt;"",SUMIFS(Add!$H$9:$H$508,Add!$F$9:$F$508,$F$11,Add!$G$9:$G$508,$D$7,Add!$C$9:$C$508,B16)+SUMIFS(Trans!$I$9:$I$508,Trans!$F$9:$F$508,$F$11,Trans!$H$9:$H$508,$D$7,Trans!$C$9:$C$508,B16),"")</f>
        <v/>
      </c>
      <c r="G16" s="123" t="str">
        <f>IF(B16&lt;&gt;"",SUMIFS(Spend!$H$9:$H$508,Spend!$F$9:$F$508,$F$11,Spend!$G$9:$G$508,$D$7,Spend!$C$9:$C$508,B16)+SUMIFS(Trans!$I$9:$I$508,Trans!$F$9:$F$508,$F$11,Trans!$G$9:$G$508,$D$7,Trans!$C$9:$C$508,B16),"")</f>
        <v/>
      </c>
      <c r="H16" s="123" t="str">
        <f t="shared" si="3"/>
        <v/>
      </c>
      <c r="I16" s="123" t="str">
        <f>IF(B16&lt;&gt;"",SUMIFS(Add!$H$9:$H$508,Add!$F$9:$F$508,$I$11,Add!$G$9:$G$508,$D$7,Add!$C$9:$C$508,B16)+SUMIFS(Trans!$I$9:$I$508,Trans!$F$9:$F$508,$I$11,Trans!$H$9:$H$508,$D$7,Trans!$C$9:$C$508,B16),"")</f>
        <v/>
      </c>
      <c r="J16" s="123" t="str">
        <f>IF(B16&lt;&gt;"",SUMIFS(Spend!$H$9:$H$508,Spend!$F$9:$F$508,$I$11,Spend!$G$9:$G$508,$D$7,Spend!$C$9:$C$508,B16)+SUMIFS(Trans!$I$9:$I$508,Trans!$F$9:$F$508,$I$11,Trans!$G$9:$G$508,$D$7,Trans!$C$9:$C$508,B16),"")</f>
        <v/>
      </c>
      <c r="K16" s="123" t="str">
        <f t="shared" si="4"/>
        <v/>
      </c>
    </row>
    <row r="17" spans="1:11" ht="24.95" customHeight="1">
      <c r="A17" s="122">
        <f t="shared" si="0"/>
        <v>40913</v>
      </c>
      <c r="B17" s="124" t="str">
        <f t="shared" si="1"/>
        <v/>
      </c>
      <c r="C17" s="123" t="str">
        <f>IF(B17&lt;&gt;"",SUMIFS(Add!$H$9:$H$508,Add!$F$9:$F$508,$C$11,Add!$G$9:$G$508,$D$7,Add!$C$9:$C$508,B17)+SUMIFS(Trans!$I$9:$I$508,Trans!$F$9:$F$508,$C$11,Trans!$H$9:$H$508,$D$7,Trans!$C$9:$C$508,B17),"")</f>
        <v/>
      </c>
      <c r="D17" s="123" t="str">
        <f>IF(B17&lt;&gt;"",SUMIFS(Spend!$H$9:$H$508,Spend!$F$9:$F$508,$C$11,Spend!$G$9:$G$508,$D$7,Spend!$C$9:$C$508,B17)+SUMIFS(Trans!$I$9:$I$508,Trans!$F$9:$F$508,$C$11,Trans!$G$9:$G$508,$D$7,Trans!$C$9:$C$508,B17),"")</f>
        <v/>
      </c>
      <c r="E17" s="123" t="str">
        <f t="shared" si="2"/>
        <v/>
      </c>
      <c r="F17" s="123" t="str">
        <f>IF(B17&lt;&gt;"",SUMIFS(Add!$H$9:$H$508,Add!$F$9:$F$508,$F$11,Add!$G$9:$G$508,$D$7,Add!$C$9:$C$508,B17)+SUMIFS(Trans!$I$9:$I$508,Trans!$F$9:$F$508,$F$11,Trans!$H$9:$H$508,$D$7,Trans!$C$9:$C$508,B17),"")</f>
        <v/>
      </c>
      <c r="G17" s="123" t="str">
        <f>IF(B17&lt;&gt;"",SUMIFS(Spend!$H$9:$H$508,Spend!$F$9:$F$508,$F$11,Spend!$G$9:$G$508,$D$7,Spend!$C$9:$C$508,B17)+SUMIFS(Trans!$I$9:$I$508,Trans!$F$9:$F$508,$F$11,Trans!$G$9:$G$508,$D$7,Trans!$C$9:$C$508,B17),"")</f>
        <v/>
      </c>
      <c r="H17" s="123" t="str">
        <f t="shared" si="3"/>
        <v/>
      </c>
      <c r="I17" s="123" t="str">
        <f>IF(B17&lt;&gt;"",SUMIFS(Add!$H$9:$H$508,Add!$F$9:$F$508,$I$11,Add!$G$9:$G$508,$D$7,Add!$C$9:$C$508,B17)+SUMIFS(Trans!$I$9:$I$508,Trans!$F$9:$F$508,$I$11,Trans!$H$9:$H$508,$D$7,Trans!$C$9:$C$508,B17),"")</f>
        <v/>
      </c>
      <c r="J17" s="123" t="str">
        <f>IF(B17&lt;&gt;"",SUMIFS(Spend!$H$9:$H$508,Spend!$F$9:$F$508,$I$11,Spend!$G$9:$G$508,$D$7,Spend!$C$9:$C$508,B17)+SUMIFS(Trans!$I$9:$I$508,Trans!$F$9:$F$508,$I$11,Trans!$G$9:$G$508,$D$7,Trans!$C$9:$C$508,B17),"")</f>
        <v/>
      </c>
      <c r="K17" s="123" t="str">
        <f t="shared" si="4"/>
        <v/>
      </c>
    </row>
    <row r="18" spans="1:11" ht="24.95" customHeight="1">
      <c r="A18" s="122">
        <f t="shared" si="0"/>
        <v>40914</v>
      </c>
      <c r="B18" s="124" t="str">
        <f t="shared" si="1"/>
        <v/>
      </c>
      <c r="C18" s="123" t="str">
        <f>IF(B18&lt;&gt;"",SUMIFS(Add!$H$9:$H$508,Add!$F$9:$F$508,$C$11,Add!$G$9:$G$508,$D$7,Add!$C$9:$C$508,B18)+SUMIFS(Trans!$I$9:$I$508,Trans!$F$9:$F$508,$C$11,Trans!$H$9:$H$508,$D$7,Trans!$C$9:$C$508,B18),"")</f>
        <v/>
      </c>
      <c r="D18" s="123" t="str">
        <f>IF(B18&lt;&gt;"",SUMIFS(Spend!$H$9:$H$508,Spend!$F$9:$F$508,$C$11,Spend!$G$9:$G$508,$D$7,Spend!$C$9:$C$508,B18)+SUMIFS(Trans!$I$9:$I$508,Trans!$F$9:$F$508,$C$11,Trans!$G$9:$G$508,$D$7,Trans!$C$9:$C$508,B18),"")</f>
        <v/>
      </c>
      <c r="E18" s="123" t="str">
        <f t="shared" si="2"/>
        <v/>
      </c>
      <c r="F18" s="123" t="str">
        <f>IF(B18&lt;&gt;"",SUMIFS(Add!$H$9:$H$508,Add!$F$9:$F$508,$F$11,Add!$G$9:$G$508,$D$7,Add!$C$9:$C$508,B18)+SUMIFS(Trans!$I$9:$I$508,Trans!$F$9:$F$508,$F$11,Trans!$H$9:$H$508,$D$7,Trans!$C$9:$C$508,B18),"")</f>
        <v/>
      </c>
      <c r="G18" s="123" t="str">
        <f>IF(B18&lt;&gt;"",SUMIFS(Spend!$H$9:$H$508,Spend!$F$9:$F$508,$F$11,Spend!$G$9:$G$508,$D$7,Spend!$C$9:$C$508,B18)+SUMIFS(Trans!$I$9:$I$508,Trans!$F$9:$F$508,$F$11,Trans!$G$9:$G$508,$D$7,Trans!$C$9:$C$508,B18),"")</f>
        <v/>
      </c>
      <c r="H18" s="123" t="str">
        <f t="shared" si="3"/>
        <v/>
      </c>
      <c r="I18" s="123" t="str">
        <f>IF(B18&lt;&gt;"",SUMIFS(Add!$H$9:$H$508,Add!$F$9:$F$508,$I$11,Add!$G$9:$G$508,$D$7,Add!$C$9:$C$508,B18)+SUMIFS(Trans!$I$9:$I$508,Trans!$F$9:$F$508,$I$11,Trans!$H$9:$H$508,$D$7,Trans!$C$9:$C$508,B18),"")</f>
        <v/>
      </c>
      <c r="J18" s="123" t="str">
        <f>IF(B18&lt;&gt;"",SUMIFS(Spend!$H$9:$H$508,Spend!$F$9:$F$508,$I$11,Spend!$G$9:$G$508,$D$7,Spend!$C$9:$C$508,B18)+SUMIFS(Trans!$I$9:$I$508,Trans!$F$9:$F$508,$I$11,Trans!$G$9:$G$508,$D$7,Trans!$C$9:$C$508,B18),"")</f>
        <v/>
      </c>
      <c r="K18" s="123" t="str">
        <f t="shared" si="4"/>
        <v/>
      </c>
    </row>
    <row r="19" spans="1:11" ht="24.95" customHeight="1">
      <c r="A19" s="122">
        <f t="shared" si="0"/>
        <v>40915</v>
      </c>
      <c r="B19" s="124" t="str">
        <f t="shared" si="1"/>
        <v/>
      </c>
      <c r="C19" s="123" t="str">
        <f>IF(B19&lt;&gt;"",SUMIFS(Add!$H$9:$H$508,Add!$F$9:$F$508,$C$11,Add!$G$9:$G$508,$D$7,Add!$C$9:$C$508,B19)+SUMIFS(Trans!$I$9:$I$508,Trans!$F$9:$F$508,$C$11,Trans!$H$9:$H$508,$D$7,Trans!$C$9:$C$508,B19),"")</f>
        <v/>
      </c>
      <c r="D19" s="123" t="str">
        <f>IF(B19&lt;&gt;"",SUMIFS(Spend!$H$9:$H$508,Spend!$F$9:$F$508,$C$11,Spend!$G$9:$G$508,$D$7,Spend!$C$9:$C$508,B19)+SUMIFS(Trans!$I$9:$I$508,Trans!$F$9:$F$508,$C$11,Trans!$G$9:$G$508,$D$7,Trans!$C$9:$C$508,B19),"")</f>
        <v/>
      </c>
      <c r="E19" s="123" t="str">
        <f t="shared" si="2"/>
        <v/>
      </c>
      <c r="F19" s="123" t="str">
        <f>IF(B19&lt;&gt;"",SUMIFS(Add!$H$9:$H$508,Add!$F$9:$F$508,$F$11,Add!$G$9:$G$508,$D$7,Add!$C$9:$C$508,B19)+SUMIFS(Trans!$I$9:$I$508,Trans!$F$9:$F$508,$F$11,Trans!$H$9:$H$508,$D$7,Trans!$C$9:$C$508,B19),"")</f>
        <v/>
      </c>
      <c r="G19" s="123" t="str">
        <f>IF(B19&lt;&gt;"",SUMIFS(Spend!$H$9:$H$508,Spend!$F$9:$F$508,$F$11,Spend!$G$9:$G$508,$D$7,Spend!$C$9:$C$508,B19)+SUMIFS(Trans!$I$9:$I$508,Trans!$F$9:$F$508,$F$11,Trans!$G$9:$G$508,$D$7,Trans!$C$9:$C$508,B19),"")</f>
        <v/>
      </c>
      <c r="H19" s="123" t="str">
        <f t="shared" si="3"/>
        <v/>
      </c>
      <c r="I19" s="123" t="str">
        <f>IF(B19&lt;&gt;"",SUMIFS(Add!$H$9:$H$508,Add!$F$9:$F$508,$I$11,Add!$G$9:$G$508,$D$7,Add!$C$9:$C$508,B19)+SUMIFS(Trans!$I$9:$I$508,Trans!$F$9:$F$508,$I$11,Trans!$H$9:$H$508,$D$7,Trans!$C$9:$C$508,B19),"")</f>
        <v/>
      </c>
      <c r="J19" s="123" t="str">
        <f>IF(B19&lt;&gt;"",SUMIFS(Spend!$H$9:$H$508,Spend!$F$9:$F$508,$I$11,Spend!$G$9:$G$508,$D$7,Spend!$C$9:$C$508,B19)+SUMIFS(Trans!$I$9:$I$508,Trans!$F$9:$F$508,$I$11,Trans!$G$9:$G$508,$D$7,Trans!$C$9:$C$508,B19),"")</f>
        <v/>
      </c>
      <c r="K19" s="123" t="str">
        <f t="shared" si="4"/>
        <v/>
      </c>
    </row>
    <row r="20" spans="1:11" ht="24.95" customHeight="1">
      <c r="A20" s="122">
        <f t="shared" si="0"/>
        <v>40916</v>
      </c>
      <c r="B20" s="124" t="str">
        <f t="shared" si="1"/>
        <v/>
      </c>
      <c r="C20" s="123" t="str">
        <f>IF(B20&lt;&gt;"",SUMIFS(Add!$H$9:$H$508,Add!$F$9:$F$508,$C$11,Add!$G$9:$G$508,$D$7,Add!$C$9:$C$508,B20)+SUMIFS(Trans!$I$9:$I$508,Trans!$F$9:$F$508,$C$11,Trans!$H$9:$H$508,$D$7,Trans!$C$9:$C$508,B20),"")</f>
        <v/>
      </c>
      <c r="D20" s="123" t="str">
        <f>IF(B20&lt;&gt;"",SUMIFS(Spend!$H$9:$H$508,Spend!$F$9:$F$508,$C$11,Spend!$G$9:$G$508,$D$7,Spend!$C$9:$C$508,B20)+SUMIFS(Trans!$I$9:$I$508,Trans!$F$9:$F$508,$C$11,Trans!$G$9:$G$508,$D$7,Trans!$C$9:$C$508,B20),"")</f>
        <v/>
      </c>
      <c r="E20" s="123" t="str">
        <f t="shared" si="2"/>
        <v/>
      </c>
      <c r="F20" s="123" t="str">
        <f>IF(B20&lt;&gt;"",SUMIFS(Add!$H$9:$H$508,Add!$F$9:$F$508,$F$11,Add!$G$9:$G$508,$D$7,Add!$C$9:$C$508,B20)+SUMIFS(Trans!$I$9:$I$508,Trans!$F$9:$F$508,$F$11,Trans!$H$9:$H$508,$D$7,Trans!$C$9:$C$508,B20),"")</f>
        <v/>
      </c>
      <c r="G20" s="123" t="str">
        <f>IF(B20&lt;&gt;"",SUMIFS(Spend!$H$9:$H$508,Spend!$F$9:$F$508,$F$11,Spend!$G$9:$G$508,$D$7,Spend!$C$9:$C$508,B20)+SUMIFS(Trans!$I$9:$I$508,Trans!$F$9:$F$508,$F$11,Trans!$G$9:$G$508,$D$7,Trans!$C$9:$C$508,B20),"")</f>
        <v/>
      </c>
      <c r="H20" s="123" t="str">
        <f t="shared" si="3"/>
        <v/>
      </c>
      <c r="I20" s="123" t="str">
        <f>IF(B20&lt;&gt;"",SUMIFS(Add!$H$9:$H$508,Add!$F$9:$F$508,$I$11,Add!$G$9:$G$508,$D$7,Add!$C$9:$C$508,B20)+SUMIFS(Trans!$I$9:$I$508,Trans!$F$9:$F$508,$I$11,Trans!$H$9:$H$508,$D$7,Trans!$C$9:$C$508,B20),"")</f>
        <v/>
      </c>
      <c r="J20" s="123" t="str">
        <f>IF(B20&lt;&gt;"",SUMIFS(Spend!$H$9:$H$508,Spend!$F$9:$F$508,$I$11,Spend!$G$9:$G$508,$D$7,Spend!$C$9:$C$508,B20)+SUMIFS(Trans!$I$9:$I$508,Trans!$F$9:$F$508,$I$11,Trans!$G$9:$G$508,$D$7,Trans!$C$9:$C$508,B20),"")</f>
        <v/>
      </c>
      <c r="K20" s="123" t="str">
        <f t="shared" si="4"/>
        <v/>
      </c>
    </row>
    <row r="21" spans="1:11" ht="24.95" customHeight="1">
      <c r="A21" s="122">
        <f t="shared" si="0"/>
        <v>40917</v>
      </c>
      <c r="B21" s="124" t="str">
        <f t="shared" si="1"/>
        <v/>
      </c>
      <c r="C21" s="123" t="str">
        <f>IF(B21&lt;&gt;"",SUMIFS(Add!$H$9:$H$508,Add!$F$9:$F$508,$C$11,Add!$G$9:$G$508,$D$7,Add!$C$9:$C$508,B21)+SUMIFS(Trans!$I$9:$I$508,Trans!$F$9:$F$508,$C$11,Trans!$H$9:$H$508,$D$7,Trans!$C$9:$C$508,B21),"")</f>
        <v/>
      </c>
      <c r="D21" s="123" t="str">
        <f>IF(B21&lt;&gt;"",SUMIFS(Spend!$H$9:$H$508,Spend!$F$9:$F$508,$C$11,Spend!$G$9:$G$508,$D$7,Spend!$C$9:$C$508,B21)+SUMIFS(Trans!$I$9:$I$508,Trans!$F$9:$F$508,$C$11,Trans!$G$9:$G$508,$D$7,Trans!$C$9:$C$508,B21),"")</f>
        <v/>
      </c>
      <c r="E21" s="123" t="str">
        <f t="shared" si="2"/>
        <v/>
      </c>
      <c r="F21" s="123" t="str">
        <f>IF(B21&lt;&gt;"",SUMIFS(Add!$H$9:$H$508,Add!$F$9:$F$508,$F$11,Add!$G$9:$G$508,$D$7,Add!$C$9:$C$508,B21)+SUMIFS(Trans!$I$9:$I$508,Trans!$F$9:$F$508,$F$11,Trans!$H$9:$H$508,$D$7,Trans!$C$9:$C$508,B21),"")</f>
        <v/>
      </c>
      <c r="G21" s="123" t="str">
        <f>IF(B21&lt;&gt;"",SUMIFS(Spend!$H$9:$H$508,Spend!$F$9:$F$508,$F$11,Spend!$G$9:$G$508,$D$7,Spend!$C$9:$C$508,B21)+SUMIFS(Trans!$I$9:$I$508,Trans!$F$9:$F$508,$F$11,Trans!$G$9:$G$508,$D$7,Trans!$C$9:$C$508,B21),"")</f>
        <v/>
      </c>
      <c r="H21" s="123" t="str">
        <f t="shared" si="3"/>
        <v/>
      </c>
      <c r="I21" s="123" t="str">
        <f>IF(B21&lt;&gt;"",SUMIFS(Add!$H$9:$H$508,Add!$F$9:$F$508,$I$11,Add!$G$9:$G$508,$D$7,Add!$C$9:$C$508,B21)+SUMIFS(Trans!$I$9:$I$508,Trans!$F$9:$F$508,$I$11,Trans!$H$9:$H$508,$D$7,Trans!$C$9:$C$508,B21),"")</f>
        <v/>
      </c>
      <c r="J21" s="123" t="str">
        <f>IF(B21&lt;&gt;"",SUMIFS(Spend!$H$9:$H$508,Spend!$F$9:$F$508,$I$11,Spend!$G$9:$G$508,$D$7,Spend!$C$9:$C$508,B21)+SUMIFS(Trans!$I$9:$I$508,Trans!$F$9:$F$508,$I$11,Trans!$G$9:$G$508,$D$7,Trans!$C$9:$C$508,B21),"")</f>
        <v/>
      </c>
      <c r="K21" s="123" t="str">
        <f t="shared" si="4"/>
        <v/>
      </c>
    </row>
    <row r="22" spans="1:11" ht="24.95" customHeight="1">
      <c r="A22" s="122">
        <f t="shared" si="0"/>
        <v>40918</v>
      </c>
      <c r="B22" s="124" t="str">
        <f t="shared" si="1"/>
        <v/>
      </c>
      <c r="C22" s="123" t="str">
        <f>IF(B22&lt;&gt;"",SUMIFS(Add!$H$9:$H$508,Add!$F$9:$F$508,$C$11,Add!$G$9:$G$508,$D$7,Add!$C$9:$C$508,B22)+SUMIFS(Trans!$I$9:$I$508,Trans!$F$9:$F$508,$C$11,Trans!$H$9:$H$508,$D$7,Trans!$C$9:$C$508,B22),"")</f>
        <v/>
      </c>
      <c r="D22" s="123" t="str">
        <f>IF(B22&lt;&gt;"",SUMIFS(Spend!$H$9:$H$508,Spend!$F$9:$F$508,$C$11,Spend!$G$9:$G$508,$D$7,Spend!$C$9:$C$508,B22)+SUMIFS(Trans!$I$9:$I$508,Trans!$F$9:$F$508,$C$11,Trans!$G$9:$G$508,$D$7,Trans!$C$9:$C$508,B22),"")</f>
        <v/>
      </c>
      <c r="E22" s="123" t="str">
        <f t="shared" si="2"/>
        <v/>
      </c>
      <c r="F22" s="123" t="str">
        <f>IF(B22&lt;&gt;"",SUMIFS(Add!$H$9:$H$508,Add!$F$9:$F$508,$F$11,Add!$G$9:$G$508,$D$7,Add!$C$9:$C$508,B22)+SUMIFS(Trans!$I$9:$I$508,Trans!$F$9:$F$508,$F$11,Trans!$H$9:$H$508,$D$7,Trans!$C$9:$C$508,B22),"")</f>
        <v/>
      </c>
      <c r="G22" s="123" t="str">
        <f>IF(B22&lt;&gt;"",SUMIFS(Spend!$H$9:$H$508,Spend!$F$9:$F$508,$F$11,Spend!$G$9:$G$508,$D$7,Spend!$C$9:$C$508,B22)+SUMIFS(Trans!$I$9:$I$508,Trans!$F$9:$F$508,$F$11,Trans!$G$9:$G$508,$D$7,Trans!$C$9:$C$508,B22),"")</f>
        <v/>
      </c>
      <c r="H22" s="123" t="str">
        <f t="shared" si="3"/>
        <v/>
      </c>
      <c r="I22" s="123" t="str">
        <f>IF(B22&lt;&gt;"",SUMIFS(Add!$H$9:$H$508,Add!$F$9:$F$508,$I$11,Add!$G$9:$G$508,$D$7,Add!$C$9:$C$508,B22)+SUMIFS(Trans!$I$9:$I$508,Trans!$F$9:$F$508,$I$11,Trans!$H$9:$H$508,$D$7,Trans!$C$9:$C$508,B22),"")</f>
        <v/>
      </c>
      <c r="J22" s="123" t="str">
        <f>IF(B22&lt;&gt;"",SUMIFS(Spend!$H$9:$H$508,Spend!$F$9:$F$508,$I$11,Spend!$G$9:$G$508,$D$7,Spend!$C$9:$C$508,B22)+SUMIFS(Trans!$I$9:$I$508,Trans!$F$9:$F$508,$I$11,Trans!$G$9:$G$508,$D$7,Trans!$C$9:$C$508,B22),"")</f>
        <v/>
      </c>
      <c r="K22" s="123" t="str">
        <f t="shared" si="4"/>
        <v/>
      </c>
    </row>
    <row r="23" spans="1:11" ht="24.95" customHeight="1">
      <c r="A23" s="122">
        <f t="shared" si="0"/>
        <v>40919</v>
      </c>
      <c r="B23" s="124" t="str">
        <f t="shared" si="1"/>
        <v/>
      </c>
      <c r="C23" s="123" t="str">
        <f>IF(B23&lt;&gt;"",SUMIFS(Add!$H$9:$H$508,Add!$F$9:$F$508,$C$11,Add!$G$9:$G$508,$D$7,Add!$C$9:$C$508,B23)+SUMIFS(Trans!$I$9:$I$508,Trans!$F$9:$F$508,$C$11,Trans!$H$9:$H$508,$D$7,Trans!$C$9:$C$508,B23),"")</f>
        <v/>
      </c>
      <c r="D23" s="123" t="str">
        <f>IF(B23&lt;&gt;"",SUMIFS(Spend!$H$9:$H$508,Spend!$F$9:$F$508,$C$11,Spend!$G$9:$G$508,$D$7,Spend!$C$9:$C$508,B23)+SUMIFS(Trans!$I$9:$I$508,Trans!$F$9:$F$508,$C$11,Trans!$G$9:$G$508,$D$7,Trans!$C$9:$C$508,B23),"")</f>
        <v/>
      </c>
      <c r="E23" s="123" t="str">
        <f t="shared" si="2"/>
        <v/>
      </c>
      <c r="F23" s="123" t="str">
        <f>IF(B23&lt;&gt;"",SUMIFS(Add!$H$9:$H$508,Add!$F$9:$F$508,$F$11,Add!$G$9:$G$508,$D$7,Add!$C$9:$C$508,B23)+SUMIFS(Trans!$I$9:$I$508,Trans!$F$9:$F$508,$F$11,Trans!$H$9:$H$508,$D$7,Trans!$C$9:$C$508,B23),"")</f>
        <v/>
      </c>
      <c r="G23" s="123" t="str">
        <f>IF(B23&lt;&gt;"",SUMIFS(Spend!$H$9:$H$508,Spend!$F$9:$F$508,$F$11,Spend!$G$9:$G$508,$D$7,Spend!$C$9:$C$508,B23)+SUMIFS(Trans!$I$9:$I$508,Trans!$F$9:$F$508,$F$11,Trans!$G$9:$G$508,$D$7,Trans!$C$9:$C$508,B23),"")</f>
        <v/>
      </c>
      <c r="H23" s="123" t="str">
        <f t="shared" si="3"/>
        <v/>
      </c>
      <c r="I23" s="123" t="str">
        <f>IF(B23&lt;&gt;"",SUMIFS(Add!$H$9:$H$508,Add!$F$9:$F$508,$I$11,Add!$G$9:$G$508,$D$7,Add!$C$9:$C$508,B23)+SUMIFS(Trans!$I$9:$I$508,Trans!$F$9:$F$508,$I$11,Trans!$H$9:$H$508,$D$7,Trans!$C$9:$C$508,B23),"")</f>
        <v/>
      </c>
      <c r="J23" s="123" t="str">
        <f>IF(B23&lt;&gt;"",SUMIFS(Spend!$H$9:$H$508,Spend!$F$9:$F$508,$I$11,Spend!$G$9:$G$508,$D$7,Spend!$C$9:$C$508,B23)+SUMIFS(Trans!$I$9:$I$508,Trans!$F$9:$F$508,$I$11,Trans!$G$9:$G$508,$D$7,Trans!$C$9:$C$508,B23),"")</f>
        <v/>
      </c>
      <c r="K23" s="123" t="str">
        <f t="shared" si="4"/>
        <v/>
      </c>
    </row>
    <row r="24" spans="1:11" ht="24.95" customHeight="1">
      <c r="A24" s="122">
        <f t="shared" si="0"/>
        <v>40920</v>
      </c>
      <c r="B24" s="124" t="str">
        <f t="shared" si="1"/>
        <v/>
      </c>
      <c r="C24" s="123" t="str">
        <f>IF(B24&lt;&gt;"",SUMIFS(Add!$H$9:$H$508,Add!$F$9:$F$508,$C$11,Add!$G$9:$G$508,$D$7,Add!$C$9:$C$508,B24)+SUMIFS(Trans!$I$9:$I$508,Trans!$F$9:$F$508,$C$11,Trans!$H$9:$H$508,$D$7,Trans!$C$9:$C$508,B24),"")</f>
        <v/>
      </c>
      <c r="D24" s="123" t="str">
        <f>IF(B24&lt;&gt;"",SUMIFS(Spend!$H$9:$H$508,Spend!$F$9:$F$508,$C$11,Spend!$G$9:$G$508,$D$7,Spend!$C$9:$C$508,B24)+SUMIFS(Trans!$I$9:$I$508,Trans!$F$9:$F$508,$C$11,Trans!$G$9:$G$508,$D$7,Trans!$C$9:$C$508,B24),"")</f>
        <v/>
      </c>
      <c r="E24" s="123" t="str">
        <f t="shared" si="2"/>
        <v/>
      </c>
      <c r="F24" s="123" t="str">
        <f>IF(B24&lt;&gt;"",SUMIFS(Add!$H$9:$H$508,Add!$F$9:$F$508,$F$11,Add!$G$9:$G$508,$D$7,Add!$C$9:$C$508,B24)+SUMIFS(Trans!$I$9:$I$508,Trans!$F$9:$F$508,$F$11,Trans!$H$9:$H$508,$D$7,Trans!$C$9:$C$508,B24),"")</f>
        <v/>
      </c>
      <c r="G24" s="123" t="str">
        <f>IF(B24&lt;&gt;"",SUMIFS(Spend!$H$9:$H$508,Spend!$F$9:$F$508,$F$11,Spend!$G$9:$G$508,$D$7,Spend!$C$9:$C$508,B24)+SUMIFS(Trans!$I$9:$I$508,Trans!$F$9:$F$508,$F$11,Trans!$G$9:$G$508,$D$7,Trans!$C$9:$C$508,B24),"")</f>
        <v/>
      </c>
      <c r="H24" s="123" t="str">
        <f t="shared" si="3"/>
        <v/>
      </c>
      <c r="I24" s="123" t="str">
        <f>IF(B24&lt;&gt;"",SUMIFS(Add!$H$9:$H$508,Add!$F$9:$F$508,$I$11,Add!$G$9:$G$508,$D$7,Add!$C$9:$C$508,B24)+SUMIFS(Trans!$I$9:$I$508,Trans!$F$9:$F$508,$I$11,Trans!$H$9:$H$508,$D$7,Trans!$C$9:$C$508,B24),"")</f>
        <v/>
      </c>
      <c r="J24" s="123" t="str">
        <f>IF(B24&lt;&gt;"",SUMIFS(Spend!$H$9:$H$508,Spend!$F$9:$F$508,$I$11,Spend!$G$9:$G$508,$D$7,Spend!$C$9:$C$508,B24)+SUMIFS(Trans!$I$9:$I$508,Trans!$F$9:$F$508,$I$11,Trans!$G$9:$G$508,$D$7,Trans!$C$9:$C$508,B24),"")</f>
        <v/>
      </c>
      <c r="K24" s="123" t="str">
        <f t="shared" si="4"/>
        <v/>
      </c>
    </row>
    <row r="25" spans="1:11" ht="24.95" customHeight="1">
      <c r="A25" s="122">
        <f t="shared" si="0"/>
        <v>40921</v>
      </c>
      <c r="B25" s="124" t="str">
        <f t="shared" si="1"/>
        <v/>
      </c>
      <c r="C25" s="123" t="str">
        <f>IF(B25&lt;&gt;"",SUMIFS(Add!$H$9:$H$508,Add!$F$9:$F$508,$C$11,Add!$G$9:$G$508,$D$7,Add!$C$9:$C$508,B25)+SUMIFS(Trans!$I$9:$I$508,Trans!$F$9:$F$508,$C$11,Trans!$H$9:$H$508,$D$7,Trans!$C$9:$C$508,B25),"")</f>
        <v/>
      </c>
      <c r="D25" s="123" t="str">
        <f>IF(B25&lt;&gt;"",SUMIFS(Spend!$H$9:$H$508,Spend!$F$9:$F$508,$C$11,Spend!$G$9:$G$508,$D$7,Spend!$C$9:$C$508,B25)+SUMIFS(Trans!$I$9:$I$508,Trans!$F$9:$F$508,$C$11,Trans!$G$9:$G$508,$D$7,Trans!$C$9:$C$508,B25),"")</f>
        <v/>
      </c>
      <c r="E25" s="123" t="str">
        <f t="shared" si="2"/>
        <v/>
      </c>
      <c r="F25" s="123" t="str">
        <f>IF(B25&lt;&gt;"",SUMIFS(Add!$H$9:$H$508,Add!$F$9:$F$508,$F$11,Add!$G$9:$G$508,$D$7,Add!$C$9:$C$508,B25)+SUMIFS(Trans!$I$9:$I$508,Trans!$F$9:$F$508,$F$11,Trans!$H$9:$H$508,$D$7,Trans!$C$9:$C$508,B25),"")</f>
        <v/>
      </c>
      <c r="G25" s="123" t="str">
        <f>IF(B25&lt;&gt;"",SUMIFS(Spend!$H$9:$H$508,Spend!$F$9:$F$508,$F$11,Spend!$G$9:$G$508,$D$7,Spend!$C$9:$C$508,B25)+SUMIFS(Trans!$I$9:$I$508,Trans!$F$9:$F$508,$F$11,Trans!$G$9:$G$508,$D$7,Trans!$C$9:$C$508,B25),"")</f>
        <v/>
      </c>
      <c r="H25" s="123" t="str">
        <f t="shared" si="3"/>
        <v/>
      </c>
      <c r="I25" s="123" t="str">
        <f>IF(B25&lt;&gt;"",SUMIFS(Add!$H$9:$H$508,Add!$F$9:$F$508,$I$11,Add!$G$9:$G$508,$D$7,Add!$C$9:$C$508,B25)+SUMIFS(Trans!$I$9:$I$508,Trans!$F$9:$F$508,$I$11,Trans!$H$9:$H$508,$D$7,Trans!$C$9:$C$508,B25),"")</f>
        <v/>
      </c>
      <c r="J25" s="123" t="str">
        <f>IF(B25&lt;&gt;"",SUMIFS(Spend!$H$9:$H$508,Spend!$F$9:$F$508,$I$11,Spend!$G$9:$G$508,$D$7,Spend!$C$9:$C$508,B25)+SUMIFS(Trans!$I$9:$I$508,Trans!$F$9:$F$508,$I$11,Trans!$G$9:$G$508,$D$7,Trans!$C$9:$C$508,B25),"")</f>
        <v/>
      </c>
      <c r="K25" s="123" t="str">
        <f t="shared" si="4"/>
        <v/>
      </c>
    </row>
    <row r="26" spans="1:11" ht="24.95" customHeight="1">
      <c r="A26" s="122">
        <f t="shared" si="0"/>
        <v>40922</v>
      </c>
      <c r="B26" s="124" t="str">
        <f t="shared" si="1"/>
        <v/>
      </c>
      <c r="C26" s="123" t="str">
        <f>IF(B26&lt;&gt;"",SUMIFS(Add!$H$9:$H$508,Add!$F$9:$F$508,$C$11,Add!$G$9:$G$508,$D$7,Add!$C$9:$C$508,B26)+SUMIFS(Trans!$I$9:$I$508,Trans!$F$9:$F$508,$C$11,Trans!$H$9:$H$508,$D$7,Trans!$C$9:$C$508,B26),"")</f>
        <v/>
      </c>
      <c r="D26" s="123" t="str">
        <f>IF(B26&lt;&gt;"",SUMIFS(Spend!$H$9:$H$508,Spend!$F$9:$F$508,$C$11,Spend!$G$9:$G$508,$D$7,Spend!$C$9:$C$508,B26)+SUMIFS(Trans!$I$9:$I$508,Trans!$F$9:$F$508,$C$11,Trans!$G$9:$G$508,$D$7,Trans!$C$9:$C$508,B26),"")</f>
        <v/>
      </c>
      <c r="E26" s="123" t="str">
        <f t="shared" si="2"/>
        <v/>
      </c>
      <c r="F26" s="123" t="str">
        <f>IF(B26&lt;&gt;"",SUMIFS(Add!$H$9:$H$508,Add!$F$9:$F$508,$F$11,Add!$G$9:$G$508,$D$7,Add!$C$9:$C$508,B26)+SUMIFS(Trans!$I$9:$I$508,Trans!$F$9:$F$508,$F$11,Trans!$H$9:$H$508,$D$7,Trans!$C$9:$C$508,B26),"")</f>
        <v/>
      </c>
      <c r="G26" s="123" t="str">
        <f>IF(B26&lt;&gt;"",SUMIFS(Spend!$H$9:$H$508,Spend!$F$9:$F$508,$F$11,Spend!$G$9:$G$508,$D$7,Spend!$C$9:$C$508,B26)+SUMIFS(Trans!$I$9:$I$508,Trans!$F$9:$F$508,$F$11,Trans!$G$9:$G$508,$D$7,Trans!$C$9:$C$508,B26),"")</f>
        <v/>
      </c>
      <c r="H26" s="123" t="str">
        <f t="shared" si="3"/>
        <v/>
      </c>
      <c r="I26" s="123" t="str">
        <f>IF(B26&lt;&gt;"",SUMIFS(Add!$H$9:$H$508,Add!$F$9:$F$508,$I$11,Add!$G$9:$G$508,$D$7,Add!$C$9:$C$508,B26)+SUMIFS(Trans!$I$9:$I$508,Trans!$F$9:$F$508,$I$11,Trans!$H$9:$H$508,$D$7,Trans!$C$9:$C$508,B26),"")</f>
        <v/>
      </c>
      <c r="J26" s="123" t="str">
        <f>IF(B26&lt;&gt;"",SUMIFS(Spend!$H$9:$H$508,Spend!$F$9:$F$508,$I$11,Spend!$G$9:$G$508,$D$7,Spend!$C$9:$C$508,B26)+SUMIFS(Trans!$I$9:$I$508,Trans!$F$9:$F$508,$I$11,Trans!$G$9:$G$508,$D$7,Trans!$C$9:$C$508,B26),"")</f>
        <v/>
      </c>
      <c r="K26" s="123" t="str">
        <f t="shared" si="4"/>
        <v/>
      </c>
    </row>
    <row r="27" spans="1:11" ht="24.95" customHeight="1">
      <c r="A27" s="122">
        <f t="shared" si="0"/>
        <v>40923</v>
      </c>
      <c r="B27" s="124" t="str">
        <f t="shared" si="1"/>
        <v/>
      </c>
      <c r="C27" s="123" t="str">
        <f>IF(B27&lt;&gt;"",SUMIFS(Add!$H$9:$H$508,Add!$F$9:$F$508,$C$11,Add!$G$9:$G$508,$D$7,Add!$C$9:$C$508,B27)+SUMIFS(Trans!$I$9:$I$508,Trans!$F$9:$F$508,$C$11,Trans!$H$9:$H$508,$D$7,Trans!$C$9:$C$508,B27),"")</f>
        <v/>
      </c>
      <c r="D27" s="123" t="str">
        <f>IF(B27&lt;&gt;"",SUMIFS(Spend!$H$9:$H$508,Spend!$F$9:$F$508,$C$11,Spend!$G$9:$G$508,$D$7,Spend!$C$9:$C$508,B27)+SUMIFS(Trans!$I$9:$I$508,Trans!$F$9:$F$508,$C$11,Trans!$G$9:$G$508,$D$7,Trans!$C$9:$C$508,B27),"")</f>
        <v/>
      </c>
      <c r="E27" s="123" t="str">
        <f t="shared" si="2"/>
        <v/>
      </c>
      <c r="F27" s="123" t="str">
        <f>IF(B27&lt;&gt;"",SUMIFS(Add!$H$9:$H$508,Add!$F$9:$F$508,$F$11,Add!$G$9:$G$508,$D$7,Add!$C$9:$C$508,B27)+SUMIFS(Trans!$I$9:$I$508,Trans!$F$9:$F$508,$F$11,Trans!$H$9:$H$508,$D$7,Trans!$C$9:$C$508,B27),"")</f>
        <v/>
      </c>
      <c r="G27" s="123" t="str">
        <f>IF(B27&lt;&gt;"",SUMIFS(Spend!$H$9:$H$508,Spend!$F$9:$F$508,$F$11,Spend!$G$9:$G$508,$D$7,Spend!$C$9:$C$508,B27)+SUMIFS(Trans!$I$9:$I$508,Trans!$F$9:$F$508,$F$11,Trans!$G$9:$G$508,$D$7,Trans!$C$9:$C$508,B27),"")</f>
        <v/>
      </c>
      <c r="H27" s="123" t="str">
        <f t="shared" si="3"/>
        <v/>
      </c>
      <c r="I27" s="123" t="str">
        <f>IF(B27&lt;&gt;"",SUMIFS(Add!$H$9:$H$508,Add!$F$9:$F$508,$I$11,Add!$G$9:$G$508,$D$7,Add!$C$9:$C$508,B27)+SUMIFS(Trans!$I$9:$I$508,Trans!$F$9:$F$508,$I$11,Trans!$H$9:$H$508,$D$7,Trans!$C$9:$C$508,B27),"")</f>
        <v/>
      </c>
      <c r="J27" s="123" t="str">
        <f>IF(B27&lt;&gt;"",SUMIFS(Spend!$H$9:$H$508,Spend!$F$9:$F$508,$I$11,Spend!$G$9:$G$508,$D$7,Spend!$C$9:$C$508,B27)+SUMIFS(Trans!$I$9:$I$508,Trans!$F$9:$F$508,$I$11,Trans!$G$9:$G$508,$D$7,Trans!$C$9:$C$508,B27),"")</f>
        <v/>
      </c>
      <c r="K27" s="123" t="str">
        <f t="shared" si="4"/>
        <v/>
      </c>
    </row>
    <row r="28" spans="1:11" ht="24.95" customHeight="1">
      <c r="A28" s="122">
        <f t="shared" si="0"/>
        <v>40924</v>
      </c>
      <c r="B28" s="124" t="str">
        <f t="shared" si="1"/>
        <v/>
      </c>
      <c r="C28" s="123" t="str">
        <f>IF(B28&lt;&gt;"",SUMIFS(Add!$H$9:$H$508,Add!$F$9:$F$508,$C$11,Add!$G$9:$G$508,$D$7,Add!$C$9:$C$508,B28)+SUMIFS(Trans!$I$9:$I$508,Trans!$F$9:$F$508,$C$11,Trans!$H$9:$H$508,$D$7,Trans!$C$9:$C$508,B28),"")</f>
        <v/>
      </c>
      <c r="D28" s="123" t="str">
        <f>IF(B28&lt;&gt;"",SUMIFS(Spend!$H$9:$H$508,Spend!$F$9:$F$508,$C$11,Spend!$G$9:$G$508,$D$7,Spend!$C$9:$C$508,B28)+SUMIFS(Trans!$I$9:$I$508,Trans!$F$9:$F$508,$C$11,Trans!$G$9:$G$508,$D$7,Trans!$C$9:$C$508,B28),"")</f>
        <v/>
      </c>
      <c r="E28" s="123" t="str">
        <f t="shared" si="2"/>
        <v/>
      </c>
      <c r="F28" s="123" t="str">
        <f>IF(B28&lt;&gt;"",SUMIFS(Add!$H$9:$H$508,Add!$F$9:$F$508,$F$11,Add!$G$9:$G$508,$D$7,Add!$C$9:$C$508,B28)+SUMIFS(Trans!$I$9:$I$508,Trans!$F$9:$F$508,$F$11,Trans!$H$9:$H$508,$D$7,Trans!$C$9:$C$508,B28),"")</f>
        <v/>
      </c>
      <c r="G28" s="123" t="str">
        <f>IF(B28&lt;&gt;"",SUMIFS(Spend!$H$9:$H$508,Spend!$F$9:$F$508,$F$11,Spend!$G$9:$G$508,$D$7,Spend!$C$9:$C$508,B28)+SUMIFS(Trans!$I$9:$I$508,Trans!$F$9:$F$508,$F$11,Trans!$G$9:$G$508,$D$7,Trans!$C$9:$C$508,B28),"")</f>
        <v/>
      </c>
      <c r="H28" s="123" t="str">
        <f t="shared" si="3"/>
        <v/>
      </c>
      <c r="I28" s="123" t="str">
        <f>IF(B28&lt;&gt;"",SUMIFS(Add!$H$9:$H$508,Add!$F$9:$F$508,$I$11,Add!$G$9:$G$508,$D$7,Add!$C$9:$C$508,B28)+SUMIFS(Trans!$I$9:$I$508,Trans!$F$9:$F$508,$I$11,Trans!$H$9:$H$508,$D$7,Trans!$C$9:$C$508,B28),"")</f>
        <v/>
      </c>
      <c r="J28" s="123" t="str">
        <f>IF(B28&lt;&gt;"",SUMIFS(Spend!$H$9:$H$508,Spend!$F$9:$F$508,$I$11,Spend!$G$9:$G$508,$D$7,Spend!$C$9:$C$508,B28)+SUMIFS(Trans!$I$9:$I$508,Trans!$F$9:$F$508,$I$11,Trans!$G$9:$G$508,$D$7,Trans!$C$9:$C$508,B28),"")</f>
        <v/>
      </c>
      <c r="K28" s="123" t="str">
        <f t="shared" si="4"/>
        <v/>
      </c>
    </row>
    <row r="29" spans="1:11" ht="24.95" customHeight="1">
      <c r="A29" s="122">
        <f t="shared" si="0"/>
        <v>40925</v>
      </c>
      <c r="B29" s="124" t="str">
        <f t="shared" si="1"/>
        <v/>
      </c>
      <c r="C29" s="123" t="str">
        <f>IF(B29&lt;&gt;"",SUMIFS(Add!$H$9:$H$508,Add!$F$9:$F$508,$C$11,Add!$G$9:$G$508,$D$7,Add!$C$9:$C$508,B29)+SUMIFS(Trans!$I$9:$I$508,Trans!$F$9:$F$508,$C$11,Trans!$H$9:$H$508,$D$7,Trans!$C$9:$C$508,B29),"")</f>
        <v/>
      </c>
      <c r="D29" s="123" t="str">
        <f>IF(B29&lt;&gt;"",SUMIFS(Spend!$H$9:$H$508,Spend!$F$9:$F$508,$C$11,Spend!$G$9:$G$508,$D$7,Spend!$C$9:$C$508,B29)+SUMIFS(Trans!$I$9:$I$508,Trans!$F$9:$F$508,$C$11,Trans!$G$9:$G$508,$D$7,Trans!$C$9:$C$508,B29),"")</f>
        <v/>
      </c>
      <c r="E29" s="123" t="str">
        <f t="shared" si="2"/>
        <v/>
      </c>
      <c r="F29" s="123" t="str">
        <f>IF(B29&lt;&gt;"",SUMIFS(Add!$H$9:$H$508,Add!$F$9:$F$508,$F$11,Add!$G$9:$G$508,$D$7,Add!$C$9:$C$508,B29)+SUMIFS(Trans!$I$9:$I$508,Trans!$F$9:$F$508,$F$11,Trans!$H$9:$H$508,$D$7,Trans!$C$9:$C$508,B29),"")</f>
        <v/>
      </c>
      <c r="G29" s="123" t="str">
        <f>IF(B29&lt;&gt;"",SUMIFS(Spend!$H$9:$H$508,Spend!$F$9:$F$508,$F$11,Spend!$G$9:$G$508,$D$7,Spend!$C$9:$C$508,B29)+SUMIFS(Trans!$I$9:$I$508,Trans!$F$9:$F$508,$F$11,Trans!$G$9:$G$508,$D$7,Trans!$C$9:$C$508,B29),"")</f>
        <v/>
      </c>
      <c r="H29" s="123" t="str">
        <f t="shared" si="3"/>
        <v/>
      </c>
      <c r="I29" s="123" t="str">
        <f>IF(B29&lt;&gt;"",SUMIFS(Add!$H$9:$H$508,Add!$F$9:$F$508,$I$11,Add!$G$9:$G$508,$D$7,Add!$C$9:$C$508,B29)+SUMIFS(Trans!$I$9:$I$508,Trans!$F$9:$F$508,$I$11,Trans!$H$9:$H$508,$D$7,Trans!$C$9:$C$508,B29),"")</f>
        <v/>
      </c>
      <c r="J29" s="123" t="str">
        <f>IF(B29&lt;&gt;"",SUMIFS(Spend!$H$9:$H$508,Spend!$F$9:$F$508,$I$11,Spend!$G$9:$G$508,$D$7,Spend!$C$9:$C$508,B29)+SUMIFS(Trans!$I$9:$I$508,Trans!$F$9:$F$508,$I$11,Trans!$G$9:$G$508,$D$7,Trans!$C$9:$C$508,B29),"")</f>
        <v/>
      </c>
      <c r="K29" s="123" t="str">
        <f t="shared" si="4"/>
        <v/>
      </c>
    </row>
    <row r="30" spans="1:11" ht="24.95" customHeight="1">
      <c r="A30" s="122">
        <f t="shared" si="0"/>
        <v>40926</v>
      </c>
      <c r="B30" s="124" t="str">
        <f t="shared" si="1"/>
        <v/>
      </c>
      <c r="C30" s="123" t="str">
        <f>IF(B30&lt;&gt;"",SUMIFS(Add!$H$9:$H$508,Add!$F$9:$F$508,$C$11,Add!$G$9:$G$508,$D$7,Add!$C$9:$C$508,B30)+SUMIFS(Trans!$I$9:$I$508,Trans!$F$9:$F$508,$C$11,Trans!$H$9:$H$508,$D$7,Trans!$C$9:$C$508,B30),"")</f>
        <v/>
      </c>
      <c r="D30" s="123" t="str">
        <f>IF(B30&lt;&gt;"",SUMIFS(Spend!$H$9:$H$508,Spend!$F$9:$F$508,$C$11,Spend!$G$9:$G$508,$D$7,Spend!$C$9:$C$508,B30)+SUMIFS(Trans!$I$9:$I$508,Trans!$F$9:$F$508,$C$11,Trans!$G$9:$G$508,$D$7,Trans!$C$9:$C$508,B30),"")</f>
        <v/>
      </c>
      <c r="E30" s="123" t="str">
        <f t="shared" si="2"/>
        <v/>
      </c>
      <c r="F30" s="123" t="str">
        <f>IF(B30&lt;&gt;"",SUMIFS(Add!$H$9:$H$508,Add!$F$9:$F$508,$F$11,Add!$G$9:$G$508,$D$7,Add!$C$9:$C$508,B30)+SUMIFS(Trans!$I$9:$I$508,Trans!$F$9:$F$508,$F$11,Trans!$H$9:$H$508,$D$7,Trans!$C$9:$C$508,B30),"")</f>
        <v/>
      </c>
      <c r="G30" s="123" t="str">
        <f>IF(B30&lt;&gt;"",SUMIFS(Spend!$H$9:$H$508,Spend!$F$9:$F$508,$F$11,Spend!$G$9:$G$508,$D$7,Spend!$C$9:$C$508,B30)+SUMIFS(Trans!$I$9:$I$508,Trans!$F$9:$F$508,$F$11,Trans!$G$9:$G$508,$D$7,Trans!$C$9:$C$508,B30),"")</f>
        <v/>
      </c>
      <c r="H30" s="123" t="str">
        <f t="shared" si="3"/>
        <v/>
      </c>
      <c r="I30" s="123" t="str">
        <f>IF(B30&lt;&gt;"",SUMIFS(Add!$H$9:$H$508,Add!$F$9:$F$508,$I$11,Add!$G$9:$G$508,$D$7,Add!$C$9:$C$508,B30)+SUMIFS(Trans!$I$9:$I$508,Trans!$F$9:$F$508,$I$11,Trans!$H$9:$H$508,$D$7,Trans!$C$9:$C$508,B30),"")</f>
        <v/>
      </c>
      <c r="J30" s="123" t="str">
        <f>IF(B30&lt;&gt;"",SUMIFS(Spend!$H$9:$H$508,Spend!$F$9:$F$508,$I$11,Spend!$G$9:$G$508,$D$7,Spend!$C$9:$C$508,B30)+SUMIFS(Trans!$I$9:$I$508,Trans!$F$9:$F$508,$I$11,Trans!$G$9:$G$508,$D$7,Trans!$C$9:$C$508,B30),"")</f>
        <v/>
      </c>
      <c r="K30" s="123" t="str">
        <f t="shared" si="4"/>
        <v/>
      </c>
    </row>
    <row r="31" spans="1:11" ht="24.95" customHeight="1">
      <c r="A31" s="122">
        <f t="shared" si="0"/>
        <v>40927</v>
      </c>
      <c r="B31" s="124" t="str">
        <f t="shared" si="1"/>
        <v/>
      </c>
      <c r="C31" s="123" t="str">
        <f>IF(B31&lt;&gt;"",SUMIFS(Add!$H$9:$H$508,Add!$F$9:$F$508,$C$11,Add!$G$9:$G$508,$D$7,Add!$C$9:$C$508,B31)+SUMIFS(Trans!$I$9:$I$508,Trans!$F$9:$F$508,$C$11,Trans!$H$9:$H$508,$D$7,Trans!$C$9:$C$508,B31),"")</f>
        <v/>
      </c>
      <c r="D31" s="123" t="str">
        <f>IF(B31&lt;&gt;"",SUMIFS(Spend!$H$9:$H$508,Spend!$F$9:$F$508,$C$11,Spend!$G$9:$G$508,$D$7,Spend!$C$9:$C$508,B31)+SUMIFS(Trans!$I$9:$I$508,Trans!$F$9:$F$508,$C$11,Trans!$G$9:$G$508,$D$7,Trans!$C$9:$C$508,B31),"")</f>
        <v/>
      </c>
      <c r="E31" s="123" t="str">
        <f t="shared" si="2"/>
        <v/>
      </c>
      <c r="F31" s="123" t="str">
        <f>IF(B31&lt;&gt;"",SUMIFS(Add!$H$9:$H$508,Add!$F$9:$F$508,$F$11,Add!$G$9:$G$508,$D$7,Add!$C$9:$C$508,B31)+SUMIFS(Trans!$I$9:$I$508,Trans!$F$9:$F$508,$F$11,Trans!$H$9:$H$508,$D$7,Trans!$C$9:$C$508,B31),"")</f>
        <v/>
      </c>
      <c r="G31" s="123" t="str">
        <f>IF(B31&lt;&gt;"",SUMIFS(Spend!$H$9:$H$508,Spend!$F$9:$F$508,$F$11,Spend!$G$9:$G$508,$D$7,Spend!$C$9:$C$508,B31)+SUMIFS(Trans!$I$9:$I$508,Trans!$F$9:$F$508,$F$11,Trans!$G$9:$G$508,$D$7,Trans!$C$9:$C$508,B31),"")</f>
        <v/>
      </c>
      <c r="H31" s="123" t="str">
        <f t="shared" si="3"/>
        <v/>
      </c>
      <c r="I31" s="123" t="str">
        <f>IF(B31&lt;&gt;"",SUMIFS(Add!$H$9:$H$508,Add!$F$9:$F$508,$I$11,Add!$G$9:$G$508,$D$7,Add!$C$9:$C$508,B31)+SUMIFS(Trans!$I$9:$I$508,Trans!$F$9:$F$508,$I$11,Trans!$H$9:$H$508,$D$7,Trans!$C$9:$C$508,B31),"")</f>
        <v/>
      </c>
      <c r="J31" s="123" t="str">
        <f>IF(B31&lt;&gt;"",SUMIFS(Spend!$H$9:$H$508,Spend!$F$9:$F$508,$I$11,Spend!$G$9:$G$508,$D$7,Spend!$C$9:$C$508,B31)+SUMIFS(Trans!$I$9:$I$508,Trans!$F$9:$F$508,$I$11,Trans!$G$9:$G$508,$D$7,Trans!$C$9:$C$508,B31),"")</f>
        <v/>
      </c>
      <c r="K31" s="123" t="str">
        <f t="shared" si="4"/>
        <v/>
      </c>
    </row>
    <row r="32" spans="1:11" ht="24.95" customHeight="1">
      <c r="A32" s="122">
        <f t="shared" si="0"/>
        <v>40928</v>
      </c>
      <c r="B32" s="124" t="str">
        <f t="shared" si="1"/>
        <v/>
      </c>
      <c r="C32" s="123" t="str">
        <f>IF(B32&lt;&gt;"",SUMIFS(Add!$H$9:$H$508,Add!$F$9:$F$508,$C$11,Add!$G$9:$G$508,$D$7,Add!$C$9:$C$508,B32)+SUMIFS(Trans!$I$9:$I$508,Trans!$F$9:$F$508,$C$11,Trans!$H$9:$H$508,$D$7,Trans!$C$9:$C$508,B32),"")</f>
        <v/>
      </c>
      <c r="D32" s="123" t="str">
        <f>IF(B32&lt;&gt;"",SUMIFS(Spend!$H$9:$H$508,Spend!$F$9:$F$508,$C$11,Spend!$G$9:$G$508,$D$7,Spend!$C$9:$C$508,B32)+SUMIFS(Trans!$I$9:$I$508,Trans!$F$9:$F$508,$C$11,Trans!$G$9:$G$508,$D$7,Trans!$C$9:$C$508,B32),"")</f>
        <v/>
      </c>
      <c r="E32" s="123" t="str">
        <f t="shared" si="2"/>
        <v/>
      </c>
      <c r="F32" s="123" t="str">
        <f>IF(B32&lt;&gt;"",SUMIFS(Add!$H$9:$H$508,Add!$F$9:$F$508,$F$11,Add!$G$9:$G$508,$D$7,Add!$C$9:$C$508,B32)+SUMIFS(Trans!$I$9:$I$508,Trans!$F$9:$F$508,$F$11,Trans!$H$9:$H$508,$D$7,Trans!$C$9:$C$508,B32),"")</f>
        <v/>
      </c>
      <c r="G32" s="123" t="str">
        <f>IF(B32&lt;&gt;"",SUMIFS(Spend!$H$9:$H$508,Spend!$F$9:$F$508,$F$11,Spend!$G$9:$G$508,$D$7,Spend!$C$9:$C$508,B32)+SUMIFS(Trans!$I$9:$I$508,Trans!$F$9:$F$508,$F$11,Trans!$G$9:$G$508,$D$7,Trans!$C$9:$C$508,B32),"")</f>
        <v/>
      </c>
      <c r="H32" s="123" t="str">
        <f t="shared" si="3"/>
        <v/>
      </c>
      <c r="I32" s="123" t="str">
        <f>IF(B32&lt;&gt;"",SUMIFS(Add!$H$9:$H$508,Add!$F$9:$F$508,$I$11,Add!$G$9:$G$508,$D$7,Add!$C$9:$C$508,B32)+SUMIFS(Trans!$I$9:$I$508,Trans!$F$9:$F$508,$I$11,Trans!$H$9:$H$508,$D$7,Trans!$C$9:$C$508,B32),"")</f>
        <v/>
      </c>
      <c r="J32" s="123" t="str">
        <f>IF(B32&lt;&gt;"",SUMIFS(Spend!$H$9:$H$508,Spend!$F$9:$F$508,$I$11,Spend!$G$9:$G$508,$D$7,Spend!$C$9:$C$508,B32)+SUMIFS(Trans!$I$9:$I$508,Trans!$F$9:$F$508,$I$11,Trans!$G$9:$G$508,$D$7,Trans!$C$9:$C$508,B32),"")</f>
        <v/>
      </c>
      <c r="K32" s="123" t="str">
        <f t="shared" si="4"/>
        <v/>
      </c>
    </row>
    <row r="33" spans="1:11" ht="24.95" customHeight="1">
      <c r="A33" s="122">
        <f t="shared" si="0"/>
        <v>40929</v>
      </c>
      <c r="B33" s="124" t="str">
        <f t="shared" si="1"/>
        <v/>
      </c>
      <c r="C33" s="123" t="str">
        <f>IF(B33&lt;&gt;"",SUMIFS(Add!$H$9:$H$508,Add!$F$9:$F$508,$C$11,Add!$G$9:$G$508,$D$7,Add!$C$9:$C$508,B33)+SUMIFS(Trans!$I$9:$I$508,Trans!$F$9:$F$508,$C$11,Trans!$H$9:$H$508,$D$7,Trans!$C$9:$C$508,B33),"")</f>
        <v/>
      </c>
      <c r="D33" s="123" t="str">
        <f>IF(B33&lt;&gt;"",SUMIFS(Spend!$H$9:$H$508,Spend!$F$9:$F$508,$C$11,Spend!$G$9:$G$508,$D$7,Spend!$C$9:$C$508,B33)+SUMIFS(Trans!$I$9:$I$508,Trans!$F$9:$F$508,$C$11,Trans!$G$9:$G$508,$D$7,Trans!$C$9:$C$508,B33),"")</f>
        <v/>
      </c>
      <c r="E33" s="123" t="str">
        <f t="shared" si="2"/>
        <v/>
      </c>
      <c r="F33" s="123" t="str">
        <f>IF(B33&lt;&gt;"",SUMIFS(Add!$H$9:$H$508,Add!$F$9:$F$508,$F$11,Add!$G$9:$G$508,$D$7,Add!$C$9:$C$508,B33)+SUMIFS(Trans!$I$9:$I$508,Trans!$F$9:$F$508,$F$11,Trans!$H$9:$H$508,$D$7,Trans!$C$9:$C$508,B33),"")</f>
        <v/>
      </c>
      <c r="G33" s="123" t="str">
        <f>IF(B33&lt;&gt;"",SUMIFS(Spend!$H$9:$H$508,Spend!$F$9:$F$508,$F$11,Spend!$G$9:$G$508,$D$7,Spend!$C$9:$C$508,B33)+SUMIFS(Trans!$I$9:$I$508,Trans!$F$9:$F$508,$F$11,Trans!$G$9:$G$508,$D$7,Trans!$C$9:$C$508,B33),"")</f>
        <v/>
      </c>
      <c r="H33" s="123" t="str">
        <f t="shared" si="3"/>
        <v/>
      </c>
      <c r="I33" s="123" t="str">
        <f>IF(B33&lt;&gt;"",SUMIFS(Add!$H$9:$H$508,Add!$F$9:$F$508,$I$11,Add!$G$9:$G$508,$D$7,Add!$C$9:$C$508,B33)+SUMIFS(Trans!$I$9:$I$508,Trans!$F$9:$F$508,$I$11,Trans!$H$9:$H$508,$D$7,Trans!$C$9:$C$508,B33),"")</f>
        <v/>
      </c>
      <c r="J33" s="123" t="str">
        <f>IF(B33&lt;&gt;"",SUMIFS(Spend!$H$9:$H$508,Spend!$F$9:$F$508,$I$11,Spend!$G$9:$G$508,$D$7,Spend!$C$9:$C$508,B33)+SUMIFS(Trans!$I$9:$I$508,Trans!$F$9:$F$508,$I$11,Trans!$G$9:$G$508,$D$7,Trans!$C$9:$C$508,B33),"")</f>
        <v/>
      </c>
      <c r="K33" s="123" t="str">
        <f t="shared" si="4"/>
        <v/>
      </c>
    </row>
    <row r="34" spans="1:11" ht="24.95" customHeight="1">
      <c r="A34" s="122">
        <f t="shared" si="0"/>
        <v>40930</v>
      </c>
      <c r="B34" s="124" t="str">
        <f t="shared" si="1"/>
        <v/>
      </c>
      <c r="C34" s="123" t="str">
        <f>IF(B34&lt;&gt;"",SUMIFS(Add!$H$9:$H$508,Add!$F$9:$F$508,$C$11,Add!$G$9:$G$508,$D$7,Add!$C$9:$C$508,B34)+SUMIFS(Trans!$I$9:$I$508,Trans!$F$9:$F$508,$C$11,Trans!$H$9:$H$508,$D$7,Trans!$C$9:$C$508,B34),"")</f>
        <v/>
      </c>
      <c r="D34" s="123" t="str">
        <f>IF(B34&lt;&gt;"",SUMIFS(Spend!$H$9:$H$508,Spend!$F$9:$F$508,$C$11,Spend!$G$9:$G$508,$D$7,Spend!$C$9:$C$508,B34)+SUMIFS(Trans!$I$9:$I$508,Trans!$F$9:$F$508,$C$11,Trans!$G$9:$G$508,$D$7,Trans!$C$9:$C$508,B34),"")</f>
        <v/>
      </c>
      <c r="E34" s="123" t="str">
        <f t="shared" si="2"/>
        <v/>
      </c>
      <c r="F34" s="123" t="str">
        <f>IF(B34&lt;&gt;"",SUMIFS(Add!$H$9:$H$508,Add!$F$9:$F$508,$F$11,Add!$G$9:$G$508,$D$7,Add!$C$9:$C$508,B34)+SUMIFS(Trans!$I$9:$I$508,Trans!$F$9:$F$508,$F$11,Trans!$H$9:$H$508,$D$7,Trans!$C$9:$C$508,B34),"")</f>
        <v/>
      </c>
      <c r="G34" s="123" t="str">
        <f>IF(B34&lt;&gt;"",SUMIFS(Spend!$H$9:$H$508,Spend!$F$9:$F$508,$F$11,Spend!$G$9:$G$508,$D$7,Spend!$C$9:$C$508,B34)+SUMIFS(Trans!$I$9:$I$508,Trans!$F$9:$F$508,$F$11,Trans!$G$9:$G$508,$D$7,Trans!$C$9:$C$508,B34),"")</f>
        <v/>
      </c>
      <c r="H34" s="123" t="str">
        <f t="shared" si="3"/>
        <v/>
      </c>
      <c r="I34" s="123" t="str">
        <f>IF(B34&lt;&gt;"",SUMIFS(Add!$H$9:$H$508,Add!$F$9:$F$508,$I$11,Add!$G$9:$G$508,$D$7,Add!$C$9:$C$508,B34)+SUMIFS(Trans!$I$9:$I$508,Trans!$F$9:$F$508,$I$11,Trans!$H$9:$H$508,$D$7,Trans!$C$9:$C$508,B34),"")</f>
        <v/>
      </c>
      <c r="J34" s="123" t="str">
        <f>IF(B34&lt;&gt;"",SUMIFS(Spend!$H$9:$H$508,Spend!$F$9:$F$508,$I$11,Spend!$G$9:$G$508,$D$7,Spend!$C$9:$C$508,B34)+SUMIFS(Trans!$I$9:$I$508,Trans!$F$9:$F$508,$I$11,Trans!$G$9:$G$508,$D$7,Trans!$C$9:$C$508,B34),"")</f>
        <v/>
      </c>
      <c r="K34" s="123" t="str">
        <f t="shared" si="4"/>
        <v/>
      </c>
    </row>
    <row r="35" spans="1:11" ht="24.95" customHeight="1">
      <c r="A35" s="122">
        <f t="shared" si="0"/>
        <v>40931</v>
      </c>
      <c r="B35" s="124" t="str">
        <f t="shared" si="1"/>
        <v/>
      </c>
      <c r="C35" s="123" t="str">
        <f>IF(B35&lt;&gt;"",SUMIFS(Add!$H$9:$H$508,Add!$F$9:$F$508,$C$11,Add!$G$9:$G$508,$D$7,Add!$C$9:$C$508,B35)+SUMIFS(Trans!$I$9:$I$508,Trans!$F$9:$F$508,$C$11,Trans!$H$9:$H$508,$D$7,Trans!$C$9:$C$508,B35),"")</f>
        <v/>
      </c>
      <c r="D35" s="123" t="str">
        <f>IF(B35&lt;&gt;"",SUMIFS(Spend!$H$9:$H$508,Spend!$F$9:$F$508,$C$11,Spend!$G$9:$G$508,$D$7,Spend!$C$9:$C$508,B35)+SUMIFS(Trans!$I$9:$I$508,Trans!$F$9:$F$508,$C$11,Trans!$G$9:$G$508,$D$7,Trans!$C$9:$C$508,B35),"")</f>
        <v/>
      </c>
      <c r="E35" s="123" t="str">
        <f t="shared" si="2"/>
        <v/>
      </c>
      <c r="F35" s="123" t="str">
        <f>IF(B35&lt;&gt;"",SUMIFS(Add!$H$9:$H$508,Add!$F$9:$F$508,$F$11,Add!$G$9:$G$508,$D$7,Add!$C$9:$C$508,B35)+SUMIFS(Trans!$I$9:$I$508,Trans!$F$9:$F$508,$F$11,Trans!$H$9:$H$508,$D$7,Trans!$C$9:$C$508,B35),"")</f>
        <v/>
      </c>
      <c r="G35" s="123" t="str">
        <f>IF(B35&lt;&gt;"",SUMIFS(Spend!$H$9:$H$508,Spend!$F$9:$F$508,$F$11,Spend!$G$9:$G$508,$D$7,Spend!$C$9:$C$508,B35)+SUMIFS(Trans!$I$9:$I$508,Trans!$F$9:$F$508,$F$11,Trans!$G$9:$G$508,$D$7,Trans!$C$9:$C$508,B35),"")</f>
        <v/>
      </c>
      <c r="H35" s="123" t="str">
        <f t="shared" si="3"/>
        <v/>
      </c>
      <c r="I35" s="123" t="str">
        <f>IF(B35&lt;&gt;"",SUMIFS(Add!$H$9:$H$508,Add!$F$9:$F$508,$I$11,Add!$G$9:$G$508,$D$7,Add!$C$9:$C$508,B35)+SUMIFS(Trans!$I$9:$I$508,Trans!$F$9:$F$508,$I$11,Trans!$H$9:$H$508,$D$7,Trans!$C$9:$C$508,B35),"")</f>
        <v/>
      </c>
      <c r="J35" s="123" t="str">
        <f>IF(B35&lt;&gt;"",SUMIFS(Spend!$H$9:$H$508,Spend!$F$9:$F$508,$I$11,Spend!$G$9:$G$508,$D$7,Spend!$C$9:$C$508,B35)+SUMIFS(Trans!$I$9:$I$508,Trans!$F$9:$F$508,$I$11,Trans!$G$9:$G$508,$D$7,Trans!$C$9:$C$508,B35),"")</f>
        <v/>
      </c>
      <c r="K35" s="123" t="str">
        <f t="shared" si="4"/>
        <v/>
      </c>
    </row>
    <row r="36" spans="1:11" ht="24.95" customHeight="1">
      <c r="A36" s="122">
        <f t="shared" si="0"/>
        <v>40932</v>
      </c>
      <c r="B36" s="124" t="str">
        <f t="shared" si="1"/>
        <v/>
      </c>
      <c r="C36" s="123" t="str">
        <f>IF(B36&lt;&gt;"",SUMIFS(Add!$H$9:$H$508,Add!$F$9:$F$508,$C$11,Add!$G$9:$G$508,$D$7,Add!$C$9:$C$508,B36)+SUMIFS(Trans!$I$9:$I$508,Trans!$F$9:$F$508,$C$11,Trans!$H$9:$H$508,$D$7,Trans!$C$9:$C$508,B36),"")</f>
        <v/>
      </c>
      <c r="D36" s="123" t="str">
        <f>IF(B36&lt;&gt;"",SUMIFS(Spend!$H$9:$H$508,Spend!$F$9:$F$508,$C$11,Spend!$G$9:$G$508,$D$7,Spend!$C$9:$C$508,B36)+SUMIFS(Trans!$I$9:$I$508,Trans!$F$9:$F$508,$C$11,Trans!$G$9:$G$508,$D$7,Trans!$C$9:$C$508,B36),"")</f>
        <v/>
      </c>
      <c r="E36" s="123" t="str">
        <f t="shared" si="2"/>
        <v/>
      </c>
      <c r="F36" s="123" t="str">
        <f>IF(B36&lt;&gt;"",SUMIFS(Add!$H$9:$H$508,Add!$F$9:$F$508,$F$11,Add!$G$9:$G$508,$D$7,Add!$C$9:$C$508,B36)+SUMIFS(Trans!$I$9:$I$508,Trans!$F$9:$F$508,$F$11,Trans!$H$9:$H$508,$D$7,Trans!$C$9:$C$508,B36),"")</f>
        <v/>
      </c>
      <c r="G36" s="123" t="str">
        <f>IF(B36&lt;&gt;"",SUMIFS(Spend!$H$9:$H$508,Spend!$F$9:$F$508,$F$11,Spend!$G$9:$G$508,$D$7,Spend!$C$9:$C$508,B36)+SUMIFS(Trans!$I$9:$I$508,Trans!$F$9:$F$508,$F$11,Trans!$G$9:$G$508,$D$7,Trans!$C$9:$C$508,B36),"")</f>
        <v/>
      </c>
      <c r="H36" s="123" t="str">
        <f t="shared" si="3"/>
        <v/>
      </c>
      <c r="I36" s="123" t="str">
        <f>IF(B36&lt;&gt;"",SUMIFS(Add!$H$9:$H$508,Add!$F$9:$F$508,$I$11,Add!$G$9:$G$508,$D$7,Add!$C$9:$C$508,B36)+SUMIFS(Trans!$I$9:$I$508,Trans!$F$9:$F$508,$I$11,Trans!$H$9:$H$508,$D$7,Trans!$C$9:$C$508,B36),"")</f>
        <v/>
      </c>
      <c r="J36" s="123" t="str">
        <f>IF(B36&lt;&gt;"",SUMIFS(Spend!$H$9:$H$508,Spend!$F$9:$F$508,$I$11,Spend!$G$9:$G$508,$D$7,Spend!$C$9:$C$508,B36)+SUMIFS(Trans!$I$9:$I$508,Trans!$F$9:$F$508,$I$11,Trans!$G$9:$G$508,$D$7,Trans!$C$9:$C$508,B36),"")</f>
        <v/>
      </c>
      <c r="K36" s="123" t="str">
        <f t="shared" si="4"/>
        <v/>
      </c>
    </row>
    <row r="37" spans="1:11" ht="24.95" customHeight="1">
      <c r="A37" s="122">
        <f t="shared" si="0"/>
        <v>40933</v>
      </c>
      <c r="B37" s="124" t="str">
        <f t="shared" si="1"/>
        <v/>
      </c>
      <c r="C37" s="123" t="str">
        <f>IF(B37&lt;&gt;"",SUMIFS(Add!$H$9:$H$508,Add!$F$9:$F$508,$C$11,Add!$G$9:$G$508,$D$7,Add!$C$9:$C$508,B37)+SUMIFS(Trans!$I$9:$I$508,Trans!$F$9:$F$508,$C$11,Trans!$H$9:$H$508,$D$7,Trans!$C$9:$C$508,B37),"")</f>
        <v/>
      </c>
      <c r="D37" s="123" t="str">
        <f>IF(B37&lt;&gt;"",SUMIFS(Spend!$H$9:$H$508,Spend!$F$9:$F$508,$C$11,Spend!$G$9:$G$508,$D$7,Spend!$C$9:$C$508,B37)+SUMIFS(Trans!$I$9:$I$508,Trans!$F$9:$F$508,$C$11,Trans!$G$9:$G$508,$D$7,Trans!$C$9:$C$508,B37),"")</f>
        <v/>
      </c>
      <c r="E37" s="123" t="str">
        <f t="shared" si="2"/>
        <v/>
      </c>
      <c r="F37" s="123" t="str">
        <f>IF(B37&lt;&gt;"",SUMIFS(Add!$H$9:$H$508,Add!$F$9:$F$508,$F$11,Add!$G$9:$G$508,$D$7,Add!$C$9:$C$508,B37)+SUMIFS(Trans!$I$9:$I$508,Trans!$F$9:$F$508,$F$11,Trans!$H$9:$H$508,$D$7,Trans!$C$9:$C$508,B37),"")</f>
        <v/>
      </c>
      <c r="G37" s="123" t="str">
        <f>IF(B37&lt;&gt;"",SUMIFS(Spend!$H$9:$H$508,Spend!$F$9:$F$508,$F$11,Spend!$G$9:$G$508,$D$7,Spend!$C$9:$C$508,B37)+SUMIFS(Trans!$I$9:$I$508,Trans!$F$9:$F$508,$F$11,Trans!$G$9:$G$508,$D$7,Trans!$C$9:$C$508,B37),"")</f>
        <v/>
      </c>
      <c r="H37" s="123" t="str">
        <f t="shared" si="3"/>
        <v/>
      </c>
      <c r="I37" s="123" t="str">
        <f>IF(B37&lt;&gt;"",SUMIFS(Add!$H$9:$H$508,Add!$F$9:$F$508,$I$11,Add!$G$9:$G$508,$D$7,Add!$C$9:$C$508,B37)+SUMIFS(Trans!$I$9:$I$508,Trans!$F$9:$F$508,$I$11,Trans!$H$9:$H$508,$D$7,Trans!$C$9:$C$508,B37),"")</f>
        <v/>
      </c>
      <c r="J37" s="123" t="str">
        <f>IF(B37&lt;&gt;"",SUMIFS(Spend!$H$9:$H$508,Spend!$F$9:$F$508,$I$11,Spend!$G$9:$G$508,$D$7,Spend!$C$9:$C$508,B37)+SUMIFS(Trans!$I$9:$I$508,Trans!$F$9:$F$508,$I$11,Trans!$G$9:$G$508,$D$7,Trans!$C$9:$C$508,B37),"")</f>
        <v/>
      </c>
      <c r="K37" s="123" t="str">
        <f t="shared" si="4"/>
        <v/>
      </c>
    </row>
    <row r="38" spans="1:11" ht="24.95" customHeight="1">
      <c r="A38" s="122">
        <f t="shared" si="0"/>
        <v>40934</v>
      </c>
      <c r="B38" s="124" t="str">
        <f t="shared" si="1"/>
        <v/>
      </c>
      <c r="C38" s="123" t="str">
        <f>IF(B38&lt;&gt;"",SUMIFS(Add!$H$9:$H$508,Add!$F$9:$F$508,$C$11,Add!$G$9:$G$508,$D$7,Add!$C$9:$C$508,B38)+SUMIFS(Trans!$I$9:$I$508,Trans!$F$9:$F$508,$C$11,Trans!$H$9:$H$508,$D$7,Trans!$C$9:$C$508,B38),"")</f>
        <v/>
      </c>
      <c r="D38" s="123" t="str">
        <f>IF(B38&lt;&gt;"",SUMIFS(Spend!$H$9:$H$508,Spend!$F$9:$F$508,$C$11,Spend!$G$9:$G$508,$D$7,Spend!$C$9:$C$508,B38)+SUMIFS(Trans!$I$9:$I$508,Trans!$F$9:$F$508,$C$11,Trans!$G$9:$G$508,$D$7,Trans!$C$9:$C$508,B38),"")</f>
        <v/>
      </c>
      <c r="E38" s="123" t="str">
        <f t="shared" si="2"/>
        <v/>
      </c>
      <c r="F38" s="123" t="str">
        <f>IF(B38&lt;&gt;"",SUMIFS(Add!$H$9:$H$508,Add!$F$9:$F$508,$F$11,Add!$G$9:$G$508,$D$7,Add!$C$9:$C$508,B38)+SUMIFS(Trans!$I$9:$I$508,Trans!$F$9:$F$508,$F$11,Trans!$H$9:$H$508,$D$7,Trans!$C$9:$C$508,B38),"")</f>
        <v/>
      </c>
      <c r="G38" s="123" t="str">
        <f>IF(B38&lt;&gt;"",SUMIFS(Spend!$H$9:$H$508,Spend!$F$9:$F$508,$F$11,Spend!$G$9:$G$508,$D$7,Spend!$C$9:$C$508,B38)+SUMIFS(Trans!$I$9:$I$508,Trans!$F$9:$F$508,$F$11,Trans!$G$9:$G$508,$D$7,Trans!$C$9:$C$508,B38),"")</f>
        <v/>
      </c>
      <c r="H38" s="123" t="str">
        <f t="shared" si="3"/>
        <v/>
      </c>
      <c r="I38" s="123" t="str">
        <f>IF(B38&lt;&gt;"",SUMIFS(Add!$H$9:$H$508,Add!$F$9:$F$508,$I$11,Add!$G$9:$G$508,$D$7,Add!$C$9:$C$508,B38)+SUMIFS(Trans!$I$9:$I$508,Trans!$F$9:$F$508,$I$11,Trans!$H$9:$H$508,$D$7,Trans!$C$9:$C$508,B38),"")</f>
        <v/>
      </c>
      <c r="J38" s="123" t="str">
        <f>IF(B38&lt;&gt;"",SUMIFS(Spend!$H$9:$H$508,Spend!$F$9:$F$508,$I$11,Spend!$G$9:$G$508,$D$7,Spend!$C$9:$C$508,B38)+SUMIFS(Trans!$I$9:$I$508,Trans!$F$9:$F$508,$I$11,Trans!$G$9:$G$508,$D$7,Trans!$C$9:$C$508,B38),"")</f>
        <v/>
      </c>
      <c r="K38" s="123" t="str">
        <f t="shared" si="4"/>
        <v/>
      </c>
    </row>
    <row r="39" spans="1:11" ht="24.95" customHeight="1">
      <c r="A39" s="122">
        <f t="shared" si="0"/>
        <v>40935</v>
      </c>
      <c r="B39" s="124" t="str">
        <f t="shared" si="1"/>
        <v/>
      </c>
      <c r="C39" s="123" t="str">
        <f>IF(B39&lt;&gt;"",SUMIFS(Add!$H$9:$H$508,Add!$F$9:$F$508,$C$11,Add!$G$9:$G$508,$D$7,Add!$C$9:$C$508,B39)+SUMIFS(Trans!$I$9:$I$508,Trans!$F$9:$F$508,$C$11,Trans!$H$9:$H$508,$D$7,Trans!$C$9:$C$508,B39),"")</f>
        <v/>
      </c>
      <c r="D39" s="123" t="str">
        <f>IF(B39&lt;&gt;"",SUMIFS(Spend!$H$9:$H$508,Spend!$F$9:$F$508,$C$11,Spend!$G$9:$G$508,$D$7,Spend!$C$9:$C$508,B39)+SUMIFS(Trans!$I$9:$I$508,Trans!$F$9:$F$508,$C$11,Trans!$G$9:$G$508,$D$7,Trans!$C$9:$C$508,B39),"")</f>
        <v/>
      </c>
      <c r="E39" s="123" t="str">
        <f t="shared" si="2"/>
        <v/>
      </c>
      <c r="F39" s="123" t="str">
        <f>IF(B39&lt;&gt;"",SUMIFS(Add!$H$9:$H$508,Add!$F$9:$F$508,$F$11,Add!$G$9:$G$508,$D$7,Add!$C$9:$C$508,B39)+SUMIFS(Trans!$I$9:$I$508,Trans!$F$9:$F$508,$F$11,Trans!$H$9:$H$508,$D$7,Trans!$C$9:$C$508,B39),"")</f>
        <v/>
      </c>
      <c r="G39" s="123" t="str">
        <f>IF(B39&lt;&gt;"",SUMIFS(Spend!$H$9:$H$508,Spend!$F$9:$F$508,$F$11,Spend!$G$9:$G$508,$D$7,Spend!$C$9:$C$508,B39)+SUMIFS(Trans!$I$9:$I$508,Trans!$F$9:$F$508,$F$11,Trans!$G$9:$G$508,$D$7,Trans!$C$9:$C$508,B39),"")</f>
        <v/>
      </c>
      <c r="H39" s="123" t="str">
        <f t="shared" si="3"/>
        <v/>
      </c>
      <c r="I39" s="123" t="str">
        <f>IF(B39&lt;&gt;"",SUMIFS(Add!$H$9:$H$508,Add!$F$9:$F$508,$I$11,Add!$G$9:$G$508,$D$7,Add!$C$9:$C$508,B39)+SUMIFS(Trans!$I$9:$I$508,Trans!$F$9:$F$508,$I$11,Trans!$H$9:$H$508,$D$7,Trans!$C$9:$C$508,B39),"")</f>
        <v/>
      </c>
      <c r="J39" s="123" t="str">
        <f>IF(B39&lt;&gt;"",SUMIFS(Spend!$H$9:$H$508,Spend!$F$9:$F$508,$I$11,Spend!$G$9:$G$508,$D$7,Spend!$C$9:$C$508,B39)+SUMIFS(Trans!$I$9:$I$508,Trans!$F$9:$F$508,$I$11,Trans!$G$9:$G$508,$D$7,Trans!$C$9:$C$508,B39),"")</f>
        <v/>
      </c>
      <c r="K39" s="123" t="str">
        <f t="shared" si="4"/>
        <v/>
      </c>
    </row>
    <row r="40" spans="1:11" ht="24.95" customHeight="1">
      <c r="A40" s="122">
        <f t="shared" si="0"/>
        <v>40936</v>
      </c>
      <c r="B40" s="124" t="str">
        <f t="shared" si="1"/>
        <v/>
      </c>
      <c r="C40" s="123" t="str">
        <f>IF(B40&lt;&gt;"",SUMIFS(Add!$H$9:$H$508,Add!$F$9:$F$508,$C$11,Add!$G$9:$G$508,$D$7,Add!$C$9:$C$508,B40)+SUMIFS(Trans!$I$9:$I$508,Trans!$F$9:$F$508,$C$11,Trans!$H$9:$H$508,$D$7,Trans!$C$9:$C$508,B40),"")</f>
        <v/>
      </c>
      <c r="D40" s="123" t="str">
        <f>IF(B40&lt;&gt;"",SUMIFS(Spend!$H$9:$H$508,Spend!$F$9:$F$508,$C$11,Spend!$G$9:$G$508,$D$7,Spend!$C$9:$C$508,B40)+SUMIFS(Trans!$I$9:$I$508,Trans!$F$9:$F$508,$C$11,Trans!$G$9:$G$508,$D$7,Trans!$C$9:$C$508,B40),"")</f>
        <v/>
      </c>
      <c r="E40" s="123" t="str">
        <f t="shared" si="2"/>
        <v/>
      </c>
      <c r="F40" s="123" t="str">
        <f>IF(B40&lt;&gt;"",SUMIFS(Add!$H$9:$H$508,Add!$F$9:$F$508,$F$11,Add!$G$9:$G$508,$D$7,Add!$C$9:$C$508,B40)+SUMIFS(Trans!$I$9:$I$508,Trans!$F$9:$F$508,$F$11,Trans!$H$9:$H$508,$D$7,Trans!$C$9:$C$508,B40),"")</f>
        <v/>
      </c>
      <c r="G40" s="123" t="str">
        <f>IF(B40&lt;&gt;"",SUMIFS(Spend!$H$9:$H$508,Spend!$F$9:$F$508,$F$11,Spend!$G$9:$G$508,$D$7,Spend!$C$9:$C$508,B40)+SUMIFS(Trans!$I$9:$I$508,Trans!$F$9:$F$508,$F$11,Trans!$G$9:$G$508,$D$7,Trans!$C$9:$C$508,B40),"")</f>
        <v/>
      </c>
      <c r="H40" s="123" t="str">
        <f t="shared" si="3"/>
        <v/>
      </c>
      <c r="I40" s="123" t="str">
        <f>IF(B40&lt;&gt;"",SUMIFS(Add!$H$9:$H$508,Add!$F$9:$F$508,$I$11,Add!$G$9:$G$508,$D$7,Add!$C$9:$C$508,B40)+SUMIFS(Trans!$I$9:$I$508,Trans!$F$9:$F$508,$I$11,Trans!$H$9:$H$508,$D$7,Trans!$C$9:$C$508,B40),"")</f>
        <v/>
      </c>
      <c r="J40" s="123" t="str">
        <f>IF(B40&lt;&gt;"",SUMIFS(Spend!$H$9:$H$508,Spend!$F$9:$F$508,$I$11,Spend!$G$9:$G$508,$D$7,Spend!$C$9:$C$508,B40)+SUMIFS(Trans!$I$9:$I$508,Trans!$F$9:$F$508,$I$11,Trans!$G$9:$G$508,$D$7,Trans!$C$9:$C$508,B40),"")</f>
        <v/>
      </c>
      <c r="K40" s="123" t="str">
        <f t="shared" si="4"/>
        <v/>
      </c>
    </row>
    <row r="41" spans="1:11" ht="24.95" customHeight="1">
      <c r="A41" s="122">
        <f t="shared" si="0"/>
        <v>40937</v>
      </c>
      <c r="B41" s="124" t="str">
        <f t="shared" si="1"/>
        <v/>
      </c>
      <c r="C41" s="123" t="str">
        <f>IF(B41&lt;&gt;"",SUMIFS(Add!$H$9:$H$508,Add!$F$9:$F$508,$C$11,Add!$G$9:$G$508,$D$7,Add!$C$9:$C$508,B41)+SUMIFS(Trans!$I$9:$I$508,Trans!$F$9:$F$508,$C$11,Trans!$H$9:$H$508,$D$7,Trans!$C$9:$C$508,B41),"")</f>
        <v/>
      </c>
      <c r="D41" s="123" t="str">
        <f>IF(B41&lt;&gt;"",SUMIFS(Spend!$H$9:$H$508,Spend!$F$9:$F$508,$C$11,Spend!$G$9:$G$508,$D$7,Spend!$C$9:$C$508,B41)+SUMIFS(Trans!$I$9:$I$508,Trans!$F$9:$F$508,$C$11,Trans!$G$9:$G$508,$D$7,Trans!$C$9:$C$508,B41),"")</f>
        <v/>
      </c>
      <c r="E41" s="123" t="str">
        <f t="shared" si="2"/>
        <v/>
      </c>
      <c r="F41" s="123" t="str">
        <f>IF(B41&lt;&gt;"",SUMIFS(Add!$H$9:$H$508,Add!$F$9:$F$508,$F$11,Add!$G$9:$G$508,$D$7,Add!$C$9:$C$508,B41)+SUMIFS(Trans!$I$9:$I$508,Trans!$F$9:$F$508,$F$11,Trans!$H$9:$H$508,$D$7,Trans!$C$9:$C$508,B41),"")</f>
        <v/>
      </c>
      <c r="G41" s="123" t="str">
        <f>IF(B41&lt;&gt;"",SUMIFS(Spend!$H$9:$H$508,Spend!$F$9:$F$508,$F$11,Spend!$G$9:$G$508,$D$7,Spend!$C$9:$C$508,B41)+SUMIFS(Trans!$I$9:$I$508,Trans!$F$9:$F$508,$F$11,Trans!$G$9:$G$508,$D$7,Trans!$C$9:$C$508,B41),"")</f>
        <v/>
      </c>
      <c r="H41" s="123" t="str">
        <f t="shared" si="3"/>
        <v/>
      </c>
      <c r="I41" s="123" t="str">
        <f>IF(B41&lt;&gt;"",SUMIFS(Add!$H$9:$H$508,Add!$F$9:$F$508,$I$11,Add!$G$9:$G$508,$D$7,Add!$C$9:$C$508,B41)+SUMIFS(Trans!$I$9:$I$508,Trans!$F$9:$F$508,$I$11,Trans!$H$9:$H$508,$D$7,Trans!$C$9:$C$508,B41),"")</f>
        <v/>
      </c>
      <c r="J41" s="123" t="str">
        <f>IF(B41&lt;&gt;"",SUMIFS(Spend!$H$9:$H$508,Spend!$F$9:$F$508,$I$11,Spend!$G$9:$G$508,$D$7,Spend!$C$9:$C$508,B41)+SUMIFS(Trans!$I$9:$I$508,Trans!$F$9:$F$508,$I$11,Trans!$G$9:$G$508,$D$7,Trans!$C$9:$C$508,B41),"")</f>
        <v/>
      </c>
      <c r="K41" s="123" t="str">
        <f t="shared" si="4"/>
        <v/>
      </c>
    </row>
    <row r="42" spans="1:11" ht="24.95" customHeight="1">
      <c r="A42" s="122">
        <f t="shared" si="0"/>
        <v>40938</v>
      </c>
      <c r="B42" s="124" t="str">
        <f t="shared" si="1"/>
        <v/>
      </c>
      <c r="C42" s="123" t="str">
        <f>IF(B42&lt;&gt;"",SUMIFS(Add!$H$9:$H$508,Add!$F$9:$F$508,$C$11,Add!$G$9:$G$508,$D$7,Add!$C$9:$C$508,B42)+SUMIFS(Trans!$I$9:$I$508,Trans!$F$9:$F$508,$C$11,Trans!$H$9:$H$508,$D$7,Trans!$C$9:$C$508,B42),"")</f>
        <v/>
      </c>
      <c r="D42" s="123" t="str">
        <f>IF(B42&lt;&gt;"",SUMIFS(Spend!$H$9:$H$508,Spend!$F$9:$F$508,$C$11,Spend!$G$9:$G$508,$D$7,Spend!$C$9:$C$508,B42)+SUMIFS(Trans!$I$9:$I$508,Trans!$F$9:$F$508,$C$11,Trans!$G$9:$G$508,$D$7,Trans!$C$9:$C$508,B42),"")</f>
        <v/>
      </c>
      <c r="E42" s="123" t="str">
        <f t="shared" si="2"/>
        <v/>
      </c>
      <c r="F42" s="123" t="str">
        <f>IF(B42&lt;&gt;"",SUMIFS(Add!$H$9:$H$508,Add!$F$9:$F$508,$F$11,Add!$G$9:$G$508,$D$7,Add!$C$9:$C$508,B42)+SUMIFS(Trans!$I$9:$I$508,Trans!$F$9:$F$508,$F$11,Trans!$H$9:$H$508,$D$7,Trans!$C$9:$C$508,B42),"")</f>
        <v/>
      </c>
      <c r="G42" s="123" t="str">
        <f>IF(B42&lt;&gt;"",SUMIFS(Spend!$H$9:$H$508,Spend!$F$9:$F$508,$F$11,Spend!$G$9:$G$508,$D$7,Spend!$C$9:$C$508,B42)+SUMIFS(Trans!$I$9:$I$508,Trans!$F$9:$F$508,$F$11,Trans!$G$9:$G$508,$D$7,Trans!$C$9:$C$508,B42),"")</f>
        <v/>
      </c>
      <c r="H42" s="123" t="str">
        <f t="shared" si="3"/>
        <v/>
      </c>
      <c r="I42" s="123" t="str">
        <f>IF(B42&lt;&gt;"",SUMIFS(Add!$H$9:$H$508,Add!$F$9:$F$508,$I$11,Add!$G$9:$G$508,$D$7,Add!$C$9:$C$508,B42)+SUMIFS(Trans!$I$9:$I$508,Trans!$F$9:$F$508,$I$11,Trans!$H$9:$H$508,$D$7,Trans!$C$9:$C$508,B42),"")</f>
        <v/>
      </c>
      <c r="J42" s="123" t="str">
        <f>IF(B42&lt;&gt;"",SUMIFS(Spend!$H$9:$H$508,Spend!$F$9:$F$508,$I$11,Spend!$G$9:$G$508,$D$7,Spend!$C$9:$C$508,B42)+SUMIFS(Trans!$I$9:$I$508,Trans!$F$9:$F$508,$I$11,Trans!$G$9:$G$508,$D$7,Trans!$C$9:$C$508,B42),"")</f>
        <v/>
      </c>
      <c r="K42" s="123" t="str">
        <f t="shared" si="4"/>
        <v/>
      </c>
    </row>
    <row r="43" spans="1:11" ht="24.95" customHeight="1">
      <c r="A43" s="122">
        <f t="shared" si="0"/>
        <v>40939</v>
      </c>
      <c r="B43" s="124" t="str">
        <f t="shared" si="1"/>
        <v/>
      </c>
      <c r="C43" s="123" t="str">
        <f>IF(B43&lt;&gt;"",SUMIFS(Add!$H$9:$H$508,Add!$F$9:$F$508,$C$11,Add!$G$9:$G$508,$D$7,Add!$C$9:$C$508,B43)+SUMIFS(Trans!$I$9:$I$508,Trans!$F$9:$F$508,$C$11,Trans!$H$9:$H$508,$D$7,Trans!$C$9:$C$508,B43),"")</f>
        <v/>
      </c>
      <c r="D43" s="123" t="str">
        <f>IF(B43&lt;&gt;"",SUMIFS(Spend!$H$9:$H$508,Spend!$F$9:$F$508,$C$11,Spend!$G$9:$G$508,$D$7,Spend!$C$9:$C$508,B43)+SUMIFS(Trans!$I$9:$I$508,Trans!$F$9:$F$508,$C$11,Trans!$G$9:$G$508,$D$7,Trans!$C$9:$C$508,B43),"")</f>
        <v/>
      </c>
      <c r="E43" s="123" t="str">
        <f t="shared" si="2"/>
        <v/>
      </c>
      <c r="F43" s="123" t="str">
        <f>IF(B43&lt;&gt;"",SUMIFS(Add!$H$9:$H$508,Add!$F$9:$F$508,$F$11,Add!$G$9:$G$508,$D$7,Add!$C$9:$C$508,B43)+SUMIFS(Trans!$I$9:$I$508,Trans!$F$9:$F$508,$F$11,Trans!$H$9:$H$508,$D$7,Trans!$C$9:$C$508,B43),"")</f>
        <v/>
      </c>
      <c r="G43" s="123" t="str">
        <f>IF(B43&lt;&gt;"",SUMIFS(Spend!$H$9:$H$508,Spend!$F$9:$F$508,$F$11,Spend!$G$9:$G$508,$D$7,Spend!$C$9:$C$508,B43)+SUMIFS(Trans!$I$9:$I$508,Trans!$F$9:$F$508,$F$11,Trans!$G$9:$G$508,$D$7,Trans!$C$9:$C$508,B43),"")</f>
        <v/>
      </c>
      <c r="H43" s="123" t="str">
        <f t="shared" si="3"/>
        <v/>
      </c>
      <c r="I43" s="123" t="str">
        <f>IF(B43&lt;&gt;"",SUMIFS(Add!$H$9:$H$508,Add!$F$9:$F$508,$I$11,Add!$G$9:$G$508,$D$7,Add!$C$9:$C$508,B43)+SUMIFS(Trans!$I$9:$I$508,Trans!$F$9:$F$508,$I$11,Trans!$H$9:$H$508,$D$7,Trans!$C$9:$C$508,B43),"")</f>
        <v/>
      </c>
      <c r="J43" s="123" t="str">
        <f>IF(B43&lt;&gt;"",SUMIFS(Spend!$H$9:$H$508,Spend!$F$9:$F$508,$I$11,Spend!$G$9:$G$508,$D$7,Spend!$C$9:$C$508,B43)+SUMIFS(Trans!$I$9:$I$508,Trans!$F$9:$F$508,$I$11,Trans!$G$9:$G$508,$D$7,Trans!$C$9:$C$508,B43),"")</f>
        <v/>
      </c>
      <c r="K43" s="123" t="str">
        <f t="shared" si="4"/>
        <v/>
      </c>
    </row>
    <row r="44" spans="1:11" ht="24.95" customHeight="1">
      <c r="B44" s="124"/>
    </row>
    <row r="45" spans="1:11" ht="24.95" customHeight="1">
      <c r="B45" s="124"/>
    </row>
    <row r="46" spans="1:11" ht="24.95" customHeight="1">
      <c r="B46" s="124"/>
    </row>
    <row r="47" spans="1:11" ht="24.95" hidden="1" customHeight="1">
      <c r="B47" s="124"/>
    </row>
    <row r="48" spans="1:11" ht="24.95" hidden="1" customHeight="1">
      <c r="B48" s="124"/>
    </row>
    <row r="49" spans="2:2" ht="24.95" hidden="1" customHeight="1">
      <c r="B49" s="124"/>
    </row>
    <row r="50" spans="2:2" ht="24.95" hidden="1" customHeight="1">
      <c r="B50" s="124"/>
    </row>
    <row r="51" spans="2:2" ht="24.95" hidden="1" customHeight="1">
      <c r="B51" s="124"/>
    </row>
    <row r="52" spans="2:2" ht="24.95" hidden="1" customHeight="1">
      <c r="B52" s="124"/>
    </row>
    <row r="53" spans="2:2" ht="24.95" hidden="1" customHeight="1">
      <c r="B53" s="124"/>
    </row>
    <row r="54" spans="2:2" ht="24.95" hidden="1" customHeight="1">
      <c r="B54" s="124"/>
    </row>
    <row r="55" spans="2:2" ht="24.95" hidden="1" customHeight="1">
      <c r="B55" s="124"/>
    </row>
    <row r="56" spans="2:2" ht="24.95" hidden="1" customHeight="1">
      <c r="B56" s="124"/>
    </row>
    <row r="57" spans="2:2" ht="24.95" hidden="1" customHeight="1">
      <c r="B57" s="124"/>
    </row>
    <row r="58" spans="2:2" ht="24.95" hidden="1" customHeight="1">
      <c r="B58" s="124"/>
    </row>
    <row r="59" spans="2:2" ht="24.95" hidden="1" customHeight="1">
      <c r="B59" s="124"/>
    </row>
    <row r="60" spans="2:2" ht="24.95" hidden="1" customHeight="1">
      <c r="B60" s="124"/>
    </row>
    <row r="61" spans="2:2" ht="24.95" hidden="1" customHeight="1">
      <c r="B61" s="124"/>
    </row>
    <row r="62" spans="2:2" ht="24.95" hidden="1" customHeight="1">
      <c r="B62" s="124"/>
    </row>
    <row r="63" spans="2:2" ht="24.95" hidden="1" customHeight="1">
      <c r="B63" s="124"/>
    </row>
    <row r="64" spans="2:2" ht="24.95" hidden="1" customHeight="1">
      <c r="B64" s="124"/>
    </row>
    <row r="65" spans="2:2" ht="24.95" hidden="1" customHeight="1">
      <c r="B65" s="124"/>
    </row>
    <row r="66" spans="2:2" ht="24.95" hidden="1" customHeight="1">
      <c r="B66" s="124"/>
    </row>
    <row r="67" spans="2:2" ht="24.95" hidden="1" customHeight="1">
      <c r="B67" s="124"/>
    </row>
    <row r="68" spans="2:2" ht="24.95" hidden="1" customHeight="1">
      <c r="B68" s="124"/>
    </row>
    <row r="69" spans="2:2" ht="24.95" hidden="1" customHeight="1">
      <c r="B69" s="124"/>
    </row>
    <row r="70" spans="2:2" ht="24.95" hidden="1" customHeight="1">
      <c r="B70" s="124"/>
    </row>
    <row r="71" spans="2:2" ht="24.95" hidden="1" customHeight="1">
      <c r="B71" s="124"/>
    </row>
    <row r="72" spans="2:2" ht="24.95" hidden="1" customHeight="1">
      <c r="B72" s="124"/>
    </row>
    <row r="73" spans="2:2" ht="24.95" hidden="1" customHeight="1">
      <c r="B73" s="124"/>
    </row>
    <row r="74" spans="2:2" ht="24.95" hidden="1" customHeight="1"/>
    <row r="75" spans="2:2" ht="24.95" hidden="1" customHeight="1"/>
    <row r="76" spans="2:2" ht="24.95" hidden="1" customHeight="1"/>
    <row r="77" spans="2:2" ht="24.95" hidden="1" customHeight="1"/>
    <row r="78" spans="2:2" ht="24.95" hidden="1" customHeight="1"/>
    <row r="79" spans="2:2" ht="24.95" hidden="1" customHeight="1"/>
    <row r="80" spans="2:2" ht="24.95" hidden="1" customHeight="1"/>
    <row r="81" ht="24.95" hidden="1" customHeight="1"/>
    <row r="82" ht="24.95" hidden="1" customHeight="1"/>
    <row r="83" ht="24.95" hidden="1" customHeight="1"/>
    <row r="84" ht="24.95" hidden="1" customHeight="1"/>
    <row r="85" ht="24.95" hidden="1" customHeight="1"/>
    <row r="86" ht="24.95" hidden="1" customHeight="1"/>
    <row r="87" ht="24.95" hidden="1" customHeight="1"/>
    <row r="88" ht="24.95" hidden="1" customHeight="1"/>
    <row r="89" ht="24.95" hidden="1" customHeight="1"/>
    <row r="90" ht="24.95" hidden="1" customHeight="1"/>
    <row r="91" ht="24.95" hidden="1" customHeight="1"/>
    <row r="92" ht="24.95" hidden="1" customHeight="1"/>
    <row r="93" ht="24.95" hidden="1" customHeight="1"/>
    <row r="94" ht="24.95" hidden="1" customHeight="1"/>
    <row r="95" ht="24.95" hidden="1" customHeight="1"/>
    <row r="96" ht="24.95" hidden="1" customHeight="1"/>
    <row r="97" ht="24.95" hidden="1" customHeight="1"/>
    <row r="98" ht="24.95" hidden="1" customHeight="1"/>
    <row r="99" ht="24.95" hidden="1" customHeight="1"/>
    <row r="100" ht="24.95" hidden="1" customHeight="1"/>
    <row r="101" ht="24.95" hidden="1" customHeight="1"/>
    <row r="102" ht="24.95" hidden="1" customHeight="1"/>
    <row r="103" ht="24.95" hidden="1" customHeight="1"/>
    <row r="104" ht="24.95" hidden="1" customHeight="1"/>
    <row r="105" ht="24.95" hidden="1" customHeight="1"/>
    <row r="106" ht="24.95" hidden="1" customHeight="1"/>
    <row r="107" ht="24.95" hidden="1" customHeight="1"/>
    <row r="108" ht="24.95" hidden="1" customHeight="1"/>
    <row r="109" ht="24.95" hidden="1" customHeight="1"/>
    <row r="110" ht="24.95" hidden="1" customHeight="1"/>
    <row r="111" ht="24.95" hidden="1" customHeight="1"/>
    <row r="112" ht="24.95" hidden="1" customHeight="1"/>
    <row r="113" ht="24.95" hidden="1" customHeight="1"/>
    <row r="114" ht="24.95" hidden="1" customHeight="1"/>
    <row r="115" ht="24.95" hidden="1" customHeight="1"/>
    <row r="116" ht="24.95" hidden="1" customHeight="1"/>
    <row r="117" ht="24.95" hidden="1" customHeight="1"/>
    <row r="118" ht="24.95" hidden="1" customHeight="1"/>
    <row r="119" ht="24.95" hidden="1" customHeight="1"/>
    <row r="120" ht="24.95" hidden="1" customHeight="1"/>
    <row r="121" ht="24.95" hidden="1" customHeight="1"/>
    <row r="122" ht="24.95" hidden="1" customHeight="1"/>
    <row r="123" ht="24.95" hidden="1" customHeight="1"/>
    <row r="124" ht="24.95" hidden="1" customHeight="1"/>
    <row r="125" ht="24.95" hidden="1" customHeight="1"/>
    <row r="126" ht="24.95" hidden="1" customHeight="1"/>
    <row r="127" ht="24.95" hidden="1" customHeight="1"/>
    <row r="128" ht="24.95" hidden="1" customHeight="1"/>
    <row r="129" ht="24.95" hidden="1" customHeight="1"/>
    <row r="130" ht="24.95" hidden="1" customHeight="1"/>
    <row r="131" ht="24.95" hidden="1" customHeight="1"/>
    <row r="132" ht="24.95" hidden="1" customHeight="1"/>
    <row r="133" ht="24.95" hidden="1" customHeight="1"/>
    <row r="134" ht="24.95" hidden="1" customHeight="1"/>
    <row r="135" ht="24.95" hidden="1" customHeight="1"/>
    <row r="136" ht="24.95" hidden="1" customHeight="1"/>
    <row r="137" ht="24.95" hidden="1" customHeight="1"/>
    <row r="138" ht="24.95" hidden="1" customHeight="1"/>
    <row r="139" ht="24.95" hidden="1" customHeight="1"/>
    <row r="140" ht="24.95" hidden="1" customHeight="1"/>
    <row r="141" ht="24.95" hidden="1" customHeight="1"/>
    <row r="142" ht="24.95" hidden="1" customHeight="1"/>
    <row r="143" ht="24.95" hidden="1" customHeight="1"/>
    <row r="144" ht="24.95" hidden="1" customHeight="1"/>
    <row r="145" ht="24.95" hidden="1" customHeight="1"/>
    <row r="146" ht="24.95" hidden="1" customHeight="1"/>
    <row r="147" ht="24.95" hidden="1" customHeight="1"/>
    <row r="148" ht="24.95" hidden="1" customHeight="1"/>
  </sheetData>
  <mergeCells count="14">
    <mergeCell ref="D7:E7"/>
    <mergeCell ref="F11:H11"/>
    <mergeCell ref="I11:K11"/>
    <mergeCell ref="B8:C8"/>
    <mergeCell ref="B9:C9"/>
    <mergeCell ref="D8:E8"/>
    <mergeCell ref="D9:E9"/>
    <mergeCell ref="B11:B12"/>
    <mergeCell ref="C11:E11"/>
    <mergeCell ref="F3:H4"/>
    <mergeCell ref="J7:K7"/>
    <mergeCell ref="J8:K8"/>
    <mergeCell ref="J9:K9"/>
    <mergeCell ref="I7:I9"/>
  </mergeCells>
  <conditionalFormatting sqref="B13:K43">
    <cfRule type="notContainsBlanks" dxfId="4" priority="4">
      <formula>LEN(TRIM(B13))&gt;0</formula>
    </cfRule>
  </conditionalFormatting>
  <conditionalFormatting sqref="D10">
    <cfRule type="cellIs" dxfId="3" priority="3" operator="notEqual">
      <formula>0</formula>
    </cfRule>
  </conditionalFormatting>
  <conditionalFormatting sqref="G10">
    <cfRule type="cellIs" dxfId="2" priority="2" operator="notEqual">
      <formula>0</formula>
    </cfRule>
  </conditionalFormatting>
  <conditionalFormatting sqref="J10">
    <cfRule type="cellIs" dxfId="1" priority="1" operator="notEqual">
      <formula>0</formula>
    </cfRule>
  </conditionalFormatting>
  <dataValidations count="3">
    <dataValidation type="list" allowBlank="1" showInputMessage="1" showErrorMessage="1" errorTitle="System Analyst / Mahmoud Hamouda" error="برجاء الإلتزام بإختيار أحد المخازن المعرفة بالبرنامج . ، أو يمكنك الإختيار من القائمة المنسدلة بالخلية " sqref="D7">
      <formula1>Items!$C$171:$C$175</formula1>
    </dataValidation>
    <dataValidation type="list" allowBlank="1" showInputMessage="1" showErrorMessage="1" errorTitle="System Analyst / Mahmoud Hamouda" error="في الإصدارة الحالية التقرير مصمم لعرض الحركة الخاصة بثلاثة أصناف كحد أقصي للمخزن خلال شهر واحد فقط " sqref="D9:E9">
      <formula1>$A$13:$A$43</formula1>
    </dataValidation>
    <dataValidation type="list" allowBlank="1" showInputMessage="1" showErrorMessage="1" errorTitle="System Analyst / Mahmoud Hamouda" error="برجاء الإلتزام بتحديد أحد الأصناف المعرفة بالشركة . ، أو يمكنك الإختيار من القائمة المنسدلة بالخلية ." sqref="J7:K9">
      <formula1>Items!$D$8:$D$167</formula1>
    </dataValidation>
  </dataValidations>
  <pageMargins left="0.7" right="0.7" top="0.75" bottom="0.75" header="0.3" footer="0.3"/>
  <pageSetup paperSize="0" orientation="portrait" horizontalDpi="0" verticalDpi="0" copies="0"/>
  <drawing r:id="rId1"/>
  <legacyDrawing r:id="rId2"/>
</worksheet>
</file>

<file path=xl/worksheets/sheet12.xml><?xml version="1.0" encoding="utf-8"?>
<worksheet xmlns="http://schemas.openxmlformats.org/spreadsheetml/2006/main" xmlns:r="http://schemas.openxmlformats.org/officeDocument/2006/relationships">
  <sheetPr>
    <outlinePr showOutlineSymbols="0"/>
  </sheetPr>
  <dimension ref="A1:Q148"/>
  <sheetViews>
    <sheetView showGridLines="0" showZeros="0" rightToLeft="1" showOutlineSymbols="0" zoomScale="90" zoomScaleNormal="90" workbookViewId="0"/>
  </sheetViews>
  <sheetFormatPr defaultColWidth="0" defaultRowHeight="0" customHeight="1" zeroHeight="1"/>
  <cols>
    <col min="1" max="1" width="10.7109375" style="1" customWidth="1"/>
    <col min="2" max="11" width="12.7109375" style="1" customWidth="1"/>
    <col min="12" max="12" width="10.7109375" style="1" customWidth="1"/>
    <col min="13" max="13" width="9.140625" style="1" customWidth="1"/>
    <col min="14" max="16384" width="9.140625" style="147" hidden="1"/>
  </cols>
  <sheetData>
    <row r="1" spans="2:17" ht="12.75"/>
    <row r="2" spans="2:17" ht="13.5" thickBot="1"/>
    <row r="3" spans="2:17" ht="13.5" thickTop="1">
      <c r="F3" s="224" t="s">
        <v>44</v>
      </c>
      <c r="G3" s="225"/>
      <c r="H3" s="226"/>
    </row>
    <row r="4" spans="2:17" ht="13.5" thickBot="1">
      <c r="F4" s="227"/>
      <c r="G4" s="228"/>
      <c r="H4" s="229"/>
    </row>
    <row r="5" spans="2:17" ht="13.5" customHeight="1" thickTop="1"/>
    <row r="6" spans="2:17" ht="9.9499999999999993" customHeight="1" thickBot="1"/>
    <row r="7" spans="2:17" ht="24.95" customHeight="1" thickTop="1">
      <c r="B7" s="263" t="s">
        <v>7</v>
      </c>
      <c r="C7" s="264"/>
      <c r="D7" s="275"/>
      <c r="E7" s="276"/>
      <c r="I7" s="265" t="s">
        <v>45</v>
      </c>
      <c r="J7" s="266"/>
      <c r="K7" s="267">
        <f>MAX($K$12:$K$42)</f>
        <v>0</v>
      </c>
      <c r="L7" s="268"/>
    </row>
    <row r="8" spans="2:17" ht="24.95" customHeight="1">
      <c r="B8" s="277" t="s">
        <v>11</v>
      </c>
      <c r="C8" s="278"/>
      <c r="D8" s="279" t="str">
        <f>IF(D7&lt;&gt;"",VLOOKUP($D$7,Items!$C$8:$D$167,2,0),"")</f>
        <v/>
      </c>
      <c r="E8" s="280"/>
      <c r="I8" s="269" t="s">
        <v>46</v>
      </c>
      <c r="J8" s="270"/>
      <c r="K8" s="271">
        <f>MIN(K12:K42)</f>
        <v>0</v>
      </c>
      <c r="L8" s="272"/>
    </row>
    <row r="9" spans="2:17" ht="24.95" customHeight="1" thickBot="1">
      <c r="B9" s="281" t="s">
        <v>47</v>
      </c>
      <c r="C9" s="282"/>
      <c r="D9" s="283" t="str">
        <f>IF(D8&lt;&gt;"",VLOOKUP($D$7,Items!$C$8:$G$167,5,0),"")</f>
        <v/>
      </c>
      <c r="E9" s="284"/>
      <c r="I9" s="273" t="s">
        <v>50</v>
      </c>
      <c r="J9" s="274"/>
      <c r="K9" s="261" t="str">
        <f>IFERROR(AVERAGE($K$12:$K$42),"")</f>
        <v/>
      </c>
      <c r="L9" s="262"/>
    </row>
    <row r="10" spans="2:17" ht="9.9499999999999993" customHeight="1" thickTop="1" thickBot="1">
      <c r="B10" s="27" t="s">
        <v>49</v>
      </c>
      <c r="C10" s="125"/>
      <c r="D10" s="145" t="s">
        <v>54</v>
      </c>
      <c r="E10" s="117"/>
      <c r="F10" s="117" t="s">
        <v>52</v>
      </c>
      <c r="G10" s="117"/>
    </row>
    <row r="11" spans="2:17" ht="24.95" customHeight="1" thickTop="1" thickBot="1">
      <c r="B11" s="126" t="s">
        <v>4</v>
      </c>
      <c r="C11" s="126" t="s">
        <v>10</v>
      </c>
      <c r="D11" s="255" t="s">
        <v>51</v>
      </c>
      <c r="E11" s="256"/>
      <c r="F11" s="256"/>
      <c r="G11" s="257"/>
      <c r="H11" s="126" t="s">
        <v>48</v>
      </c>
      <c r="I11" s="126" t="s">
        <v>31</v>
      </c>
      <c r="J11" s="126" t="s">
        <v>32</v>
      </c>
      <c r="K11" s="126" t="s">
        <v>33</v>
      </c>
      <c r="L11" s="127" t="s">
        <v>13</v>
      </c>
      <c r="N11" s="153">
        <v>1</v>
      </c>
      <c r="O11" s="153">
        <v>2</v>
      </c>
      <c r="P11" s="153">
        <v>1</v>
      </c>
      <c r="Q11" s="153">
        <v>2</v>
      </c>
    </row>
    <row r="12" spans="2:17" ht="24.95" customHeight="1" thickTop="1">
      <c r="B12" s="128">
        <f>IF(C12&lt;&gt;"",1,"")</f>
        <v>1</v>
      </c>
      <c r="C12" s="146">
        <v>40909</v>
      </c>
      <c r="D12" s="258" t="str">
        <f><![CDATA[IF(OR(N12<>"",O12<>""),$D$10&" :- "&N12&" ،"&O12,"")]]></f>
        <v/>
      </c>
      <c r="E12" s="259"/>
      <c r="F12" s="259" t="str">
        <f><![CDATA[IF(OR(P12<>"",Q12<>""),$F$10&" :- "&P12&" ،"&Q12,"")]]></f>
        <v/>
      </c>
      <c r="G12" s="260"/>
      <c r="H12" s="129" t="str">
        <f>IF(D7&lt;&gt;"",VLOOKUP($D$7,Items!$C$8:$F$167,4,0),"")</f>
        <v/>
      </c>
      <c r="I12" s="129">
        <f>SUMIFS(Add!$H$9:$H$508,Add!$E$9:$E$508,$D$7,Add!$C$9:$C$508,C12)</f>
        <v>0</v>
      </c>
      <c r="J12" s="129">
        <f>SUMIFS(Spend!$H$9:$H$508,Spend!$E$9:$E$508,$D$7,Spend!$C$9:$C$508,C12)</f>
        <v>0</v>
      </c>
      <c r="K12" s="129" t="str">
        <f><![CDATA[IF(D7<>"",IFERROR(H12+I12-J12,"خطأ / 1"),"")]]></f>
        <v/>
      </c>
      <c r="L12" s="130"/>
      <c r="N12" s="154" t="str">
        <f>IFERROR(IF(VLOOKUP(1,Add!$A$9:$D$508,3,0)=C12,VLOOKUP(1,Add!$A$9:$D$508,4,0),""),"")</f>
        <v/>
      </c>
      <c r="O12" s="154" t="str">
        <f>IFERROR(IF(VLOOKUP(2,Add!$A$9:$D$508,3,0)=C12,VLOOKUP(2,Add!$A$9:$D$508,4,0),""),"")</f>
        <v/>
      </c>
      <c r="P12" s="154" t="str">
        <f>IFERROR(IF(VLOOKUP(1,Spend!$A$9:$D$508,3,0)=C12,VLOOKUP(1,Spend!$A$9:$D$508,4,0),""),"")</f>
        <v/>
      </c>
      <c r="Q12" s="154" t="str">
        <f>IFERROR(IF(VLOOKUP(2,Spend!$A$9:$D$508,3,0)=C12,VLOOKUP(2,Spend!$A$9:$D$508,4,0),""),"")</f>
        <v/>
      </c>
    </row>
    <row r="13" spans="2:17" ht="24.95" customHeight="1">
      <c r="B13" s="131">
        <f>IF(C13&lt;&gt;"",B12+1,"")</f>
        <v>2</v>
      </c>
      <c r="C13" s="132">
        <f>IF(C12&lt;&gt;"",C12+1,"")</f>
        <v>40910</v>
      </c>
      <c r="D13" s="133" t="str">
        <f t="shared" ref="D13:D42" si="0"><![CDATA[IF(OR(N13<>"",O13<>""),$D$10&" :- "&N13&" ،"&O13,"")]]></f>
        <v/>
      </c>
      <c r="E13" s="134"/>
      <c r="F13" s="134" t="str">
        <f t="shared" ref="F13:F42" si="1"><![CDATA[IF(OR(P13<>"",Q13<>""),$F$10&" :- "&P13&" ،"&Q13,"")]]></f>
        <v/>
      </c>
      <c r="G13" s="135"/>
      <c r="H13" s="136" t="str">
        <f>K12</f>
        <v/>
      </c>
      <c r="I13" s="136">
        <f>SUMIFS(Add!$H$9:$H$508,Add!$E$9:$E$508,$D$7,Add!$C$9:$C$508,C13)</f>
        <v>0</v>
      </c>
      <c r="J13" s="136">
        <f>SUMIFS(Spend!$H$9:$H$508,Spend!$E$9:$E$508,$D$7,Spend!$C$9:$C$508,C13)</f>
        <v>0</v>
      </c>
      <c r="K13" s="136" t="str">
        <f><![CDATA[IF($D$7<>"",IFERROR(H13+I13-J13,"خطأ / 1"),"")]]></f>
        <v/>
      </c>
      <c r="L13" s="137"/>
      <c r="N13" s="154" t="str">
        <f>IFERROR(IF(VLOOKUP(1,Add!$A$9:$D$508,3,0)=C13,VLOOKUP(1,Add!$A$9:$D$508,4,0),""),"")</f>
        <v/>
      </c>
      <c r="O13" s="154" t="str">
        <f>IFERROR(IF(VLOOKUP(2,Add!$A$9:$D$508,3,0)=C13,VLOOKUP(2,Add!$A$9:$D$508,4,0),""),"")</f>
        <v/>
      </c>
      <c r="P13" s="154" t="str">
        <f>IFERROR(IF(VLOOKUP(1,Spend!$A$9:$D$508,3,0)=C13,VLOOKUP(1,Spend!$A$9:$D$508,4,0),""),"")</f>
        <v/>
      </c>
      <c r="Q13" s="154" t="str">
        <f>IFERROR(IF(VLOOKUP(2,Spend!$A$9:$D$508,3,0)=C13,VLOOKUP(2,Spend!$A$9:$D$508,4,0),""),"")</f>
        <v/>
      </c>
    </row>
    <row r="14" spans="2:17" ht="24.95" customHeight="1">
      <c r="B14" s="131">
        <f t="shared" ref="B14:B42" si="2">IF(C14&lt;&gt;"",B13+1,"")</f>
        <v>3</v>
      </c>
      <c r="C14" s="132">
        <f t="shared" ref="C14:C42" si="3">IF(C13&lt;&gt;"",C13+1,"")</f>
        <v>40911</v>
      </c>
      <c r="D14" s="133" t="str">
        <f t="shared" si="0"/>
        <v/>
      </c>
      <c r="E14" s="134"/>
      <c r="F14" s="134" t="str">
        <f t="shared" si="1"/>
        <v/>
      </c>
      <c r="G14" s="135"/>
      <c r="H14" s="136" t="str">
        <f t="shared" ref="H14:H42" si="4">K13</f>
        <v/>
      </c>
      <c r="I14" s="136">
        <f>SUMIFS(Add!$H$9:$H$508,Add!$E$9:$E$508,$D$7,Add!$C$9:$C$508,C14)</f>
        <v>0</v>
      </c>
      <c r="J14" s="136">
        <f>SUMIFS(Spend!$H$9:$H$508,Spend!$E$9:$E$508,$D$7,Spend!$C$9:$C$508,C14)</f>
        <v>0</v>
      </c>
      <c r="K14" s="136" t="str">
        <f t="shared" ref="K14:K42" si="5"><![CDATA[IF($D$7<>"",IFERROR(H14+I14-J14,"خطأ / 1"),"")]]></f>
        <v/>
      </c>
      <c r="L14" s="137"/>
      <c r="N14" s="154" t="str">
        <f>IFERROR(IF(VLOOKUP(1,Add!$A$9:$D$508,3,0)=C14,VLOOKUP(1,Add!$A$9:$D$508,4,0),""),"")</f>
        <v/>
      </c>
      <c r="O14" s="154" t="str">
        <f>IFERROR(IF(VLOOKUP(2,Add!$A$9:$D$508,3,0)=C14,VLOOKUP(2,Add!$A$9:$D$508,4,0),""),"")</f>
        <v/>
      </c>
      <c r="P14" s="154" t="str">
        <f>IFERROR(IF(VLOOKUP(1,Spend!$A$9:$D$508,3,0)=C14,VLOOKUP(1,Spend!$A$9:$D$508,4,0),""),"")</f>
        <v/>
      </c>
      <c r="Q14" s="154" t="str">
        <f>IFERROR(IF(VLOOKUP(2,Spend!$A$9:$D$508,3,0)=C14,VLOOKUP(2,Spend!$A$9:$D$508,4,0),""),"")</f>
        <v/>
      </c>
    </row>
    <row r="15" spans="2:17" ht="24.95" customHeight="1">
      <c r="B15" s="131">
        <f t="shared" si="2"/>
        <v>4</v>
      </c>
      <c r="C15" s="132">
        <f t="shared" si="3"/>
        <v>40912</v>
      </c>
      <c r="D15" s="133" t="str">
        <f t="shared" si="0"/>
        <v/>
      </c>
      <c r="E15" s="134"/>
      <c r="F15" s="134" t="str">
        <f t="shared" si="1"/>
        <v/>
      </c>
      <c r="G15" s="135"/>
      <c r="H15" s="136" t="str">
        <f t="shared" si="4"/>
        <v/>
      </c>
      <c r="I15" s="136">
        <f>SUMIFS(Add!$H$9:$H$508,Add!$E$9:$E$508,$D$7,Add!$C$9:$C$508,C15)</f>
        <v>0</v>
      </c>
      <c r="J15" s="136">
        <f>SUMIFS(Spend!$H$9:$H$508,Spend!$E$9:$E$508,$D$7,Spend!$C$9:$C$508,C15)</f>
        <v>0</v>
      </c>
      <c r="K15" s="136" t="str">
        <f t="shared" si="5"/>
        <v/>
      </c>
      <c r="L15" s="137"/>
      <c r="N15" s="154" t="str">
        <f>IFERROR(IF(VLOOKUP(1,Add!$A$9:$D$508,3,0)=C15,VLOOKUP(1,Add!$A$9:$D$508,4,0),""),"")</f>
        <v/>
      </c>
      <c r="O15" s="154" t="str">
        <f>IFERROR(IF(VLOOKUP(2,Add!$A$9:$D$508,3,0)=C15,VLOOKUP(2,Add!$A$9:$D$508,4,0),""),"")</f>
        <v/>
      </c>
      <c r="P15" s="154" t="str">
        <f>IFERROR(IF(VLOOKUP(1,Spend!$A$9:$D$508,3,0)=C15,VLOOKUP(1,Spend!$A$9:$D$508,4,0),""),"")</f>
        <v/>
      </c>
      <c r="Q15" s="154" t="str">
        <f>IFERROR(IF(VLOOKUP(2,Spend!$A$9:$D$508,3,0)=C15,VLOOKUP(2,Spend!$A$9:$D$508,4,0),""),"")</f>
        <v/>
      </c>
    </row>
    <row r="16" spans="2:17" ht="24.95" customHeight="1">
      <c r="B16" s="131">
        <f t="shared" si="2"/>
        <v>5</v>
      </c>
      <c r="C16" s="132">
        <f t="shared" si="3"/>
        <v>40913</v>
      </c>
      <c r="D16" s="133" t="str">
        <f t="shared" si="0"/>
        <v/>
      </c>
      <c r="E16" s="134"/>
      <c r="F16" s="134" t="str">
        <f t="shared" si="1"/>
        <v/>
      </c>
      <c r="G16" s="135"/>
      <c r="H16" s="136" t="str">
        <f t="shared" si="4"/>
        <v/>
      </c>
      <c r="I16" s="136">
        <f>SUMIFS(Add!$H$9:$H$508,Add!$E$9:$E$508,$D$7,Add!$C$9:$C$508,C16)</f>
        <v>0</v>
      </c>
      <c r="J16" s="136">
        <f>SUMIFS(Spend!$H$9:$H$508,Spend!$E$9:$E$508,$D$7,Spend!$C$9:$C$508,C16)</f>
        <v>0</v>
      </c>
      <c r="K16" s="136" t="str">
        <f t="shared" si="5"/>
        <v/>
      </c>
      <c r="L16" s="137"/>
      <c r="N16" s="154" t="str">
        <f>IFERROR(IF(VLOOKUP(1,Add!$A$9:$D$508,3,0)=C16,VLOOKUP(1,Add!$A$9:$D$508,4,0),""),"")</f>
        <v/>
      </c>
      <c r="O16" s="154" t="str">
        <f>IFERROR(IF(VLOOKUP(2,Add!$A$9:$D$508,3,0)=C16,VLOOKUP(2,Add!$A$9:$D$508,4,0),""),"")</f>
        <v/>
      </c>
      <c r="P16" s="154" t="str">
        <f>IFERROR(IF(VLOOKUP(1,Spend!$A$9:$D$508,3,0)=C16,VLOOKUP(1,Spend!$A$9:$D$508,4,0),""),"")</f>
        <v/>
      </c>
      <c r="Q16" s="154" t="str">
        <f>IFERROR(IF(VLOOKUP(2,Spend!$A$9:$D$508,3,0)=C16,VLOOKUP(2,Spend!$A$9:$D$508,4,0),""),"")</f>
        <v/>
      </c>
    </row>
    <row r="17" spans="2:17" ht="24.95" customHeight="1">
      <c r="B17" s="131">
        <f t="shared" si="2"/>
        <v>6</v>
      </c>
      <c r="C17" s="132">
        <f t="shared" si="3"/>
        <v>40914</v>
      </c>
      <c r="D17" s="133" t="str">
        <f t="shared" si="0"/>
        <v/>
      </c>
      <c r="E17" s="134"/>
      <c r="F17" s="134" t="str">
        <f t="shared" si="1"/>
        <v/>
      </c>
      <c r="G17" s="135"/>
      <c r="H17" s="136" t="str">
        <f t="shared" si="4"/>
        <v/>
      </c>
      <c r="I17" s="136">
        <f>SUMIFS(Add!$H$9:$H$508,Add!$E$9:$E$508,$D$7,Add!$C$9:$C$508,C17)</f>
        <v>0</v>
      </c>
      <c r="J17" s="136">
        <f>SUMIFS(Spend!$H$9:$H$508,Spend!$E$9:$E$508,$D$7,Spend!$C$9:$C$508,C17)</f>
        <v>0</v>
      </c>
      <c r="K17" s="136" t="str">
        <f t="shared" si="5"/>
        <v/>
      </c>
      <c r="L17" s="137"/>
      <c r="N17" s="154" t="str">
        <f>IFERROR(IF(VLOOKUP(1,Add!$A$9:$D$508,3,0)=C17,VLOOKUP(1,Add!$A$9:$D$508,4,0),""),"")</f>
        <v/>
      </c>
      <c r="O17" s="154" t="str">
        <f>IFERROR(IF(VLOOKUP(2,Add!$A$9:$D$508,3,0)=C17,VLOOKUP(2,Add!$A$9:$D$508,4,0),""),"")</f>
        <v/>
      </c>
      <c r="P17" s="154" t="str">
        <f>IFERROR(IF(VLOOKUP(1,Spend!$A$9:$D$508,3,0)=C17,VLOOKUP(1,Spend!$A$9:$D$508,4,0),""),"")</f>
        <v/>
      </c>
      <c r="Q17" s="154" t="str">
        <f>IFERROR(IF(VLOOKUP(2,Spend!$A$9:$D$508,3,0)=C17,VLOOKUP(2,Spend!$A$9:$D$508,4,0),""),"")</f>
        <v/>
      </c>
    </row>
    <row r="18" spans="2:17" ht="24.95" customHeight="1">
      <c r="B18" s="131">
        <f t="shared" si="2"/>
        <v>7</v>
      </c>
      <c r="C18" s="132">
        <f t="shared" si="3"/>
        <v>40915</v>
      </c>
      <c r="D18" s="133" t="str">
        <f t="shared" si="0"/>
        <v/>
      </c>
      <c r="E18" s="134"/>
      <c r="F18" s="134" t="str">
        <f t="shared" si="1"/>
        <v/>
      </c>
      <c r="G18" s="135"/>
      <c r="H18" s="136" t="str">
        <f t="shared" si="4"/>
        <v/>
      </c>
      <c r="I18" s="136">
        <f>SUMIFS(Add!$H$9:$H$508,Add!$E$9:$E$508,$D$7,Add!$C$9:$C$508,C18)</f>
        <v>0</v>
      </c>
      <c r="J18" s="136">
        <f>SUMIFS(Spend!$H$9:$H$508,Spend!$E$9:$E$508,$D$7,Spend!$C$9:$C$508,C18)</f>
        <v>0</v>
      </c>
      <c r="K18" s="136" t="str">
        <f t="shared" si="5"/>
        <v/>
      </c>
      <c r="L18" s="137"/>
      <c r="N18" s="154" t="str">
        <f>IFERROR(IF(VLOOKUP(1,Add!$A$9:$D$508,3,0)=C18,VLOOKUP(1,Add!$A$9:$D$508,4,0),""),"")</f>
        <v/>
      </c>
      <c r="O18" s="154" t="str">
        <f>IFERROR(IF(VLOOKUP(2,Add!$A$9:$D$508,3,0)=C18,VLOOKUP(2,Add!$A$9:$D$508,4,0),""),"")</f>
        <v/>
      </c>
      <c r="P18" s="154" t="str">
        <f>IFERROR(IF(VLOOKUP(1,Spend!$A$9:$D$508,3,0)=C18,VLOOKUP(1,Spend!$A$9:$D$508,4,0),""),"")</f>
        <v/>
      </c>
      <c r="Q18" s="154" t="str">
        <f>IFERROR(IF(VLOOKUP(2,Spend!$A$9:$D$508,3,0)=C18,VLOOKUP(2,Spend!$A$9:$D$508,4,0),""),"")</f>
        <v/>
      </c>
    </row>
    <row r="19" spans="2:17" ht="24.95" customHeight="1">
      <c r="B19" s="131">
        <f t="shared" si="2"/>
        <v>8</v>
      </c>
      <c r="C19" s="132">
        <f t="shared" si="3"/>
        <v>40916</v>
      </c>
      <c r="D19" s="133" t="str">
        <f t="shared" si="0"/>
        <v/>
      </c>
      <c r="E19" s="134"/>
      <c r="F19" s="134" t="str">
        <f t="shared" si="1"/>
        <v/>
      </c>
      <c r="G19" s="135"/>
      <c r="H19" s="136" t="str">
        <f t="shared" si="4"/>
        <v/>
      </c>
      <c r="I19" s="136">
        <f>SUMIFS(Add!$H$9:$H$508,Add!$E$9:$E$508,$D$7,Add!$C$9:$C$508,C19)</f>
        <v>0</v>
      </c>
      <c r="J19" s="136">
        <f>SUMIFS(Spend!$H$9:$H$508,Spend!$E$9:$E$508,$D$7,Spend!$C$9:$C$508,C19)</f>
        <v>0</v>
      </c>
      <c r="K19" s="136" t="str">
        <f t="shared" si="5"/>
        <v/>
      </c>
      <c r="L19" s="137"/>
      <c r="N19" s="154" t="str">
        <f>IFERROR(IF(VLOOKUP(1,Add!$A$9:$D$508,3,0)=C19,VLOOKUP(1,Add!$A$9:$D$508,4,0),""),"")</f>
        <v/>
      </c>
      <c r="O19" s="154" t="str">
        <f>IFERROR(IF(VLOOKUP(2,Add!$A$9:$D$508,3,0)=C19,VLOOKUP(2,Add!$A$9:$D$508,4,0),""),"")</f>
        <v/>
      </c>
      <c r="P19" s="154" t="str">
        <f>IFERROR(IF(VLOOKUP(1,Spend!$A$9:$D$508,3,0)=C19,VLOOKUP(1,Spend!$A$9:$D$508,4,0),""),"")</f>
        <v/>
      </c>
      <c r="Q19" s="154" t="str">
        <f>IFERROR(IF(VLOOKUP(2,Spend!$A$9:$D$508,3,0)=C19,VLOOKUP(2,Spend!$A$9:$D$508,4,0),""),"")</f>
        <v/>
      </c>
    </row>
    <row r="20" spans="2:17" ht="24.95" customHeight="1">
      <c r="B20" s="131">
        <f t="shared" si="2"/>
        <v>9</v>
      </c>
      <c r="C20" s="132">
        <f t="shared" si="3"/>
        <v>40917</v>
      </c>
      <c r="D20" s="133" t="str">
        <f t="shared" si="0"/>
        <v/>
      </c>
      <c r="E20" s="134"/>
      <c r="F20" s="134" t="str">
        <f t="shared" si="1"/>
        <v/>
      </c>
      <c r="G20" s="135"/>
      <c r="H20" s="136" t="str">
        <f t="shared" si="4"/>
        <v/>
      </c>
      <c r="I20" s="136">
        <f>SUMIFS(Add!$H$9:$H$508,Add!$E$9:$E$508,$D$7,Add!$C$9:$C$508,C20)</f>
        <v>0</v>
      </c>
      <c r="J20" s="136">
        <f>SUMIFS(Spend!$H$9:$H$508,Spend!$E$9:$E$508,$D$7,Spend!$C$9:$C$508,C20)</f>
        <v>0</v>
      </c>
      <c r="K20" s="136" t="str">
        <f t="shared" si="5"/>
        <v/>
      </c>
      <c r="L20" s="137"/>
      <c r="N20" s="154" t="str">
        <f>IFERROR(IF(VLOOKUP(1,Add!$A$9:$D$508,3,0)=C20,VLOOKUP(1,Add!$A$9:$D$508,4,0),""),"")</f>
        <v/>
      </c>
      <c r="O20" s="154" t="str">
        <f>IFERROR(IF(VLOOKUP(2,Add!$A$9:$D$508,3,0)=C20,VLOOKUP(2,Add!$A$9:$D$508,4,0),""),"")</f>
        <v/>
      </c>
      <c r="P20" s="154" t="str">
        <f>IFERROR(IF(VLOOKUP(1,Spend!$A$9:$D$508,3,0)=C20,VLOOKUP(1,Spend!$A$9:$D$508,4,0),""),"")</f>
        <v/>
      </c>
      <c r="Q20" s="154" t="str">
        <f>IFERROR(IF(VLOOKUP(2,Spend!$A$9:$D$508,3,0)=C20,VLOOKUP(2,Spend!$A$9:$D$508,4,0),""),"")</f>
        <v/>
      </c>
    </row>
    <row r="21" spans="2:17" ht="24.95" customHeight="1">
      <c r="B21" s="131">
        <f t="shared" si="2"/>
        <v>10</v>
      </c>
      <c r="C21" s="132">
        <f t="shared" si="3"/>
        <v>40918</v>
      </c>
      <c r="D21" s="133" t="str">
        <f t="shared" si="0"/>
        <v/>
      </c>
      <c r="E21" s="134"/>
      <c r="F21" s="134" t="str">
        <f t="shared" si="1"/>
        <v/>
      </c>
      <c r="G21" s="135"/>
      <c r="H21" s="136" t="str">
        <f t="shared" si="4"/>
        <v/>
      </c>
      <c r="I21" s="136">
        <f>SUMIFS(Add!$H$9:$H$508,Add!$E$9:$E$508,$D$7,Add!$C$9:$C$508,C21)</f>
        <v>0</v>
      </c>
      <c r="J21" s="136">
        <f>SUMIFS(Spend!$H$9:$H$508,Spend!$E$9:$E$508,$D$7,Spend!$C$9:$C$508,C21)</f>
        <v>0</v>
      </c>
      <c r="K21" s="136" t="str">
        <f t="shared" si="5"/>
        <v/>
      </c>
      <c r="L21" s="137"/>
      <c r="N21" s="154" t="str">
        <f>IFERROR(IF(VLOOKUP(1,Add!$A$9:$D$508,3,0)=C21,VLOOKUP(1,Add!$A$9:$D$508,4,0),""),"")</f>
        <v/>
      </c>
      <c r="O21" s="154" t="str">
        <f>IFERROR(IF(VLOOKUP(2,Add!$A$9:$D$508,3,0)=C21,VLOOKUP(2,Add!$A$9:$D$508,4,0),""),"")</f>
        <v/>
      </c>
      <c r="P21" s="154" t="str">
        <f>IFERROR(IF(VLOOKUP(1,Spend!$A$9:$D$508,3,0)=C21,VLOOKUP(1,Spend!$A$9:$D$508,4,0),""),"")</f>
        <v/>
      </c>
      <c r="Q21" s="154" t="str">
        <f>IFERROR(IF(VLOOKUP(2,Spend!$A$9:$D$508,3,0)=C21,VLOOKUP(2,Spend!$A$9:$D$508,4,0),""),"")</f>
        <v/>
      </c>
    </row>
    <row r="22" spans="2:17" ht="24.95" customHeight="1">
      <c r="B22" s="131">
        <f t="shared" si="2"/>
        <v>11</v>
      </c>
      <c r="C22" s="132">
        <f t="shared" si="3"/>
        <v>40919</v>
      </c>
      <c r="D22" s="133" t="str">
        <f t="shared" si="0"/>
        <v/>
      </c>
      <c r="E22" s="134"/>
      <c r="F22" s="134" t="str">
        <f t="shared" si="1"/>
        <v/>
      </c>
      <c r="G22" s="135"/>
      <c r="H22" s="136" t="str">
        <f t="shared" si="4"/>
        <v/>
      </c>
      <c r="I22" s="136">
        <f>SUMIFS(Add!$H$9:$H$508,Add!$E$9:$E$508,$D$7,Add!$C$9:$C$508,C22)</f>
        <v>0</v>
      </c>
      <c r="J22" s="136">
        <f>SUMIFS(Spend!$H$9:$H$508,Spend!$E$9:$E$508,$D$7,Spend!$C$9:$C$508,C22)</f>
        <v>0</v>
      </c>
      <c r="K22" s="136" t="str">
        <f t="shared" si="5"/>
        <v/>
      </c>
      <c r="L22" s="137"/>
      <c r="N22" s="154" t="str">
        <f>IFERROR(IF(VLOOKUP(1,Add!$A$9:$D$508,3,0)=C22,VLOOKUP(1,Add!$A$9:$D$508,4,0),""),"")</f>
        <v/>
      </c>
      <c r="O22" s="154" t="str">
        <f>IFERROR(IF(VLOOKUP(2,Add!$A$9:$D$508,3,0)=C22,VLOOKUP(2,Add!$A$9:$D$508,4,0),""),"")</f>
        <v/>
      </c>
      <c r="P22" s="154" t="str">
        <f>IFERROR(IF(VLOOKUP(1,Spend!$A$9:$D$508,3,0)=C22,VLOOKUP(1,Spend!$A$9:$D$508,4,0),""),"")</f>
        <v/>
      </c>
      <c r="Q22" s="154" t="str">
        <f>IFERROR(IF(VLOOKUP(2,Spend!$A$9:$D$508,3,0)=C22,VLOOKUP(2,Spend!$A$9:$D$508,4,0),""),"")</f>
        <v/>
      </c>
    </row>
    <row r="23" spans="2:17" ht="24.95" customHeight="1">
      <c r="B23" s="131">
        <f t="shared" si="2"/>
        <v>12</v>
      </c>
      <c r="C23" s="132">
        <f t="shared" si="3"/>
        <v>40920</v>
      </c>
      <c r="D23" s="133" t="str">
        <f t="shared" si="0"/>
        <v/>
      </c>
      <c r="E23" s="134"/>
      <c r="F23" s="134" t="str">
        <f t="shared" si="1"/>
        <v/>
      </c>
      <c r="G23" s="135"/>
      <c r="H23" s="136" t="str">
        <f t="shared" si="4"/>
        <v/>
      </c>
      <c r="I23" s="136">
        <f>SUMIFS(Add!$H$9:$H$508,Add!$E$9:$E$508,$D$7,Add!$C$9:$C$508,C23)</f>
        <v>0</v>
      </c>
      <c r="J23" s="136">
        <f>SUMIFS(Spend!$H$9:$H$508,Spend!$E$9:$E$508,$D$7,Spend!$C$9:$C$508,C23)</f>
        <v>0</v>
      </c>
      <c r="K23" s="136" t="str">
        <f t="shared" si="5"/>
        <v/>
      </c>
      <c r="L23" s="137"/>
      <c r="N23" s="154" t="str">
        <f>IFERROR(IF(VLOOKUP(1,Add!$A$9:$D$508,3,0)=C23,VLOOKUP(1,Add!$A$9:$D$508,4,0),""),"")</f>
        <v/>
      </c>
      <c r="O23" s="154" t="str">
        <f>IFERROR(IF(VLOOKUP(2,Add!$A$9:$D$508,3,0)=C23,VLOOKUP(2,Add!$A$9:$D$508,4,0),""),"")</f>
        <v/>
      </c>
      <c r="P23" s="154" t="str">
        <f>IFERROR(IF(VLOOKUP(1,Spend!$A$9:$D$508,3,0)=C23,VLOOKUP(1,Spend!$A$9:$D$508,4,0),""),"")</f>
        <v/>
      </c>
      <c r="Q23" s="154" t="str">
        <f>IFERROR(IF(VLOOKUP(2,Spend!$A$9:$D$508,3,0)=C23,VLOOKUP(2,Spend!$A$9:$D$508,4,0),""),"")</f>
        <v/>
      </c>
    </row>
    <row r="24" spans="2:17" ht="24.95" customHeight="1">
      <c r="B24" s="131">
        <f t="shared" si="2"/>
        <v>13</v>
      </c>
      <c r="C24" s="132">
        <f t="shared" si="3"/>
        <v>40921</v>
      </c>
      <c r="D24" s="133" t="str">
        <f t="shared" si="0"/>
        <v/>
      </c>
      <c r="E24" s="134"/>
      <c r="F24" s="134" t="str">
        <f t="shared" si="1"/>
        <v/>
      </c>
      <c r="G24" s="135"/>
      <c r="H24" s="136" t="str">
        <f t="shared" si="4"/>
        <v/>
      </c>
      <c r="I24" s="136">
        <f>SUMIFS(Add!$H$9:$H$508,Add!$E$9:$E$508,$D$7,Add!$C$9:$C$508,C24)</f>
        <v>0</v>
      </c>
      <c r="J24" s="136">
        <f>SUMIFS(Spend!$H$9:$H$508,Spend!$E$9:$E$508,$D$7,Spend!$C$9:$C$508,C24)</f>
        <v>0</v>
      </c>
      <c r="K24" s="136" t="str">
        <f t="shared" si="5"/>
        <v/>
      </c>
      <c r="L24" s="137"/>
      <c r="N24" s="154" t="str">
        <f>IFERROR(IF(VLOOKUP(1,Add!$A$9:$D$508,3,0)=C24,VLOOKUP(1,Add!$A$9:$D$508,4,0),""),"")</f>
        <v/>
      </c>
      <c r="O24" s="154" t="str">
        <f>IFERROR(IF(VLOOKUP(2,Add!$A$9:$D$508,3,0)=C24,VLOOKUP(2,Add!$A$9:$D$508,4,0),""),"")</f>
        <v/>
      </c>
      <c r="P24" s="154" t="str">
        <f>IFERROR(IF(VLOOKUP(1,Spend!$A$9:$D$508,3,0)=C24,VLOOKUP(1,Spend!$A$9:$D$508,4,0),""),"")</f>
        <v/>
      </c>
      <c r="Q24" s="154" t="str">
        <f>IFERROR(IF(VLOOKUP(2,Spend!$A$9:$D$508,3,0)=C24,VLOOKUP(2,Spend!$A$9:$D$508,4,0),""),"")</f>
        <v/>
      </c>
    </row>
    <row r="25" spans="2:17" ht="24.95" customHeight="1">
      <c r="B25" s="131">
        <f t="shared" si="2"/>
        <v>14</v>
      </c>
      <c r="C25" s="132">
        <f t="shared" si="3"/>
        <v>40922</v>
      </c>
      <c r="D25" s="133" t="str">
        <f t="shared" si="0"/>
        <v/>
      </c>
      <c r="E25" s="134"/>
      <c r="F25" s="134" t="str">
        <f t="shared" si="1"/>
        <v/>
      </c>
      <c r="G25" s="135"/>
      <c r="H25" s="136" t="str">
        <f t="shared" si="4"/>
        <v/>
      </c>
      <c r="I25" s="136">
        <f>SUMIFS(Add!$H$9:$H$508,Add!$E$9:$E$508,$D$7,Add!$C$9:$C$508,C25)</f>
        <v>0</v>
      </c>
      <c r="J25" s="136">
        <f>SUMIFS(Spend!$H$9:$H$508,Spend!$E$9:$E$508,$D$7,Spend!$C$9:$C$508,C25)</f>
        <v>0</v>
      </c>
      <c r="K25" s="136" t="str">
        <f t="shared" si="5"/>
        <v/>
      </c>
      <c r="L25" s="137"/>
      <c r="N25" s="154" t="str">
        <f>IFERROR(IF(VLOOKUP(1,Add!$A$9:$D$508,3,0)=C25,VLOOKUP(1,Add!$A$9:$D$508,4,0),""),"")</f>
        <v/>
      </c>
      <c r="O25" s="154" t="str">
        <f>IFERROR(IF(VLOOKUP(2,Add!$A$9:$D$508,3,0)=C25,VLOOKUP(2,Add!$A$9:$D$508,4,0),""),"")</f>
        <v/>
      </c>
      <c r="P25" s="154" t="str">
        <f>IFERROR(IF(VLOOKUP(1,Spend!$A$9:$D$508,3,0)=C25,VLOOKUP(1,Spend!$A$9:$D$508,4,0),""),"")</f>
        <v/>
      </c>
      <c r="Q25" s="154" t="str">
        <f>IFERROR(IF(VLOOKUP(2,Spend!$A$9:$D$508,3,0)=C25,VLOOKUP(2,Spend!$A$9:$D$508,4,0),""),"")</f>
        <v/>
      </c>
    </row>
    <row r="26" spans="2:17" ht="24.95" customHeight="1">
      <c r="B26" s="131">
        <f t="shared" si="2"/>
        <v>15</v>
      </c>
      <c r="C26" s="132">
        <f t="shared" si="3"/>
        <v>40923</v>
      </c>
      <c r="D26" s="133" t="str">
        <f t="shared" si="0"/>
        <v/>
      </c>
      <c r="E26" s="134"/>
      <c r="F26" s="134" t="str">
        <f t="shared" si="1"/>
        <v/>
      </c>
      <c r="G26" s="135"/>
      <c r="H26" s="136" t="str">
        <f t="shared" si="4"/>
        <v/>
      </c>
      <c r="I26" s="136">
        <f>SUMIFS(Add!$H$9:$H$508,Add!$E$9:$E$508,$D$7,Add!$C$9:$C$508,C26)</f>
        <v>0</v>
      </c>
      <c r="J26" s="136">
        <f>SUMIFS(Spend!$H$9:$H$508,Spend!$E$9:$E$508,$D$7,Spend!$C$9:$C$508,C26)</f>
        <v>0</v>
      </c>
      <c r="K26" s="136" t="str">
        <f t="shared" si="5"/>
        <v/>
      </c>
      <c r="L26" s="137"/>
      <c r="N26" s="154" t="str">
        <f>IFERROR(IF(VLOOKUP(1,Add!$A$9:$D$508,3,0)=C26,VLOOKUP(1,Add!$A$9:$D$508,4,0),""),"")</f>
        <v/>
      </c>
      <c r="O26" s="154" t="str">
        <f>IFERROR(IF(VLOOKUP(2,Add!$A$9:$D$508,3,0)=C26,VLOOKUP(2,Add!$A$9:$D$508,4,0),""),"")</f>
        <v/>
      </c>
      <c r="P26" s="154" t="str">
        <f>IFERROR(IF(VLOOKUP(1,Spend!$A$9:$D$508,3,0)=C26,VLOOKUP(1,Spend!$A$9:$D$508,4,0),""),"")</f>
        <v/>
      </c>
      <c r="Q26" s="154" t="str">
        <f>IFERROR(IF(VLOOKUP(2,Spend!$A$9:$D$508,3,0)=C26,VLOOKUP(2,Spend!$A$9:$D$508,4,0),""),"")</f>
        <v/>
      </c>
    </row>
    <row r="27" spans="2:17" ht="24.95" customHeight="1">
      <c r="B27" s="131">
        <f t="shared" si="2"/>
        <v>16</v>
      </c>
      <c r="C27" s="132">
        <f t="shared" si="3"/>
        <v>40924</v>
      </c>
      <c r="D27" s="133" t="str">
        <f t="shared" si="0"/>
        <v/>
      </c>
      <c r="E27" s="134"/>
      <c r="F27" s="134" t="str">
        <f t="shared" si="1"/>
        <v/>
      </c>
      <c r="G27" s="135"/>
      <c r="H27" s="136" t="str">
        <f t="shared" si="4"/>
        <v/>
      </c>
      <c r="I27" s="136">
        <f>SUMIFS(Add!$H$9:$H$508,Add!$E$9:$E$508,$D$7,Add!$C$9:$C$508,C27)</f>
        <v>0</v>
      </c>
      <c r="J27" s="136">
        <f>SUMIFS(Spend!$H$9:$H$508,Spend!$E$9:$E$508,$D$7,Spend!$C$9:$C$508,C27)</f>
        <v>0</v>
      </c>
      <c r="K27" s="136" t="str">
        <f t="shared" si="5"/>
        <v/>
      </c>
      <c r="L27" s="137"/>
      <c r="N27" s="154" t="str">
        <f>IFERROR(IF(VLOOKUP(1,Add!$A$9:$D$508,3,0)=C27,VLOOKUP(1,Add!$A$9:$D$508,4,0),""),"")</f>
        <v/>
      </c>
      <c r="O27" s="154" t="str">
        <f>IFERROR(IF(VLOOKUP(2,Add!$A$9:$D$508,3,0)=C27,VLOOKUP(2,Add!$A$9:$D$508,4,0),""),"")</f>
        <v/>
      </c>
      <c r="P27" s="154" t="str">
        <f>IFERROR(IF(VLOOKUP(1,Spend!$A$9:$D$508,3,0)=C27,VLOOKUP(1,Spend!$A$9:$D$508,4,0),""),"")</f>
        <v/>
      </c>
      <c r="Q27" s="154" t="str">
        <f>IFERROR(IF(VLOOKUP(2,Spend!$A$9:$D$508,3,0)=C27,VLOOKUP(2,Spend!$A$9:$D$508,4,0),""),"")</f>
        <v/>
      </c>
    </row>
    <row r="28" spans="2:17" ht="24.95" customHeight="1">
      <c r="B28" s="131">
        <f t="shared" si="2"/>
        <v>17</v>
      </c>
      <c r="C28" s="132">
        <f t="shared" si="3"/>
        <v>40925</v>
      </c>
      <c r="D28" s="133" t="str">
        <f t="shared" si="0"/>
        <v/>
      </c>
      <c r="E28" s="134"/>
      <c r="F28" s="134" t="str">
        <f t="shared" si="1"/>
        <v/>
      </c>
      <c r="G28" s="135"/>
      <c r="H28" s="136" t="str">
        <f t="shared" si="4"/>
        <v/>
      </c>
      <c r="I28" s="136">
        <f>SUMIFS(Add!$H$9:$H$508,Add!$E$9:$E$508,$D$7,Add!$C$9:$C$508,C28)</f>
        <v>0</v>
      </c>
      <c r="J28" s="136">
        <f>SUMIFS(Spend!$H$9:$H$508,Spend!$E$9:$E$508,$D$7,Spend!$C$9:$C$508,C28)</f>
        <v>0</v>
      </c>
      <c r="K28" s="136" t="str">
        <f t="shared" si="5"/>
        <v/>
      </c>
      <c r="L28" s="137"/>
      <c r="N28" s="154" t="str">
        <f>IFERROR(IF(VLOOKUP(1,Add!$A$9:$D$508,3,0)=C28,VLOOKUP(1,Add!$A$9:$D$508,4,0),""),"")</f>
        <v/>
      </c>
      <c r="O28" s="154" t="str">
        <f>IFERROR(IF(VLOOKUP(2,Add!$A$9:$D$508,3,0)=C28,VLOOKUP(2,Add!$A$9:$D$508,4,0),""),"")</f>
        <v/>
      </c>
      <c r="P28" s="154" t="str">
        <f>IFERROR(IF(VLOOKUP(1,Spend!$A$9:$D$508,3,0)=C28,VLOOKUP(1,Spend!$A$9:$D$508,4,0),""),"")</f>
        <v/>
      </c>
      <c r="Q28" s="154" t="str">
        <f>IFERROR(IF(VLOOKUP(2,Spend!$A$9:$D$508,3,0)=C28,VLOOKUP(2,Spend!$A$9:$D$508,4,0),""),"")</f>
        <v/>
      </c>
    </row>
    <row r="29" spans="2:17" ht="24.95" customHeight="1">
      <c r="B29" s="131">
        <f t="shared" si="2"/>
        <v>18</v>
      </c>
      <c r="C29" s="132">
        <f t="shared" si="3"/>
        <v>40926</v>
      </c>
      <c r="D29" s="133" t="str">
        <f t="shared" si="0"/>
        <v/>
      </c>
      <c r="E29" s="134"/>
      <c r="F29" s="134" t="str">
        <f t="shared" si="1"/>
        <v/>
      </c>
      <c r="G29" s="135"/>
      <c r="H29" s="136" t="str">
        <f t="shared" si="4"/>
        <v/>
      </c>
      <c r="I29" s="136">
        <f>SUMIFS(Add!$H$9:$H$508,Add!$E$9:$E$508,$D$7,Add!$C$9:$C$508,C29)</f>
        <v>0</v>
      </c>
      <c r="J29" s="136">
        <f>SUMIFS(Spend!$H$9:$H$508,Spend!$E$9:$E$508,$D$7,Spend!$C$9:$C$508,C29)</f>
        <v>0</v>
      </c>
      <c r="K29" s="136" t="str">
        <f t="shared" si="5"/>
        <v/>
      </c>
      <c r="L29" s="137"/>
      <c r="N29" s="154" t="str">
        <f>IFERROR(IF(VLOOKUP(1,Add!$A$9:$D$508,3,0)=C29,VLOOKUP(1,Add!$A$9:$D$508,4,0),""),"")</f>
        <v/>
      </c>
      <c r="O29" s="154" t="str">
        <f>IFERROR(IF(VLOOKUP(2,Add!$A$9:$D$508,3,0)=C29,VLOOKUP(2,Add!$A$9:$D$508,4,0),""),"")</f>
        <v/>
      </c>
      <c r="P29" s="154" t="str">
        <f>IFERROR(IF(VLOOKUP(1,Spend!$A$9:$D$508,3,0)=C29,VLOOKUP(1,Spend!$A$9:$D$508,4,0),""),"")</f>
        <v/>
      </c>
      <c r="Q29" s="154" t="str">
        <f>IFERROR(IF(VLOOKUP(2,Spend!$A$9:$D$508,3,0)=C29,VLOOKUP(2,Spend!$A$9:$D$508,4,0),""),"")</f>
        <v/>
      </c>
    </row>
    <row r="30" spans="2:17" ht="24.95" customHeight="1">
      <c r="B30" s="131">
        <f t="shared" si="2"/>
        <v>19</v>
      </c>
      <c r="C30" s="132">
        <f t="shared" si="3"/>
        <v>40927</v>
      </c>
      <c r="D30" s="133" t="str">
        <f t="shared" si="0"/>
        <v/>
      </c>
      <c r="E30" s="134"/>
      <c r="F30" s="134" t="str">
        <f t="shared" si="1"/>
        <v/>
      </c>
      <c r="G30" s="135"/>
      <c r="H30" s="136" t="str">
        <f t="shared" si="4"/>
        <v/>
      </c>
      <c r="I30" s="136">
        <f>SUMIFS(Add!$H$9:$H$508,Add!$E$9:$E$508,$D$7,Add!$C$9:$C$508,C30)</f>
        <v>0</v>
      </c>
      <c r="J30" s="136">
        <f>SUMIFS(Spend!$H$9:$H$508,Spend!$E$9:$E$508,$D$7,Spend!$C$9:$C$508,C30)</f>
        <v>0</v>
      </c>
      <c r="K30" s="136" t="str">
        <f t="shared" si="5"/>
        <v/>
      </c>
      <c r="L30" s="137"/>
      <c r="N30" s="154" t="str">
        <f>IFERROR(IF(VLOOKUP(1,Add!$A$9:$D$508,3,0)=C30,VLOOKUP(1,Add!$A$9:$D$508,4,0),""),"")</f>
        <v/>
      </c>
      <c r="O30" s="154" t="str">
        <f>IFERROR(IF(VLOOKUP(2,Add!$A$9:$D$508,3,0)=C30,VLOOKUP(2,Add!$A$9:$D$508,4,0),""),"")</f>
        <v/>
      </c>
      <c r="P30" s="154" t="str">
        <f>IFERROR(IF(VLOOKUP(1,Spend!$A$9:$D$508,3,0)=C30,VLOOKUP(1,Spend!$A$9:$D$508,4,0),""),"")</f>
        <v/>
      </c>
      <c r="Q30" s="154" t="str">
        <f>IFERROR(IF(VLOOKUP(2,Spend!$A$9:$D$508,3,0)=C30,VLOOKUP(2,Spend!$A$9:$D$508,4,0),""),"")</f>
        <v/>
      </c>
    </row>
    <row r="31" spans="2:17" ht="24.95" customHeight="1">
      <c r="B31" s="131">
        <f t="shared" si="2"/>
        <v>20</v>
      </c>
      <c r="C31" s="132">
        <f t="shared" si="3"/>
        <v>40928</v>
      </c>
      <c r="D31" s="133" t="str">
        <f t="shared" si="0"/>
        <v/>
      </c>
      <c r="E31" s="134"/>
      <c r="F31" s="134" t="str">
        <f t="shared" si="1"/>
        <v/>
      </c>
      <c r="G31" s="135"/>
      <c r="H31" s="136" t="str">
        <f t="shared" si="4"/>
        <v/>
      </c>
      <c r="I31" s="136">
        <f>SUMIFS(Add!$H$9:$H$508,Add!$E$9:$E$508,$D$7,Add!$C$9:$C$508,C31)</f>
        <v>0</v>
      </c>
      <c r="J31" s="136">
        <f>SUMIFS(Spend!$H$9:$H$508,Spend!$E$9:$E$508,$D$7,Spend!$C$9:$C$508,C31)</f>
        <v>0</v>
      </c>
      <c r="K31" s="136" t="str">
        <f t="shared" si="5"/>
        <v/>
      </c>
      <c r="L31" s="137"/>
      <c r="N31" s="154" t="str">
        <f>IFERROR(IF(VLOOKUP(1,Add!$A$9:$D$508,3,0)=C31,VLOOKUP(1,Add!$A$9:$D$508,4,0),""),"")</f>
        <v/>
      </c>
      <c r="O31" s="154" t="str">
        <f>IFERROR(IF(VLOOKUP(2,Add!$A$9:$D$508,3,0)=C31,VLOOKUP(2,Add!$A$9:$D$508,4,0),""),"")</f>
        <v/>
      </c>
      <c r="P31" s="154" t="str">
        <f>IFERROR(IF(VLOOKUP(1,Spend!$A$9:$D$508,3,0)=C31,VLOOKUP(1,Spend!$A$9:$D$508,4,0),""),"")</f>
        <v/>
      </c>
      <c r="Q31" s="154" t="str">
        <f>IFERROR(IF(VLOOKUP(2,Spend!$A$9:$D$508,3,0)=C31,VLOOKUP(2,Spend!$A$9:$D$508,4,0),""),"")</f>
        <v/>
      </c>
    </row>
    <row r="32" spans="2:17" ht="24.95" customHeight="1">
      <c r="B32" s="131">
        <f t="shared" si="2"/>
        <v>21</v>
      </c>
      <c r="C32" s="132">
        <f t="shared" si="3"/>
        <v>40929</v>
      </c>
      <c r="D32" s="133" t="str">
        <f t="shared" si="0"/>
        <v/>
      </c>
      <c r="E32" s="134"/>
      <c r="F32" s="134" t="str">
        <f t="shared" si="1"/>
        <v/>
      </c>
      <c r="G32" s="135"/>
      <c r="H32" s="136" t="str">
        <f t="shared" si="4"/>
        <v/>
      </c>
      <c r="I32" s="136">
        <f>SUMIFS(Add!$H$9:$H$508,Add!$E$9:$E$508,$D$7,Add!$C$9:$C$508,C32)</f>
        <v>0</v>
      </c>
      <c r="J32" s="136">
        <f>SUMIFS(Spend!$H$9:$H$508,Spend!$E$9:$E$508,$D$7,Spend!$C$9:$C$508,C32)</f>
        <v>0</v>
      </c>
      <c r="K32" s="136" t="str">
        <f t="shared" si="5"/>
        <v/>
      </c>
      <c r="L32" s="137"/>
      <c r="N32" s="154" t="str">
        <f>IFERROR(IF(VLOOKUP(1,Add!$A$9:$D$508,3,0)=C32,VLOOKUP(1,Add!$A$9:$D$508,4,0),""),"")</f>
        <v/>
      </c>
      <c r="O32" s="154" t="str">
        <f>IFERROR(IF(VLOOKUP(2,Add!$A$9:$D$508,3,0)=C32,VLOOKUP(2,Add!$A$9:$D$508,4,0),""),"")</f>
        <v/>
      </c>
      <c r="P32" s="154" t="str">
        <f>IFERROR(IF(VLOOKUP(1,Spend!$A$9:$D$508,3,0)=C32,VLOOKUP(1,Spend!$A$9:$D$508,4,0),""),"")</f>
        <v/>
      </c>
      <c r="Q32" s="154" t="str">
        <f>IFERROR(IF(VLOOKUP(2,Spend!$A$9:$D$508,3,0)=C32,VLOOKUP(2,Spend!$A$9:$D$508,4,0),""),"")</f>
        <v/>
      </c>
    </row>
    <row r="33" spans="2:17" ht="24.95" customHeight="1">
      <c r="B33" s="131">
        <f t="shared" si="2"/>
        <v>22</v>
      </c>
      <c r="C33" s="132">
        <f t="shared" si="3"/>
        <v>40930</v>
      </c>
      <c r="D33" s="133" t="str">
        <f t="shared" si="0"/>
        <v/>
      </c>
      <c r="E33" s="134"/>
      <c r="F33" s="134" t="str">
        <f t="shared" si="1"/>
        <v/>
      </c>
      <c r="G33" s="135"/>
      <c r="H33" s="136" t="str">
        <f t="shared" si="4"/>
        <v/>
      </c>
      <c r="I33" s="136">
        <f>SUMIFS(Add!$H$9:$H$508,Add!$E$9:$E$508,$D$7,Add!$C$9:$C$508,C33)</f>
        <v>0</v>
      </c>
      <c r="J33" s="136">
        <f>SUMIFS(Spend!$H$9:$H$508,Spend!$E$9:$E$508,$D$7,Spend!$C$9:$C$508,C33)</f>
        <v>0</v>
      </c>
      <c r="K33" s="136" t="str">
        <f t="shared" si="5"/>
        <v/>
      </c>
      <c r="L33" s="137"/>
      <c r="N33" s="154" t="str">
        <f>IFERROR(IF(VLOOKUP(1,Add!$A$9:$D$508,3,0)=C33,VLOOKUP(1,Add!$A$9:$D$508,4,0),""),"")</f>
        <v/>
      </c>
      <c r="O33" s="154" t="str">
        <f>IFERROR(IF(VLOOKUP(2,Add!$A$9:$D$508,3,0)=C33,VLOOKUP(2,Add!$A$9:$D$508,4,0),""),"")</f>
        <v/>
      </c>
      <c r="P33" s="154" t="str">
        <f>IFERROR(IF(VLOOKUP(1,Spend!$A$9:$D$508,3,0)=C33,VLOOKUP(1,Spend!$A$9:$D$508,4,0),""),"")</f>
        <v/>
      </c>
      <c r="Q33" s="154" t="str">
        <f>IFERROR(IF(VLOOKUP(2,Spend!$A$9:$D$508,3,0)=C33,VLOOKUP(2,Spend!$A$9:$D$508,4,0),""),"")</f>
        <v/>
      </c>
    </row>
    <row r="34" spans="2:17" ht="24.95" customHeight="1">
      <c r="B34" s="131">
        <f t="shared" si="2"/>
        <v>23</v>
      </c>
      <c r="C34" s="132">
        <f t="shared" si="3"/>
        <v>40931</v>
      </c>
      <c r="D34" s="133" t="str">
        <f t="shared" si="0"/>
        <v/>
      </c>
      <c r="E34" s="134"/>
      <c r="F34" s="134" t="str">
        <f t="shared" si="1"/>
        <v/>
      </c>
      <c r="G34" s="135"/>
      <c r="H34" s="136" t="str">
        <f t="shared" si="4"/>
        <v/>
      </c>
      <c r="I34" s="136">
        <f>SUMIFS(Add!$H$9:$H$508,Add!$E$9:$E$508,$D$7,Add!$C$9:$C$508,C34)</f>
        <v>0</v>
      </c>
      <c r="J34" s="136">
        <f>SUMIFS(Spend!$H$9:$H$508,Spend!$E$9:$E$508,$D$7,Spend!$C$9:$C$508,C34)</f>
        <v>0</v>
      </c>
      <c r="K34" s="136" t="str">
        <f t="shared" si="5"/>
        <v/>
      </c>
      <c r="L34" s="137"/>
      <c r="N34" s="154" t="str">
        <f>IFERROR(IF(VLOOKUP(1,Add!$A$9:$D$508,3,0)=C34,VLOOKUP(1,Add!$A$9:$D$508,4,0),""),"")</f>
        <v/>
      </c>
      <c r="O34" s="154" t="str">
        <f>IFERROR(IF(VLOOKUP(2,Add!$A$9:$D$508,3,0)=C34,VLOOKUP(2,Add!$A$9:$D$508,4,0),""),"")</f>
        <v/>
      </c>
      <c r="P34" s="154" t="str">
        <f>IFERROR(IF(VLOOKUP(1,Spend!$A$9:$D$508,3,0)=C34,VLOOKUP(1,Spend!$A$9:$D$508,4,0),""),"")</f>
        <v/>
      </c>
      <c r="Q34" s="154" t="str">
        <f>IFERROR(IF(VLOOKUP(2,Spend!$A$9:$D$508,3,0)=C34,VLOOKUP(2,Spend!$A$9:$D$508,4,0),""),"")</f>
        <v/>
      </c>
    </row>
    <row r="35" spans="2:17" ht="24.95" customHeight="1">
      <c r="B35" s="131">
        <f t="shared" si="2"/>
        <v>24</v>
      </c>
      <c r="C35" s="132">
        <f t="shared" si="3"/>
        <v>40932</v>
      </c>
      <c r="D35" s="133" t="str">
        <f t="shared" si="0"/>
        <v/>
      </c>
      <c r="E35" s="134"/>
      <c r="F35" s="134" t="str">
        <f t="shared" si="1"/>
        <v/>
      </c>
      <c r="G35" s="135"/>
      <c r="H35" s="136" t="str">
        <f t="shared" si="4"/>
        <v/>
      </c>
      <c r="I35" s="136">
        <f>SUMIFS(Add!$H$9:$H$508,Add!$E$9:$E$508,$D$7,Add!$C$9:$C$508,C35)</f>
        <v>0</v>
      </c>
      <c r="J35" s="136">
        <f>SUMIFS(Spend!$H$9:$H$508,Spend!$E$9:$E$508,$D$7,Spend!$C$9:$C$508,C35)</f>
        <v>0</v>
      </c>
      <c r="K35" s="136" t="str">
        <f t="shared" si="5"/>
        <v/>
      </c>
      <c r="L35" s="137"/>
      <c r="N35" s="154" t="str">
        <f>IFERROR(IF(VLOOKUP(1,Add!$A$9:$D$508,3,0)=C35,VLOOKUP(1,Add!$A$9:$D$508,4,0),""),"")</f>
        <v/>
      </c>
      <c r="O35" s="154" t="str">
        <f>IFERROR(IF(VLOOKUP(2,Add!$A$9:$D$508,3,0)=C35,VLOOKUP(2,Add!$A$9:$D$508,4,0),""),"")</f>
        <v/>
      </c>
      <c r="P35" s="154" t="str">
        <f>IFERROR(IF(VLOOKUP(1,Spend!$A$9:$D$508,3,0)=C35,VLOOKUP(1,Spend!$A$9:$D$508,4,0),""),"")</f>
        <v/>
      </c>
      <c r="Q35" s="154" t="str">
        <f>IFERROR(IF(VLOOKUP(2,Spend!$A$9:$D$508,3,0)=C35,VLOOKUP(2,Spend!$A$9:$D$508,4,0),""),"")</f>
        <v/>
      </c>
    </row>
    <row r="36" spans="2:17" ht="24.95" customHeight="1">
      <c r="B36" s="131">
        <f t="shared" si="2"/>
        <v>25</v>
      </c>
      <c r="C36" s="132">
        <f t="shared" si="3"/>
        <v>40933</v>
      </c>
      <c r="D36" s="133" t="str">
        <f t="shared" si="0"/>
        <v/>
      </c>
      <c r="E36" s="134"/>
      <c r="F36" s="134" t="str">
        <f t="shared" si="1"/>
        <v/>
      </c>
      <c r="G36" s="135"/>
      <c r="H36" s="136" t="str">
        <f t="shared" si="4"/>
        <v/>
      </c>
      <c r="I36" s="136">
        <f>SUMIFS(Add!$H$9:$H$508,Add!$E$9:$E$508,$D$7,Add!$C$9:$C$508,C36)</f>
        <v>0</v>
      </c>
      <c r="J36" s="136">
        <f>SUMIFS(Spend!$H$9:$H$508,Spend!$E$9:$E$508,$D$7,Spend!$C$9:$C$508,C36)</f>
        <v>0</v>
      </c>
      <c r="K36" s="136" t="str">
        <f t="shared" si="5"/>
        <v/>
      </c>
      <c r="L36" s="137"/>
      <c r="N36" s="154" t="str">
        <f>IFERROR(IF(VLOOKUP(1,Add!$A$9:$D$508,3,0)=C36,VLOOKUP(1,Add!$A$9:$D$508,4,0),""),"")</f>
        <v/>
      </c>
      <c r="O36" s="154" t="str">
        <f>IFERROR(IF(VLOOKUP(2,Add!$A$9:$D$508,3,0)=C36,VLOOKUP(2,Add!$A$9:$D$508,4,0),""),"")</f>
        <v/>
      </c>
      <c r="P36" s="154" t="str">
        <f>IFERROR(IF(VLOOKUP(1,Spend!$A$9:$D$508,3,0)=C36,VLOOKUP(1,Spend!$A$9:$D$508,4,0),""),"")</f>
        <v/>
      </c>
      <c r="Q36" s="154" t="str">
        <f>IFERROR(IF(VLOOKUP(2,Spend!$A$9:$D$508,3,0)=C36,VLOOKUP(2,Spend!$A$9:$D$508,4,0),""),"")</f>
        <v/>
      </c>
    </row>
    <row r="37" spans="2:17" ht="24.95" customHeight="1">
      <c r="B37" s="131">
        <f t="shared" si="2"/>
        <v>26</v>
      </c>
      <c r="C37" s="132">
        <f t="shared" si="3"/>
        <v>40934</v>
      </c>
      <c r="D37" s="133" t="str">
        <f t="shared" si="0"/>
        <v/>
      </c>
      <c r="E37" s="134"/>
      <c r="F37" s="134" t="str">
        <f t="shared" si="1"/>
        <v/>
      </c>
      <c r="G37" s="135"/>
      <c r="H37" s="136" t="str">
        <f t="shared" si="4"/>
        <v/>
      </c>
      <c r="I37" s="136">
        <f>SUMIFS(Add!$H$9:$H$508,Add!$E$9:$E$508,$D$7,Add!$C$9:$C$508,C37)</f>
        <v>0</v>
      </c>
      <c r="J37" s="136">
        <f>SUMIFS(Spend!$H$9:$H$508,Spend!$E$9:$E$508,$D$7,Spend!$C$9:$C$508,C37)</f>
        <v>0</v>
      </c>
      <c r="K37" s="136" t="str">
        <f t="shared" si="5"/>
        <v/>
      </c>
      <c r="L37" s="137"/>
      <c r="N37" s="154" t="str">
        <f>IFERROR(IF(VLOOKUP(1,Add!$A$9:$D$508,3,0)=C37,VLOOKUP(1,Add!$A$9:$D$508,4,0),""),"")</f>
        <v/>
      </c>
      <c r="O37" s="154" t="str">
        <f>IFERROR(IF(VLOOKUP(2,Add!$A$9:$D$508,3,0)=C37,VLOOKUP(2,Add!$A$9:$D$508,4,0),""),"")</f>
        <v/>
      </c>
      <c r="P37" s="154" t="str">
        <f>IFERROR(IF(VLOOKUP(1,Spend!$A$9:$D$508,3,0)=C37,VLOOKUP(1,Spend!$A$9:$D$508,4,0),""),"")</f>
        <v/>
      </c>
      <c r="Q37" s="154" t="str">
        <f>IFERROR(IF(VLOOKUP(2,Spend!$A$9:$D$508,3,0)=C37,VLOOKUP(2,Spend!$A$9:$D$508,4,0),""),"")</f>
        <v/>
      </c>
    </row>
    <row r="38" spans="2:17" ht="24.95" customHeight="1">
      <c r="B38" s="131">
        <f t="shared" si="2"/>
        <v>27</v>
      </c>
      <c r="C38" s="132">
        <f t="shared" si="3"/>
        <v>40935</v>
      </c>
      <c r="D38" s="133" t="str">
        <f t="shared" si="0"/>
        <v/>
      </c>
      <c r="E38" s="134"/>
      <c r="F38" s="134" t="str">
        <f t="shared" si="1"/>
        <v/>
      </c>
      <c r="G38" s="135"/>
      <c r="H38" s="136" t="str">
        <f t="shared" si="4"/>
        <v/>
      </c>
      <c r="I38" s="136">
        <f>SUMIFS(Add!$H$9:$H$508,Add!$E$9:$E$508,$D$7,Add!$C$9:$C$508,C38)</f>
        <v>0</v>
      </c>
      <c r="J38" s="136">
        <f>SUMIFS(Spend!$H$9:$H$508,Spend!$E$9:$E$508,$D$7,Spend!$C$9:$C$508,C38)</f>
        <v>0</v>
      </c>
      <c r="K38" s="136" t="str">
        <f t="shared" si="5"/>
        <v/>
      </c>
      <c r="L38" s="137"/>
      <c r="N38" s="154" t="str">
        <f>IFERROR(IF(VLOOKUP(1,Add!$A$9:$D$508,3,0)=C38,VLOOKUP(1,Add!$A$9:$D$508,4,0),""),"")</f>
        <v/>
      </c>
      <c r="O38" s="154" t="str">
        <f>IFERROR(IF(VLOOKUP(2,Add!$A$9:$D$508,3,0)=C38,VLOOKUP(2,Add!$A$9:$D$508,4,0),""),"")</f>
        <v/>
      </c>
      <c r="P38" s="154" t="str">
        <f>IFERROR(IF(VLOOKUP(1,Spend!$A$9:$D$508,3,0)=C38,VLOOKUP(1,Spend!$A$9:$D$508,4,0),""),"")</f>
        <v/>
      </c>
      <c r="Q38" s="154" t="str">
        <f>IFERROR(IF(VLOOKUP(2,Spend!$A$9:$D$508,3,0)=C38,VLOOKUP(2,Spend!$A$9:$D$508,4,0),""),"")</f>
        <v/>
      </c>
    </row>
    <row r="39" spans="2:17" ht="24.95" customHeight="1">
      <c r="B39" s="131">
        <f t="shared" si="2"/>
        <v>28</v>
      </c>
      <c r="C39" s="132">
        <f t="shared" si="3"/>
        <v>40936</v>
      </c>
      <c r="D39" s="133" t="str">
        <f t="shared" si="0"/>
        <v/>
      </c>
      <c r="E39" s="134"/>
      <c r="F39" s="134" t="str">
        <f t="shared" si="1"/>
        <v/>
      </c>
      <c r="G39" s="135"/>
      <c r="H39" s="136" t="str">
        <f t="shared" si="4"/>
        <v/>
      </c>
      <c r="I39" s="136">
        <f>SUMIFS(Add!$H$9:$H$508,Add!$E$9:$E$508,$D$7,Add!$C$9:$C$508,C39)</f>
        <v>0</v>
      </c>
      <c r="J39" s="136">
        <f>SUMIFS(Spend!$H$9:$H$508,Spend!$E$9:$E$508,$D$7,Spend!$C$9:$C$508,C39)</f>
        <v>0</v>
      </c>
      <c r="K39" s="136" t="str">
        <f t="shared" si="5"/>
        <v/>
      </c>
      <c r="L39" s="137"/>
      <c r="N39" s="154" t="str">
        <f>IFERROR(IF(VLOOKUP(1,Add!$A$9:$D$508,3,0)=C39,VLOOKUP(1,Add!$A$9:$D$508,4,0),""),"")</f>
        <v/>
      </c>
      <c r="O39" s="154" t="str">
        <f>IFERROR(IF(VLOOKUP(2,Add!$A$9:$D$508,3,0)=C39,VLOOKUP(2,Add!$A$9:$D$508,4,0),""),"")</f>
        <v/>
      </c>
      <c r="P39" s="154" t="str">
        <f>IFERROR(IF(VLOOKUP(1,Spend!$A$9:$D$508,3,0)=C39,VLOOKUP(1,Spend!$A$9:$D$508,4,0),""),"")</f>
        <v/>
      </c>
      <c r="Q39" s="154" t="str">
        <f>IFERROR(IF(VLOOKUP(2,Spend!$A$9:$D$508,3,0)=C39,VLOOKUP(2,Spend!$A$9:$D$508,4,0),""),"")</f>
        <v/>
      </c>
    </row>
    <row r="40" spans="2:17" ht="24.95" customHeight="1">
      <c r="B40" s="131">
        <f t="shared" si="2"/>
        <v>29</v>
      </c>
      <c r="C40" s="132">
        <f t="shared" si="3"/>
        <v>40937</v>
      </c>
      <c r="D40" s="133" t="str">
        <f t="shared" si="0"/>
        <v/>
      </c>
      <c r="E40" s="134"/>
      <c r="F40" s="134" t="str">
        <f t="shared" si="1"/>
        <v/>
      </c>
      <c r="G40" s="135"/>
      <c r="H40" s="136" t="str">
        <f t="shared" si="4"/>
        <v/>
      </c>
      <c r="I40" s="136">
        <f>SUMIFS(Add!$H$9:$H$508,Add!$E$9:$E$508,$D$7,Add!$C$9:$C$508,C40)</f>
        <v>0</v>
      </c>
      <c r="J40" s="136">
        <f>SUMIFS(Spend!$H$9:$H$508,Spend!$E$9:$E$508,$D$7,Spend!$C$9:$C$508,C40)</f>
        <v>0</v>
      </c>
      <c r="K40" s="136" t="str">
        <f t="shared" si="5"/>
        <v/>
      </c>
      <c r="L40" s="137"/>
      <c r="N40" s="154" t="str">
        <f>IFERROR(IF(VLOOKUP(1,Add!$A$9:$D$508,3,0)=C40,VLOOKUP(1,Add!$A$9:$D$508,4,0),""),"")</f>
        <v/>
      </c>
      <c r="O40" s="154" t="str">
        <f>IFERROR(IF(VLOOKUP(2,Add!$A$9:$D$508,3,0)=C40,VLOOKUP(2,Add!$A$9:$D$508,4,0),""),"")</f>
        <v/>
      </c>
      <c r="P40" s="154" t="str">
        <f>IFERROR(IF(VLOOKUP(1,Spend!$A$9:$D$508,3,0)=C40,VLOOKUP(1,Spend!$A$9:$D$508,4,0),""),"")</f>
        <v/>
      </c>
      <c r="Q40" s="154" t="str">
        <f>IFERROR(IF(VLOOKUP(2,Spend!$A$9:$D$508,3,0)=C40,VLOOKUP(2,Spend!$A$9:$D$508,4,0),""),"")</f>
        <v/>
      </c>
    </row>
    <row r="41" spans="2:17" ht="24.95" customHeight="1">
      <c r="B41" s="131">
        <f t="shared" si="2"/>
        <v>30</v>
      </c>
      <c r="C41" s="132">
        <f t="shared" si="3"/>
        <v>40938</v>
      </c>
      <c r="D41" s="133" t="str">
        <f t="shared" si="0"/>
        <v/>
      </c>
      <c r="E41" s="134"/>
      <c r="F41" s="134" t="str">
        <f t="shared" si="1"/>
        <v/>
      </c>
      <c r="G41" s="135"/>
      <c r="H41" s="136" t="str">
        <f t="shared" si="4"/>
        <v/>
      </c>
      <c r="I41" s="136">
        <f>SUMIFS(Add!$H$9:$H$508,Add!$E$9:$E$508,$D$7,Add!$C$9:$C$508,C41)</f>
        <v>0</v>
      </c>
      <c r="J41" s="136">
        <f>SUMIFS(Spend!$H$9:$H$508,Spend!$E$9:$E$508,$D$7,Spend!$C$9:$C$508,C41)</f>
        <v>0</v>
      </c>
      <c r="K41" s="136" t="str">
        <f t="shared" si="5"/>
        <v/>
      </c>
      <c r="L41" s="137"/>
      <c r="N41" s="154" t="str">
        <f>IFERROR(IF(VLOOKUP(1,Add!$A$9:$D$508,3,0)=C41,VLOOKUP(1,Add!$A$9:$D$508,4,0),""),"")</f>
        <v/>
      </c>
      <c r="O41" s="154" t="str">
        <f>IFERROR(IF(VLOOKUP(2,Add!$A$9:$D$508,3,0)=C41,VLOOKUP(2,Add!$A$9:$D$508,4,0),""),"")</f>
        <v/>
      </c>
      <c r="P41" s="154" t="str">
        <f>IFERROR(IF(VLOOKUP(1,Spend!$A$9:$D$508,3,0)=C41,VLOOKUP(1,Spend!$A$9:$D$508,4,0),""),"")</f>
        <v/>
      </c>
      <c r="Q41" s="154" t="str">
        <f>IFERROR(IF(VLOOKUP(2,Spend!$A$9:$D$508,3,0)=C41,VLOOKUP(2,Spend!$A$9:$D$508,4,0),""),"")</f>
        <v/>
      </c>
    </row>
    <row r="42" spans="2:17" ht="24.95" customHeight="1" thickBot="1">
      <c r="B42" s="138">
        <f t="shared" si="2"/>
        <v>31</v>
      </c>
      <c r="C42" s="139">
        <f t="shared" si="3"/>
        <v>40939</v>
      </c>
      <c r="D42" s="140" t="str">
        <f t="shared" si="0"/>
        <v/>
      </c>
      <c r="E42" s="141"/>
      <c r="F42" s="141" t="str">
        <f t="shared" si="1"/>
        <v/>
      </c>
      <c r="G42" s="142"/>
      <c r="H42" s="143" t="str">
        <f t="shared" si="4"/>
        <v/>
      </c>
      <c r="I42" s="143">
        <f>SUMIFS(Add!$H$9:$H$508,Add!$E$9:$E$508,$D$7,Add!$C$9:$C$508,C42)</f>
        <v>0</v>
      </c>
      <c r="J42" s="143">
        <f>SUMIFS(Spend!$H$9:$H$508,Spend!$E$9:$E$508,$D$7,Spend!$C$9:$C$508,C42)</f>
        <v>0</v>
      </c>
      <c r="K42" s="143" t="str">
        <f t="shared" si="5"/>
        <v/>
      </c>
      <c r="L42" s="144"/>
      <c r="N42" s="154" t="str">
        <f>IFERROR(IF(VLOOKUP(1,Add!$A$9:$D$508,3,0)=C42,VLOOKUP(1,Add!$A$9:$D$508,4,0),""),"")</f>
        <v/>
      </c>
      <c r="O42" s="154" t="str">
        <f>IFERROR(IF(VLOOKUP(2,Add!$A$9:$D$508,3,0)=C42,VLOOKUP(2,Add!$A$9:$D$508,4,0),""),"")</f>
        <v/>
      </c>
      <c r="P42" s="154" t="str">
        <f>IFERROR(IF(VLOOKUP(1,Spend!$A$9:$D$508,3,0)=C42,VLOOKUP(1,Spend!$A$9:$D$508,4,0),""),"")</f>
        <v/>
      </c>
      <c r="Q42" s="154" t="str">
        <f>IFERROR(IF(VLOOKUP(2,Spend!$A$9:$D$508,3,0)=C42,VLOOKUP(2,Spend!$A$9:$D$508,4,0),""),"")</f>
        <v/>
      </c>
    </row>
    <row r="43" spans="2:17" ht="24.95" customHeight="1" thickTop="1"/>
    <row r="44" spans="2:17" ht="24.95" customHeight="1"/>
    <row r="45" spans="2:17" ht="24.95" customHeight="1"/>
    <row r="46" spans="2:17" ht="24.95" hidden="1" customHeight="1"/>
    <row r="47" spans="2:17" ht="24.95" hidden="1" customHeight="1"/>
    <row r="48" spans="2:17" ht="24.95" hidden="1" customHeight="1"/>
    <row r="49" ht="24.95" hidden="1" customHeight="1"/>
    <row r="50" ht="24.95" hidden="1" customHeight="1"/>
    <row r="51" ht="24.95" hidden="1" customHeight="1"/>
    <row r="52" ht="24.95" hidden="1" customHeight="1"/>
    <row r="53" ht="24.95" hidden="1" customHeight="1"/>
    <row r="54" ht="24.95" hidden="1" customHeight="1"/>
    <row r="55" ht="24.95" hidden="1" customHeight="1"/>
    <row r="56" ht="24.95" hidden="1" customHeight="1"/>
    <row r="57" ht="24.95" hidden="1" customHeight="1"/>
    <row r="58" ht="24.95" hidden="1" customHeight="1"/>
    <row r="59" ht="24.95" hidden="1" customHeight="1"/>
    <row r="60" ht="24.95" hidden="1" customHeight="1"/>
    <row r="61" ht="24.95" hidden="1" customHeight="1"/>
    <row r="62" ht="24.95" hidden="1" customHeight="1"/>
    <row r="63" ht="24.95" hidden="1" customHeight="1"/>
    <row r="64" ht="24.95" hidden="1" customHeight="1"/>
    <row r="65" ht="24.95" hidden="1" customHeight="1"/>
    <row r="66" ht="24.95" hidden="1" customHeight="1"/>
    <row r="67" ht="24.95" hidden="1" customHeight="1"/>
    <row r="68" ht="24.95" hidden="1" customHeight="1"/>
    <row r="69" ht="24.95" hidden="1" customHeight="1"/>
    <row r="70" ht="24.95" hidden="1" customHeight="1"/>
    <row r="71" ht="24.95" hidden="1" customHeight="1"/>
    <row r="72" ht="24.95" hidden="1" customHeight="1"/>
    <row r="73" ht="24.95" hidden="1" customHeight="1"/>
    <row r="74" ht="24.95" hidden="1" customHeight="1"/>
    <row r="75" ht="24.95" hidden="1" customHeight="1"/>
    <row r="76" ht="24.95" hidden="1" customHeight="1"/>
    <row r="77" ht="24.95" hidden="1" customHeight="1"/>
    <row r="78" ht="24.95" hidden="1" customHeight="1"/>
    <row r="79" ht="24.95" hidden="1" customHeight="1"/>
    <row r="80" ht="24.95" hidden="1" customHeight="1"/>
    <row r="81" ht="24.95" hidden="1" customHeight="1"/>
    <row r="82" ht="24.95" hidden="1" customHeight="1"/>
    <row r="83" ht="24.95" hidden="1" customHeight="1"/>
    <row r="84" ht="24.95" hidden="1" customHeight="1"/>
    <row r="85" ht="24.95" hidden="1" customHeight="1"/>
    <row r="86" ht="24.95" hidden="1" customHeight="1"/>
    <row r="87" ht="24.95" hidden="1" customHeight="1"/>
    <row r="88" ht="24.95" hidden="1" customHeight="1"/>
    <row r="89" ht="24.95" hidden="1" customHeight="1"/>
    <row r="90" ht="24.95" hidden="1" customHeight="1"/>
    <row r="91" ht="24.95" hidden="1" customHeight="1"/>
    <row r="92" ht="24.95" hidden="1" customHeight="1"/>
    <row r="93" ht="24.95" hidden="1" customHeight="1"/>
    <row r="94" ht="24.95" hidden="1" customHeight="1"/>
    <row r="95" ht="24.95" hidden="1" customHeight="1"/>
    <row r="96" ht="24.95" hidden="1" customHeight="1"/>
    <row r="97" ht="24.95" hidden="1" customHeight="1"/>
    <row r="98" ht="24.95" hidden="1" customHeight="1"/>
    <row r="99" ht="24.95" hidden="1" customHeight="1"/>
    <row r="100" ht="24.95" hidden="1" customHeight="1"/>
    <row r="101" ht="24.95" hidden="1" customHeight="1"/>
    <row r="102" ht="24.95" hidden="1" customHeight="1"/>
    <row r="103" ht="24.95" hidden="1" customHeight="1"/>
    <row r="104" ht="24.95" hidden="1" customHeight="1"/>
    <row r="105" ht="24.95" hidden="1" customHeight="1"/>
    <row r="106" ht="24.95" hidden="1" customHeight="1"/>
    <row r="107" ht="24.95" hidden="1" customHeight="1"/>
    <row r="108" ht="24.95" hidden="1" customHeight="1"/>
    <row r="109" ht="24.95" hidden="1" customHeight="1"/>
    <row r="110" ht="24.95" hidden="1" customHeight="1"/>
    <row r="111" ht="24.95" hidden="1" customHeight="1"/>
    <row r="112" ht="24.95" hidden="1" customHeight="1"/>
    <row r="113" ht="24.95" hidden="1" customHeight="1"/>
    <row r="114" ht="24.9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sheetData>
  <mergeCells count="16">
    <mergeCell ref="F3:H4"/>
    <mergeCell ref="D7:E7"/>
    <mergeCell ref="B8:C8"/>
    <mergeCell ref="D8:E8"/>
    <mergeCell ref="B9:C9"/>
    <mergeCell ref="D9:E9"/>
    <mergeCell ref="D11:G11"/>
    <mergeCell ref="D12:E12"/>
    <mergeCell ref="F12:G12"/>
    <mergeCell ref="K9:L9"/>
    <mergeCell ref="B7:C7"/>
    <mergeCell ref="I7:J7"/>
    <mergeCell ref="K7:L7"/>
    <mergeCell ref="I8:J8"/>
    <mergeCell ref="K8:L8"/>
    <mergeCell ref="I9:J9"/>
  </mergeCells>
  <pageMargins left="0.7" right="0.7" top="0.75" bottom="0.75" header="0.3" footer="0.3"/>
  <pageSetup paperSize="9"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sheetPr>
    <outlinePr showOutlineSymbols="0"/>
  </sheetPr>
  <dimension ref="A1:O74"/>
  <sheetViews>
    <sheetView showGridLines="0" showRowColHeaders="0" showZeros="0" rightToLeft="1" showOutlineSymbols="0" workbookViewId="0"/>
  </sheetViews>
  <sheetFormatPr defaultColWidth="0" defaultRowHeight="12.75" zeroHeight="1"/>
  <cols>
    <col min="1" max="3" width="9.140625" style="1" customWidth="1"/>
    <col min="4" max="11" width="12.7109375" style="1" customWidth="1"/>
    <col min="12" max="13" width="9.140625" style="1" customWidth="1"/>
    <col min="14" max="15" width="0" style="1" hidden="1" customWidth="1"/>
    <col min="16" max="16384" width="9.140625" style="1" hidden="1"/>
  </cols>
  <sheetData>
    <row r="1" spans="3:15"/>
    <row r="2" spans="3:15">
      <c r="O2" s="1" t="s">
        <v>54</v>
      </c>
    </row>
    <row r="3" spans="3:15">
      <c r="O3" s="1" t="s">
        <v>57</v>
      </c>
    </row>
    <row r="4" spans="3:15" ht="13.5" thickBot="1">
      <c r="O4" s="1" t="s">
        <v>58</v>
      </c>
    </row>
    <row r="5" spans="3:15" ht="13.5" customHeight="1" thickTop="1">
      <c r="F5" s="291" t="s">
        <v>59</v>
      </c>
      <c r="G5" s="292"/>
      <c r="H5" s="292"/>
      <c r="I5" s="293"/>
    </row>
    <row r="6" spans="3:15" ht="13.5" customHeight="1" thickBot="1">
      <c r="F6" s="294"/>
      <c r="G6" s="295"/>
      <c r="H6" s="295"/>
      <c r="I6" s="296"/>
    </row>
    <row r="7" spans="3:15" ht="14.25" thickTop="1" thickBot="1">
      <c r="L7" s="27">
        <f>IF(E8=O2,1,IF(E8=O3,2,IF(E8=O4,3,"")))</f>
        <v>1</v>
      </c>
    </row>
    <row r="8" spans="3:15" ht="24.95" customHeight="1" thickTop="1" thickBot="1">
      <c r="C8" s="287" t="s">
        <v>55</v>
      </c>
      <c r="D8" s="288"/>
      <c r="E8" s="289" t="s">
        <v>54</v>
      </c>
      <c r="F8" s="290"/>
      <c r="I8" s="287" t="s">
        <v>56</v>
      </c>
      <c r="J8" s="288"/>
      <c r="K8" s="289"/>
      <c r="L8" s="290"/>
    </row>
    <row r="9" spans="3:15" ht="9.9499999999999993" customHeight="1" thickTop="1" thickBot="1">
      <c r="J9" s="2"/>
      <c r="K9" s="2"/>
      <c r="L9" s="26">
        <f>IF(L7=1,Add!N8,IF(L7=2,Spend!N8,IF(L7=3,Trans!N8,"")))</f>
        <v>0</v>
      </c>
    </row>
    <row r="10" spans="3:15" ht="24.95" customHeight="1" thickTop="1" thickBot="1">
      <c r="C10" s="287" t="s">
        <v>63</v>
      </c>
      <c r="D10" s="288"/>
      <c r="E10" s="298" t="str">
        <f>IFERROR(IF(L7=1,VLOOKUP(SMALL(Add!$N$9:$N$508,1),Add!$N$9:$O$508,2,0),IF(L7=2,VLOOKUP(SMALL(Spend!$N$9:$N$508,1),Spend!$N$9:$O$508,2,0),IF(L7=3,VLOOKUP(SMALL(Trans!$N$9:$N$508,1),Trans!$N$9:$O$508,2,0),""))),"")</f>
        <v/>
      </c>
      <c r="F10" s="299"/>
      <c r="I10" s="287" t="s">
        <v>64</v>
      </c>
      <c r="J10" s="288"/>
      <c r="K10" s="288" t="str">
        <f><![CDATA[IF(K8<>"","عدد "&IF(L7=1,Add!N8,IF(L7=2,Spend!N8,IF(L7=3,Trans!N8,"")))&" صنف","")]]></f>
        <v/>
      </c>
      <c r="L10" s="300"/>
    </row>
    <row r="11" spans="3:15" ht="9.9499999999999993" customHeight="1" thickTop="1"/>
    <row r="12" spans="3:15" ht="24.95" customHeight="1" thickBot="1">
      <c r="G12" s="297" t="s">
        <v>65</v>
      </c>
      <c r="H12" s="297"/>
    </row>
    <row r="13" spans="3:15" ht="9.9499999999999993" customHeight="1" thickTop="1" thickBot="1"/>
    <row r="14" spans="3:15" ht="24.95" customHeight="1" thickTop="1" thickBot="1">
      <c r="E14" s="21" t="s">
        <v>4</v>
      </c>
      <c r="F14" s="22" t="s">
        <v>10</v>
      </c>
      <c r="G14" s="286" t="s">
        <v>66</v>
      </c>
      <c r="H14" s="286"/>
      <c r="I14" s="22" t="s">
        <v>67</v>
      </c>
      <c r="J14" s="23" t="s">
        <v>53</v>
      </c>
    </row>
    <row r="15" spans="3:15" ht="24.95" customHeight="1" thickTop="1">
      <c r="E15" s="24" t="str">
        <f>IF($L$9&gt;=1,1,"")</f>
        <v/>
      </c>
      <c r="F15" s="25" t="str">
        <f>IF(E15&lt;&gt;"",IF($L$7=1,VLOOKUP(SMALL(Add!$N$9:$N$508,1),Add!$N$9:$R$508,2,0),IF($L$7=2,VLOOKUP(SMALL(Spend!$N$9:$N$508,1),Spend!$N$9:$R$508,2,0),IF($L$7=3,VLOOKUP(SMALL(Trans!$N$9:$N$508,1),Trans!$N$9:$Q$508,2,0),""))),"")</f>
        <v/>
      </c>
      <c r="G15" s="285" t="str">
        <f>IF(E15&lt;&gt;"",IF($L$7=1,VLOOKUP(SMALL(Add!$N$9:$N$508,1),Add!$N$9:$R$508,3,0),IF($L$7=2,VLOOKUP(SMALL(Spend!$N$9:$N$508,1),Spend!$N$9:$R$508,3,0),IF($L$7=3,VLOOKUP(SMALL(Trans!$N$9:$N$508,1),Trans!$N$9:$Q$508,3,0),""))),"")</f>
        <v/>
      </c>
      <c r="H15" s="285"/>
      <c r="I15" s="24" t="str">
        <f>IF(E15&lt;&gt;"",IF($L$7=1,VLOOKUP(SMALL(Add!$N$9:$N$508,1),Add!$N$9:$R$508,4,0),IF($L$7=2,VLOOKUP(SMALL(Spend!$N$9:$N$508,1),Spend!$N$9:$R$508,4,0),IF($L$7=3,VLOOKUP(SMALL(Trans!$N$9:$N$508,1),Trans!$N$9:$Q$508,4,0),""))),"")</f>
        <v/>
      </c>
      <c r="J15" s="24" t="str">
        <f>IF(E15&lt;&gt;"",IF($L$7=1,VLOOKUP(SMALL(Add!$N$9:$N$508,1),Add!$N$9:$R$508,5,0),IF($L$7=2,VLOOKUP(SMALL(Spend!$N$9:$N$508,1),Spend!$N$9:$R$508,5,0),IF($L$7=3,VLOOKUP(SMALL(Trans!$N$9:$N$508,1),Trans!$N$9:$R$508,5,0),""))),"")</f>
        <v/>
      </c>
    </row>
    <row r="16" spans="3:15" ht="24.95" customHeight="1">
      <c r="E16" s="24" t="str">
        <f>IF(E15="","",IF($L$9&gt;E15+1,E15+1,IF(E15+1=$L$9,E15+1,"")))</f>
        <v/>
      </c>
      <c r="F16" s="25" t="str">
        <f>IF(E16&lt;&gt;"",IF($L$7=1,VLOOKUP(SMALL(Add!$N$9:$N$508,1)+E16-1,Add!$N$9:$R$508,2,0),IF($L$7=2,VLOOKUP(SMALL(Spend!$N$9:$N$508,1)+E16-1,Spend!$N$9:$R$508,2,0),IF($L$7=3,VLOOKUP(SMALL(Trans!$N$9:$N$508,1)+E16-1,Trans!$N$9:$Q$508,2,0),""))),"")</f>
        <v/>
      </c>
      <c r="G16" s="285" t="str">
        <f>IF(E16&lt;&gt;"",IF($L$7=1,VLOOKUP(SMALL(Add!$N$9:$N$508,1)+E16-1,Add!$N$9:$R$508,3,0),IF($L$7=2,VLOOKUP(SMALL(Spend!$N$9:$N$508,1)+E16-1,Spend!$N$9:$R$508,3,0),IF($L$7=3,VLOOKUP(SMALL(Trans!$N$9:$N$508,1)+C1-1,Trans!$N$9:$Q$508,3,0),""))),"")</f>
        <v/>
      </c>
      <c r="H16" s="285"/>
      <c r="I16" s="24" t="str">
        <f>IF(E16&lt;&gt;"",IF($L$7=1,VLOOKUP(SMALL(Add!$N$9:$N$508,1)+E16-1,Add!$N$9:$R$508,4,0),IF($L$7=2,VLOOKUP(SMALL(Spend!$N$9:$N$508,1)+E16-1,Spend!$N$9:$R$508,4,0),IF($L$7=3,VLOOKUP(SMALL(Trans!$N$9:$N$508,1)+E16-1,Trans!$N$9:$Q$508,4,0),""))),"")</f>
        <v/>
      </c>
      <c r="J16" s="24" t="str">
        <f>IF(E16&lt;&gt;"",IF($L$7=1,VLOOKUP(SMALL(Add!$N$9:$N$508,1)+E16-1,Add!$N$9:$R$508,5,0),IF($L$7=2,VLOOKUP(SMALL(Spend!$N$9:$N$508,1)+E16-1,Spend!$N$9:$R$508,5,0),IF($L$7=3,VLOOKUP(SMALL(Trans!$N$9:$N$508,1)+E16-1,Trans!$N$9:$R$508,5,0),""))),"")</f>
        <v/>
      </c>
    </row>
    <row r="17" spans="5:10" ht="24.95" customHeight="1">
      <c r="E17" s="24" t="str">
        <f t="shared" ref="E17:E24" si="0">IF(E16="","",IF($L$9&gt;E16+1,E16+1,IF(E16+1=$L$9,E16+1,"")))</f>
        <v/>
      </c>
      <c r="F17" s="25" t="str">
        <f>IF(E17&lt;&gt;"",IF($L$7=1,VLOOKUP(SMALL(Add!$N$9:$N$508,1)+E17-1,Add!$N$9:$R$508,2,0),IF($L$7=2,VLOOKUP(SMALL(Spend!$N$9:$N$508,1)+E17-1,Spend!$N$9:$R$508,2,0),IF($L$7=3,VLOOKUP(SMALL(Trans!$N$9:$N$508,1)+E17-1,Trans!$N$9:$Q$508,2,0),""))),"")</f>
        <v/>
      </c>
      <c r="G17" s="285" t="str">
        <f>IF(E17&lt;&gt;"",IF($L$7=1,VLOOKUP(SMALL(Add!$N$9:$N$508,1)+E17-1,Add!$N$9:$R$508,3,0),IF($L$7=2,VLOOKUP(SMALL(Spend!$N$9:$N$508,1)+E17-1,Spend!$N$9:$R$508,3,0),IF($L$7=3,VLOOKUP(SMALL(Trans!$N$9:$N$508,1)+C2-1,Trans!$N$9:$Q$508,3,0),""))),"")</f>
        <v/>
      </c>
      <c r="H17" s="285"/>
      <c r="I17" s="24" t="str">
        <f>IF(E17&lt;&gt;"",IF($L$7=1,VLOOKUP(SMALL(Add!$N$9:$N$508,1)+E17-1,Add!$N$9:$R$508,4,0),IF($L$7=2,VLOOKUP(SMALL(Spend!$N$9:$N$508,1)+E17-1,Spend!$N$9:$R$508,4,0),IF($L$7=3,VLOOKUP(SMALL(Trans!$N$9:$N$508,1)+E17-1,Trans!$N$9:$Q$508,4,0),""))),"")</f>
        <v/>
      </c>
      <c r="J17" s="24" t="str">
        <f>IF(E17&lt;&gt;"",IF($L$7=1,VLOOKUP(SMALL(Add!$N$9:$N$508,1)+E17-1,Add!$N$9:$R$508,5,0),IF($L$7=2,VLOOKUP(SMALL(Spend!$N$9:$N$508,1)+E17-1,Spend!$N$9:$R$508,5,0),IF($L$7=3,VLOOKUP(SMALL(Trans!$N$9:$N$508,1)+E17-1,Trans!$N$9:$R$508,5,0),""))),"")</f>
        <v/>
      </c>
    </row>
    <row r="18" spans="5:10" ht="24.95" customHeight="1">
      <c r="E18" s="24" t="str">
        <f t="shared" si="0"/>
        <v/>
      </c>
      <c r="F18" s="25" t="str">
        <f>IF(E18&lt;&gt;"",IF($L$7=1,VLOOKUP(SMALL(Add!$N$9:$N$508,1)+E18-1,Add!$N$9:$R$508,2,0),IF($L$7=2,VLOOKUP(SMALL(Spend!$N$9:$N$508,1)+E18-1,Spend!$N$9:$R$508,2,0),IF($L$7=3,VLOOKUP(SMALL(Trans!$N$9:$N$508,1)+E18-1,Trans!$N$9:$Q$508,2,0),""))),"")</f>
        <v/>
      </c>
      <c r="G18" s="285" t="str">
        <f>IF(E18&lt;&gt;"",IF($L$7=1,VLOOKUP(SMALL(Add!$N$9:$N$508,1)+E18-1,Add!$N$9:$R$508,3,0),IF($L$7=2,VLOOKUP(SMALL(Spend!$N$9:$N$508,1)+E18-1,Spend!$N$9:$R$508,3,0),IF($L$7=3,VLOOKUP(SMALL(Trans!$N$9:$N$508,1)+C3-1,Trans!$N$9:$Q$508,3,0),""))),"")</f>
        <v/>
      </c>
      <c r="H18" s="285"/>
      <c r="I18" s="24" t="str">
        <f>IF(E18&lt;&gt;"",IF($L$7=1,VLOOKUP(SMALL(Add!$N$9:$N$508,1)+E18-1,Add!$N$9:$R$508,4,0),IF($L$7=2,VLOOKUP(SMALL(Spend!$N$9:$N$508,1)+E18-1,Spend!$N$9:$R$508,4,0),IF($L$7=3,VLOOKUP(SMALL(Trans!$N$9:$N$508,1)+E18-1,Trans!$N$9:$Q$508,4,0),""))),"")</f>
        <v/>
      </c>
      <c r="J18" s="24" t="str">
        <f>IF(E18&lt;&gt;"",IF($L$7=1,VLOOKUP(SMALL(Add!$N$9:$N$508,1)+E18-1,Add!$N$9:$R$508,5,0),IF($L$7=2,VLOOKUP(SMALL(Spend!$N$9:$N$508,1)+E18-1,Spend!$N$9:$R$508,5,0),IF($L$7=3,VLOOKUP(SMALL(Trans!$N$9:$N$508,1)+E18-1,Trans!$N$9:$R$508,5,0),""))),"")</f>
        <v/>
      </c>
    </row>
    <row r="19" spans="5:10" ht="24.95" customHeight="1">
      <c r="E19" s="24" t="str">
        <f t="shared" si="0"/>
        <v/>
      </c>
      <c r="F19" s="25" t="str">
        <f>IF(E19&lt;&gt;"",IF($L$7=1,VLOOKUP(SMALL(Add!$N$9:$N$508,1)+E19-1,Add!$N$9:$R$508,2,0),IF($L$7=2,VLOOKUP(SMALL(Spend!$N$9:$N$508,1)+E19-1,Spend!$N$9:$R$508,2,0),IF($L$7=3,VLOOKUP(SMALL(Trans!$N$9:$N$508,1)+E19-1,Trans!$N$9:$Q$508,2,0),""))),"")</f>
        <v/>
      </c>
      <c r="G19" s="285" t="str">
        <f>IF(E19&lt;&gt;"",IF($L$7=1,VLOOKUP(SMALL(Add!$N$9:$N$508,1)+E19-1,Add!$N$9:$R$508,3,0),IF($L$7=2,VLOOKUP(SMALL(Spend!$N$9:$N$508,1)+E19-1,Spend!$N$9:$R$508,3,0),IF($L$7=3,VLOOKUP(SMALL(Trans!$N$9:$N$508,1)+C4-1,Trans!$N$9:$Q$508,3,0),""))),"")</f>
        <v/>
      </c>
      <c r="H19" s="285"/>
      <c r="I19" s="24" t="str">
        <f>IF(E19&lt;&gt;"",IF($L$7=1,VLOOKUP(SMALL(Add!$N$9:$N$508,1)+E19-1,Add!$N$9:$R$508,4,0),IF($L$7=2,VLOOKUP(SMALL(Spend!$N$9:$N$508,1)+E19-1,Spend!$N$9:$R$508,4,0),IF($L$7=3,VLOOKUP(SMALL(Trans!$N$9:$N$508,1)+E19-1,Trans!$N$9:$Q$508,4,0),""))),"")</f>
        <v/>
      </c>
      <c r="J19" s="24" t="str">
        <f>IF(E19&lt;&gt;"",IF($L$7=1,VLOOKUP(SMALL(Add!$N$9:$N$508,1)+E19-1,Add!$N$9:$R$508,5,0),IF($L$7=2,VLOOKUP(SMALL(Spend!$N$9:$N$508,1)+E19-1,Spend!$N$9:$R$508,5,0),IF($L$7=3,VLOOKUP(SMALL(Trans!$N$9:$N$508,1)+E19-1,Trans!$N$9:$R$508,5,0),""))),"")</f>
        <v/>
      </c>
    </row>
    <row r="20" spans="5:10" ht="24.95" customHeight="1">
      <c r="E20" s="24" t="str">
        <f t="shared" si="0"/>
        <v/>
      </c>
      <c r="F20" s="25" t="str">
        <f>IF(E20&lt;&gt;"",IF($L$7=1,VLOOKUP(SMALL(Add!$N$9:$N$508,1)+E20-1,Add!$N$9:$R$508,2,0),IF($L$7=2,VLOOKUP(SMALL(Spend!$N$9:$N$508,1)+E20-1,Spend!$N$9:$R$508,2,0),IF($L$7=3,VLOOKUP(SMALL(Trans!$N$9:$N$508,1)+E20-1,Trans!$N$9:$Q$508,2,0),""))),"")</f>
        <v/>
      </c>
      <c r="G20" s="285" t="str">
        <f>IF(E20&lt;&gt;"",IF($L$7=1,VLOOKUP(SMALL(Add!$N$9:$N$508,1)+E20-1,Add!$N$9:$R$508,3,0),IF($L$7=2,VLOOKUP(SMALL(Spend!$N$9:$N$508,1)+E20-1,Spend!$N$9:$R$508,3,0),IF($L$7=3,VLOOKUP(SMALL(Trans!$N$9:$N$508,1)+C5-1,Trans!$N$9:$Q$508,3,0),""))),"")</f>
        <v/>
      </c>
      <c r="H20" s="285"/>
      <c r="I20" s="24" t="str">
        <f>IF(E20&lt;&gt;"",IF($L$7=1,VLOOKUP(SMALL(Add!$N$9:$N$508,1)+E20-1,Add!$N$9:$R$508,4,0),IF($L$7=2,VLOOKUP(SMALL(Spend!$N$9:$N$508,1)+E20-1,Spend!$N$9:$R$508,4,0),IF($L$7=3,VLOOKUP(SMALL(Trans!$N$9:$N$508,1)+E20-1,Trans!$N$9:$Q$508,4,0),""))),"")</f>
        <v/>
      </c>
      <c r="J20" s="24" t="str">
        <f>IF(E20&lt;&gt;"",IF($L$7=1,VLOOKUP(SMALL(Add!$N$9:$N$508,1)+E20-1,Add!$N$9:$R$508,5,0),IF($L$7=2,VLOOKUP(SMALL(Spend!$N$9:$N$508,1)+E20-1,Spend!$N$9:$R$508,5,0),IF($L$7=3,VLOOKUP(SMALL(Trans!$N$9:$N$508,1)+E20-1,Trans!$N$9:$R$508,5,0),""))),"")</f>
        <v/>
      </c>
    </row>
    <row r="21" spans="5:10" ht="24.95" customHeight="1">
      <c r="E21" s="24" t="str">
        <f t="shared" si="0"/>
        <v/>
      </c>
      <c r="F21" s="25" t="str">
        <f>IF(E21&lt;&gt;"",IF($L$7=1,VLOOKUP(SMALL(Add!$N$9:$N$508,1)+E21-1,Add!$N$9:$R$508,2,0),IF($L$7=2,VLOOKUP(SMALL(Spend!$N$9:$N$508,1)+E21-1,Spend!$N$9:$R$508,2,0),IF($L$7=3,VLOOKUP(SMALL(Trans!$N$9:$N$508,1)+E21-1,Trans!$N$9:$Q$508,2,0),""))),"")</f>
        <v/>
      </c>
      <c r="G21" s="285" t="str">
        <f>IF(E21&lt;&gt;"",IF($L$7=1,VLOOKUP(SMALL(Add!$N$9:$N$508,1)+E21-1,Add!$N$9:$R$508,3,0),IF($L$7=2,VLOOKUP(SMALL(Spend!$N$9:$N$508,1)+E21-1,Spend!$N$9:$R$508,3,0),IF($L$7=3,VLOOKUP(SMALL(Trans!$N$9:$N$508,1)+C6-1,Trans!$N$9:$Q$508,3,0),""))),"")</f>
        <v/>
      </c>
      <c r="H21" s="285"/>
      <c r="I21" s="24" t="str">
        <f>IF(E21&lt;&gt;"",IF($L$7=1,VLOOKUP(SMALL(Add!$N$9:$N$508,1)+E21-1,Add!$N$9:$R$508,4,0),IF($L$7=2,VLOOKUP(SMALL(Spend!$N$9:$N$508,1)+E21-1,Spend!$N$9:$R$508,4,0),IF($L$7=3,VLOOKUP(SMALL(Trans!$N$9:$N$508,1)+E21-1,Trans!$N$9:$Q$508,4,0),""))),"")</f>
        <v/>
      </c>
      <c r="J21" s="24" t="str">
        <f>IF(E21&lt;&gt;"",IF($L$7=1,VLOOKUP(SMALL(Add!$N$9:$N$508,1)+E21-1,Add!$N$9:$R$508,5,0),IF($L$7=2,VLOOKUP(SMALL(Spend!$N$9:$N$508,1)+E21-1,Spend!$N$9:$R$508,5,0),IF($L$7=3,VLOOKUP(SMALL(Trans!$N$9:$N$508,1)+E21-1,Trans!$N$9:$R$508,5,0),""))),"")</f>
        <v/>
      </c>
    </row>
    <row r="22" spans="5:10" ht="24.95" customHeight="1">
      <c r="E22" s="24" t="str">
        <f t="shared" si="0"/>
        <v/>
      </c>
      <c r="F22" s="25" t="str">
        <f>IF(E22&lt;&gt;"",IF($L$7=1,VLOOKUP(SMALL(Add!$N$9:$N$508,1)+E22-1,Add!$N$9:$R$508,2,0),IF($L$7=2,VLOOKUP(SMALL(Spend!$N$9:$N$508,1)+E22-1,Spend!$N$9:$R$508,2,0),IF($L$7=3,VLOOKUP(SMALL(Trans!$N$9:$N$508,1)+E22-1,Trans!$N$9:$Q$508,2,0),""))),"")</f>
        <v/>
      </c>
      <c r="G22" s="285" t="str">
        <f>IF(E22&lt;&gt;"",IF($L$7=1,VLOOKUP(SMALL(Add!$N$9:$N$508,1)+E22-1,Add!$N$9:$R$508,3,0),IF($L$7=2,VLOOKUP(SMALL(Spend!$N$9:$N$508,1)+E22-1,Spend!$N$9:$R$508,3,0),IF($L$7=3,VLOOKUP(SMALL(Trans!$N$9:$N$508,1)+C7-1,Trans!$N$9:$Q$508,3,0),""))),"")</f>
        <v/>
      </c>
      <c r="H22" s="285"/>
      <c r="I22" s="24" t="str">
        <f>IF(E22&lt;&gt;"",IF($L$7=1,VLOOKUP(SMALL(Add!$N$9:$N$508,1)+E22-1,Add!$N$9:$R$508,4,0),IF($L$7=2,VLOOKUP(SMALL(Spend!$N$9:$N$508,1)+E22-1,Spend!$N$9:$R$508,4,0),IF($L$7=3,VLOOKUP(SMALL(Trans!$N$9:$N$508,1)+E22-1,Trans!$N$9:$Q$508,4,0),""))),"")</f>
        <v/>
      </c>
      <c r="J22" s="24" t="str">
        <f>IF(E22&lt;&gt;"",IF($L$7=1,VLOOKUP(SMALL(Add!$N$9:$N$508,1)+E22-1,Add!$N$9:$R$508,5,0),IF($L$7=2,VLOOKUP(SMALL(Spend!$N$9:$N$508,1)+E22-1,Spend!$N$9:$R$508,5,0),IF($L$7=3,VLOOKUP(SMALL(Trans!$N$9:$N$508,1)+E22-1,Trans!$N$9:$R$508,5,0),""))),"")</f>
        <v/>
      </c>
    </row>
    <row r="23" spans="5:10" ht="24.95" customHeight="1">
      <c r="E23" s="24" t="str">
        <f t="shared" si="0"/>
        <v/>
      </c>
      <c r="F23" s="25" t="str">
        <f>IF(E23&lt;&gt;"",IF($L$7=1,VLOOKUP(SMALL(Add!$N$9:$N$508,1)+E23-1,Add!$N$9:$R$508,2,0),IF($L$7=2,VLOOKUP(SMALL(Spend!$N$9:$N$508,1)+E23-1,Spend!$N$9:$R$508,2,0),IF($L$7=3,VLOOKUP(SMALL(Trans!$N$9:$N$508,1)+E23-1,Trans!$N$9:$Q$508,2,0),""))),"")</f>
        <v/>
      </c>
      <c r="G23" s="285" t="str">
        <f>IF(E23&lt;&gt;"",IF($L$7=1,VLOOKUP(SMALL(Add!$N$9:$N$508,1)+E23-1,Add!$N$9:$R$508,3,0),IF($L$7=2,VLOOKUP(SMALL(Spend!$N$9:$N$508,1)+E23-1,Spend!$N$9:$R$508,3,0),IF($L$7=3,VLOOKUP(SMALL(Trans!$N$9:$N$508,1)+C8-1,Trans!$N$9:$Q$508,3,0),""))),"")</f>
        <v/>
      </c>
      <c r="H23" s="285"/>
      <c r="I23" s="24" t="str">
        <f>IF(E23&lt;&gt;"",IF($L$7=1,VLOOKUP(SMALL(Add!$N$9:$N$508,1)+E23-1,Add!$N$9:$R$508,4,0),IF($L$7=2,VLOOKUP(SMALL(Spend!$N$9:$N$508,1)+E23-1,Spend!$N$9:$R$508,4,0),IF($L$7=3,VLOOKUP(SMALL(Trans!$N$9:$N$508,1)+E23-1,Trans!$N$9:$Q$508,4,0),""))),"")</f>
        <v/>
      </c>
      <c r="J23" s="24" t="str">
        <f>IF(E23&lt;&gt;"",IF($L$7=1,VLOOKUP(SMALL(Add!$N$9:$N$508,1)+E23-1,Add!$N$9:$R$508,5,0),IF($L$7=2,VLOOKUP(SMALL(Spend!$N$9:$N$508,1)+E23-1,Spend!$N$9:$R$508,5,0),IF($L$7=3,VLOOKUP(SMALL(Trans!$N$9:$N$508,1)+E23-1,Trans!$N$9:$R$508,5,0),""))),"")</f>
        <v/>
      </c>
    </row>
    <row r="24" spans="5:10" ht="24.95" customHeight="1">
      <c r="E24" s="24" t="str">
        <f t="shared" si="0"/>
        <v/>
      </c>
      <c r="F24" s="25" t="str">
        <f>IF(E24&lt;&gt;"",IF($L$7=1,VLOOKUP(SMALL(Add!$N$9:$N$508,1)+E24-1,Add!$N$9:$R$508,2,0),IF($L$7=2,VLOOKUP(SMALL(Spend!$N$9:$N$508,1)+E24-1,Spend!$N$9:$R$508,2,0),IF($L$7=3,VLOOKUP(SMALL(Trans!$N$9:$N$508,1)+E24-1,Trans!$N$9:$Q$508,2,0),""))),"")</f>
        <v/>
      </c>
      <c r="G24" s="285" t="str">
        <f>IF(E24&lt;&gt;"",IF($L$7=1,VLOOKUP(SMALL(Add!$N$9:$N$508,1)+E24-1,Add!$N$9:$R$508,3,0),IF($L$7=2,VLOOKUP(SMALL(Spend!$N$9:$N$508,1)+E24-1,Spend!$N$9:$R$508,3,0),IF($L$7=3,VLOOKUP(SMALL(Trans!$N$9:$N$508,1)+C9-1,Trans!$N$9:$Q$508,3,0),""))),"")</f>
        <v/>
      </c>
      <c r="H24" s="285"/>
      <c r="I24" s="24" t="str">
        <f>IF(E24&lt;&gt;"",IF($L$7=1,VLOOKUP(SMALL(Add!$N$9:$N$508,1)+E24-1,Add!$N$9:$R$508,4,0),IF($L$7=2,VLOOKUP(SMALL(Spend!$N$9:$N$508,1)+E24-1,Spend!$N$9:$R$508,4,0),IF($L$7=3,VLOOKUP(SMALL(Trans!$N$9:$N$508,1)+E24-1,Trans!$N$9:$Q$508,4,0),""))),"")</f>
        <v/>
      </c>
      <c r="J24" s="24" t="str">
        <f>IF(E24&lt;&gt;"",IF($L$7=1,VLOOKUP(SMALL(Add!$N$9:$N$508,1)+E24-1,Add!$N$9:$R$508,5,0),IF($L$7=2,VLOOKUP(SMALL(Spend!$N$9:$N$508,1)+E24-1,Spend!$N$9:$R$508,5,0),IF($L$7=3,VLOOKUP(SMALL(Trans!$N$9:$N$508,1)+E24-1,Trans!$N$9:$R$508,5,0),""))),"")</f>
        <v/>
      </c>
    </row>
    <row r="25" spans="5:10" ht="24.95" customHeight="1"/>
    <row r="26" spans="5:10" ht="24.95" hidden="1" customHeight="1"/>
    <row r="27" spans="5:10" ht="24.95" hidden="1" customHeight="1"/>
    <row r="28" spans="5:10" ht="24.95" hidden="1" customHeight="1"/>
    <row r="29" spans="5:10" ht="24.95" hidden="1" customHeight="1"/>
    <row r="30" spans="5:10" ht="24.95" hidden="1" customHeight="1"/>
    <row r="31" spans="5:10" ht="24.95" hidden="1" customHeight="1"/>
    <row r="32" spans="5:10" ht="24.95" hidden="1" customHeight="1"/>
    <row r="33" ht="24.95" hidden="1" customHeight="1"/>
    <row r="34" ht="24.95" hidden="1" customHeight="1"/>
    <row r="35" ht="24.95" hidden="1" customHeight="1"/>
    <row r="36" ht="24.95" hidden="1" customHeight="1"/>
    <row r="37" ht="24.95" hidden="1" customHeight="1"/>
    <row r="38" ht="24.95" hidden="1" customHeight="1"/>
    <row r="39" ht="24.95" hidden="1" customHeight="1"/>
    <row r="40" ht="24.95" hidden="1" customHeight="1"/>
    <row r="41" ht="24.95" hidden="1" customHeight="1"/>
    <row r="42" ht="24.95" hidden="1" customHeight="1"/>
    <row r="43" ht="24.95" hidden="1" customHeight="1"/>
    <row r="44" ht="24.95" hidden="1" customHeight="1"/>
    <row r="45" ht="24.95" hidden="1" customHeight="1"/>
    <row r="46" ht="24.95" hidden="1" customHeight="1"/>
    <row r="47" ht="24.95" hidden="1" customHeight="1"/>
    <row r="48" ht="24.95" hidden="1" customHeight="1"/>
    <row r="49" ht="24.95" hidden="1" customHeight="1"/>
    <row r="50" ht="24.95" hidden="1" customHeight="1"/>
    <row r="51" ht="24.95" hidden="1" customHeight="1"/>
    <row r="52" ht="24.95" hidden="1" customHeight="1"/>
    <row r="53" ht="24.95" hidden="1" customHeight="1"/>
    <row r="54" ht="24.95" hidden="1" customHeight="1"/>
    <row r="55" ht="24.95" hidden="1" customHeight="1"/>
    <row r="56" ht="24.95" hidden="1" customHeight="1"/>
    <row r="57" ht="24.95" hidden="1" customHeight="1"/>
    <row r="58" ht="24.95" hidden="1" customHeight="1"/>
    <row r="59" ht="24.95" hidden="1" customHeight="1"/>
    <row r="60" ht="24.95" hidden="1" customHeight="1"/>
    <row r="61" ht="24.95" hidden="1" customHeight="1"/>
    <row r="62" ht="24.95" hidden="1" customHeight="1"/>
    <row r="63" ht="24.95" hidden="1" customHeight="1"/>
    <row r="64" ht="24.95" hidden="1" customHeight="1"/>
    <row r="65" ht="24.95" hidden="1" customHeight="1"/>
    <row r="66" ht="24.95" hidden="1" customHeight="1"/>
    <row r="67" ht="24.95" hidden="1" customHeight="1"/>
    <row r="68" ht="24.95" hidden="1" customHeight="1"/>
    <row r="69" ht="24.95" hidden="1" customHeight="1"/>
    <row r="70" ht="24.95" hidden="1" customHeight="1"/>
    <row r="71" ht="24.95" hidden="1" customHeight="1"/>
    <row r="72" ht="24.95" hidden="1" customHeight="1"/>
    <row r="73" ht="24.95" hidden="1" customHeight="1"/>
    <row r="74" ht="24.95" hidden="1" customHeight="1"/>
  </sheetData>
  <mergeCells count="21">
    <mergeCell ref="G12:H12"/>
    <mergeCell ref="C10:D10"/>
    <mergeCell ref="E10:F10"/>
    <mergeCell ref="I10:J10"/>
    <mergeCell ref="K10:L10"/>
    <mergeCell ref="C8:D8"/>
    <mergeCell ref="I8:J8"/>
    <mergeCell ref="E8:F8"/>
    <mergeCell ref="K8:L8"/>
    <mergeCell ref="F5:I6"/>
    <mergeCell ref="G14:H14"/>
    <mergeCell ref="G15:H15"/>
    <mergeCell ref="G16:H16"/>
    <mergeCell ref="G17:H17"/>
    <mergeCell ref="G18:H18"/>
    <mergeCell ref="G24:H24"/>
    <mergeCell ref="G19:H19"/>
    <mergeCell ref="G20:H20"/>
    <mergeCell ref="G21:H21"/>
    <mergeCell ref="G22:H22"/>
    <mergeCell ref="G23:H23"/>
  </mergeCells>
  <conditionalFormatting sqref="E15:J24">
    <cfRule type="notContainsBlanks" dxfId="0" priority="1">
      <formula>LEN(TRIM(E15))&gt;0</formula>
    </cfRule>
  </conditionalFormatting>
  <dataValidations count="1">
    <dataValidation type="list" allowBlank="1" showInputMessage="1" showErrorMessage="1" errorTitle="System Analyst / Mahmoud Hamouda" error="يرجي الإلتزام بأحد الإذون المعرفة .، أو يمكنك الإختيار من القائمة المنسدلة" sqref="E8:F8">
      <formula1>$O$2:$O$4</formula1>
    </dataValidation>
  </dataValidations>
  <pageMargins left="0.7" right="0.7" top="0.75" bottom="0.75" header="0.3" footer="0.3"/>
  <pageSetup paperSize="0" orientation="portrait" horizontalDpi="0" verticalDpi="0" copies="0"/>
  <drawing r:id="rId1"/>
  <legacyDrawing r:id="rId2"/>
</worksheet>
</file>

<file path=xl/worksheets/sheet14.xml><?xml version="1.0" encoding="utf-8"?>
<worksheet xmlns="http://schemas.openxmlformats.org/spreadsheetml/2006/main" xmlns:r="http://schemas.openxmlformats.org/officeDocument/2006/relationships">
  <sheetPr>
    <outlinePr showOutlineSymbols="0"/>
  </sheetPr>
  <dimension ref="A1:I192"/>
  <sheetViews>
    <sheetView showGridLines="0" showRowColHeaders="0" showZeros="0" rightToLeft="1" showOutlineSymbols="0" workbookViewId="0">
      <selection activeCell="D10" sqref="D10"/>
    </sheetView>
  </sheetViews>
  <sheetFormatPr defaultColWidth="0" defaultRowHeight="12.75" zeroHeight="1"/>
  <cols>
    <col min="1" max="1" width="9.140625" style="99" customWidth="1"/>
    <col min="2" max="2" width="11" style="99" bestFit="1" customWidth="1"/>
    <col min="3" max="3" width="15.7109375" style="99" customWidth="1"/>
    <col min="4" max="4" width="30.7109375" style="99" customWidth="1"/>
    <col min="5" max="6" width="15.7109375" style="99" customWidth="1"/>
    <col min="7" max="7" width="17.140625" style="99" bestFit="1" customWidth="1"/>
    <col min="8" max="8" width="40.7109375" style="99" customWidth="1"/>
    <col min="9" max="9" width="9.140625" style="99" customWidth="1"/>
    <col min="10" max="16384" width="9.140625" style="99" hidden="1"/>
  </cols>
  <sheetData>
    <row r="1" spans="2:8"/>
    <row r="2" spans="2:8"/>
    <row r="3" spans="2:8" ht="12.75" customHeight="1">
      <c r="E3" s="302" t="s">
        <v>3</v>
      </c>
      <c r="F3" s="302"/>
      <c r="G3" s="302"/>
    </row>
    <row r="4" spans="2:8" ht="12.75" customHeight="1">
      <c r="D4" s="100"/>
      <c r="E4" s="302"/>
      <c r="F4" s="302"/>
      <c r="G4" s="302"/>
    </row>
    <row r="5" spans="2:8" ht="12.75" customHeight="1">
      <c r="D5" s="100"/>
      <c r="E5" s="302"/>
      <c r="F5" s="302"/>
      <c r="G5" s="302"/>
    </row>
    <row r="6" spans="2:8" ht="13.5" thickBot="1"/>
    <row r="7" spans="2:8" ht="19.5" thickTop="1" thickBot="1">
      <c r="B7" s="113" t="s">
        <v>4</v>
      </c>
      <c r="C7" s="101" t="s">
        <v>7</v>
      </c>
      <c r="D7" s="101" t="s">
        <v>8</v>
      </c>
      <c r="E7" s="101" t="s">
        <v>6</v>
      </c>
      <c r="F7" s="101" t="s">
        <v>5</v>
      </c>
      <c r="G7" s="101" t="s">
        <v>9</v>
      </c>
      <c r="H7" s="101" t="s">
        <v>13</v>
      </c>
    </row>
    <row r="8" spans="2:8" s="105" customFormat="1" ht="24.95" customHeight="1" thickTop="1">
      <c r="B8" s="37" t="str">
        <f>IF(C8&lt;&gt;"",1,"")</f>
        <v/>
      </c>
      <c r="C8" s="102"/>
      <c r="D8" s="103"/>
      <c r="E8" s="102"/>
      <c r="F8" s="102"/>
      <c r="G8" s="102"/>
      <c r="H8" s="104"/>
    </row>
    <row r="9" spans="2:8" s="105" customFormat="1" ht="24.95" customHeight="1">
      <c r="B9" s="45" t="str">
        <f>IF(C9&lt;&gt;"",B8+1,"")</f>
        <v/>
      </c>
      <c r="C9" s="106"/>
      <c r="D9" s="107"/>
      <c r="E9" s="106"/>
      <c r="F9" s="106"/>
      <c r="G9" s="106"/>
      <c r="H9" s="108"/>
    </row>
    <row r="10" spans="2:8" s="105" customFormat="1" ht="24.95" customHeight="1">
      <c r="B10" s="45" t="str">
        <f t="shared" ref="B10:B151" si="0">IF(C10&lt;&gt;"",B9+1,"")</f>
        <v/>
      </c>
      <c r="C10" s="106"/>
      <c r="D10" s="107"/>
      <c r="E10" s="106"/>
      <c r="F10" s="106"/>
      <c r="G10" s="106"/>
      <c r="H10" s="108"/>
    </row>
    <row r="11" spans="2:8" s="105" customFormat="1" ht="24.95" customHeight="1">
      <c r="B11" s="45" t="str">
        <f t="shared" si="0"/>
        <v/>
      </c>
      <c r="C11" s="106"/>
      <c r="D11" s="107"/>
      <c r="E11" s="106"/>
      <c r="F11" s="106"/>
      <c r="G11" s="106"/>
      <c r="H11" s="108"/>
    </row>
    <row r="12" spans="2:8" s="105" customFormat="1" ht="24.95" customHeight="1">
      <c r="B12" s="45" t="str">
        <f t="shared" si="0"/>
        <v/>
      </c>
      <c r="C12" s="106"/>
      <c r="D12" s="107"/>
      <c r="E12" s="106"/>
      <c r="F12" s="106"/>
      <c r="G12" s="106"/>
      <c r="H12" s="108"/>
    </row>
    <row r="13" spans="2:8" s="105" customFormat="1" ht="24.95" customHeight="1">
      <c r="B13" s="45" t="str">
        <f t="shared" si="0"/>
        <v/>
      </c>
      <c r="C13" s="106"/>
      <c r="D13" s="107"/>
      <c r="E13" s="106"/>
      <c r="F13" s="106"/>
      <c r="G13" s="106"/>
      <c r="H13" s="108"/>
    </row>
    <row r="14" spans="2:8" s="105" customFormat="1" ht="24.95" customHeight="1">
      <c r="B14" s="45" t="str">
        <f t="shared" si="0"/>
        <v/>
      </c>
      <c r="C14" s="106"/>
      <c r="D14" s="107"/>
      <c r="E14" s="106"/>
      <c r="F14" s="106"/>
      <c r="G14" s="106"/>
      <c r="H14" s="108"/>
    </row>
    <row r="15" spans="2:8" s="105" customFormat="1" ht="24.95" customHeight="1">
      <c r="B15" s="45" t="str">
        <f t="shared" si="0"/>
        <v/>
      </c>
      <c r="C15" s="106"/>
      <c r="D15" s="107"/>
      <c r="E15" s="106"/>
      <c r="F15" s="106"/>
      <c r="G15" s="106"/>
      <c r="H15" s="108"/>
    </row>
    <row r="16" spans="2:8" s="105" customFormat="1" ht="24.95" customHeight="1">
      <c r="B16" s="45" t="str">
        <f t="shared" si="0"/>
        <v/>
      </c>
      <c r="C16" s="106"/>
      <c r="D16" s="107"/>
      <c r="E16" s="106"/>
      <c r="F16" s="106"/>
      <c r="G16" s="106"/>
      <c r="H16" s="108"/>
    </row>
    <row r="17" spans="2:8" s="105" customFormat="1" ht="24.95" customHeight="1">
      <c r="B17" s="45" t="str">
        <f t="shared" si="0"/>
        <v/>
      </c>
      <c r="C17" s="106"/>
      <c r="D17" s="107"/>
      <c r="E17" s="106"/>
      <c r="F17" s="106"/>
      <c r="G17" s="106"/>
      <c r="H17" s="108"/>
    </row>
    <row r="18" spans="2:8" s="105" customFormat="1" ht="24.95" customHeight="1">
      <c r="B18" s="45" t="str">
        <f t="shared" si="0"/>
        <v/>
      </c>
      <c r="C18" s="106"/>
      <c r="D18" s="107"/>
      <c r="E18" s="106"/>
      <c r="F18" s="106"/>
      <c r="G18" s="106"/>
      <c r="H18" s="108"/>
    </row>
    <row r="19" spans="2:8" s="105" customFormat="1" ht="24.95" customHeight="1">
      <c r="B19" s="45" t="str">
        <f t="shared" si="0"/>
        <v/>
      </c>
      <c r="C19" s="106"/>
      <c r="D19" s="107"/>
      <c r="E19" s="106"/>
      <c r="F19" s="106"/>
      <c r="G19" s="106"/>
      <c r="H19" s="108"/>
    </row>
    <row r="20" spans="2:8" s="105" customFormat="1" ht="24.95" customHeight="1">
      <c r="B20" s="45" t="str">
        <f t="shared" si="0"/>
        <v/>
      </c>
      <c r="C20" s="106"/>
      <c r="D20" s="107"/>
      <c r="E20" s="106"/>
      <c r="F20" s="106"/>
      <c r="G20" s="106"/>
      <c r="H20" s="108"/>
    </row>
    <row r="21" spans="2:8" s="105" customFormat="1" ht="24.95" customHeight="1">
      <c r="B21" s="45" t="str">
        <f t="shared" si="0"/>
        <v/>
      </c>
      <c r="C21" s="106"/>
      <c r="D21" s="107"/>
      <c r="E21" s="106"/>
      <c r="F21" s="106"/>
      <c r="G21" s="106"/>
      <c r="H21" s="108"/>
    </row>
    <row r="22" spans="2:8" s="105" customFormat="1" ht="24.95" customHeight="1">
      <c r="B22" s="45" t="str">
        <f t="shared" si="0"/>
        <v/>
      </c>
      <c r="C22" s="106"/>
      <c r="D22" s="107"/>
      <c r="E22" s="106"/>
      <c r="F22" s="106"/>
      <c r="G22" s="106"/>
      <c r="H22" s="108"/>
    </row>
    <row r="23" spans="2:8" s="105" customFormat="1" ht="24.95" customHeight="1">
      <c r="B23" s="45" t="str">
        <f t="shared" si="0"/>
        <v/>
      </c>
      <c r="C23" s="106"/>
      <c r="D23" s="107"/>
      <c r="E23" s="106"/>
      <c r="F23" s="106"/>
      <c r="G23" s="106"/>
      <c r="H23" s="108"/>
    </row>
    <row r="24" spans="2:8" s="105" customFormat="1" ht="24.95" customHeight="1">
      <c r="B24" s="45" t="str">
        <f t="shared" si="0"/>
        <v/>
      </c>
      <c r="C24" s="106"/>
      <c r="D24" s="107"/>
      <c r="E24" s="106"/>
      <c r="F24" s="106"/>
      <c r="G24" s="106"/>
      <c r="H24" s="108"/>
    </row>
    <row r="25" spans="2:8" s="105" customFormat="1" ht="24.95" customHeight="1">
      <c r="B25" s="45" t="str">
        <f t="shared" si="0"/>
        <v/>
      </c>
      <c r="C25" s="106"/>
      <c r="D25" s="107"/>
      <c r="E25" s="106"/>
      <c r="F25" s="106"/>
      <c r="G25" s="106"/>
      <c r="H25" s="108"/>
    </row>
    <row r="26" spans="2:8" s="105" customFormat="1" ht="24.95" customHeight="1">
      <c r="B26" s="45" t="str">
        <f t="shared" si="0"/>
        <v/>
      </c>
      <c r="C26" s="106"/>
      <c r="D26" s="107"/>
      <c r="E26" s="106"/>
      <c r="F26" s="106"/>
      <c r="G26" s="106"/>
      <c r="H26" s="108"/>
    </row>
    <row r="27" spans="2:8" s="105" customFormat="1" ht="24.95" customHeight="1">
      <c r="B27" s="45" t="str">
        <f t="shared" si="0"/>
        <v/>
      </c>
      <c r="C27" s="106"/>
      <c r="D27" s="107"/>
      <c r="E27" s="106"/>
      <c r="F27" s="106"/>
      <c r="G27" s="106"/>
      <c r="H27" s="108"/>
    </row>
    <row r="28" spans="2:8" s="105" customFormat="1" ht="24.95" customHeight="1">
      <c r="B28" s="45" t="str">
        <f t="shared" si="0"/>
        <v/>
      </c>
      <c r="C28" s="106"/>
      <c r="D28" s="107"/>
      <c r="E28" s="106"/>
      <c r="F28" s="106"/>
      <c r="G28" s="106"/>
      <c r="H28" s="108"/>
    </row>
    <row r="29" spans="2:8" s="105" customFormat="1" ht="24.95" customHeight="1">
      <c r="B29" s="45" t="str">
        <f t="shared" si="0"/>
        <v/>
      </c>
      <c r="C29" s="106"/>
      <c r="D29" s="107"/>
      <c r="E29" s="106"/>
      <c r="F29" s="106"/>
      <c r="G29" s="106"/>
      <c r="H29" s="108"/>
    </row>
    <row r="30" spans="2:8" s="105" customFormat="1" ht="24.95" customHeight="1">
      <c r="B30" s="45" t="str">
        <f t="shared" si="0"/>
        <v/>
      </c>
      <c r="C30" s="106"/>
      <c r="D30" s="107"/>
      <c r="E30" s="106"/>
      <c r="F30" s="106"/>
      <c r="G30" s="106"/>
      <c r="H30" s="108"/>
    </row>
    <row r="31" spans="2:8" s="105" customFormat="1" ht="24.95" customHeight="1">
      <c r="B31" s="45" t="str">
        <f t="shared" si="0"/>
        <v/>
      </c>
      <c r="C31" s="106"/>
      <c r="D31" s="107"/>
      <c r="E31" s="106"/>
      <c r="F31" s="106"/>
      <c r="G31" s="106"/>
      <c r="H31" s="108"/>
    </row>
    <row r="32" spans="2:8" s="105" customFormat="1" ht="24.95" customHeight="1">
      <c r="B32" s="45" t="str">
        <f t="shared" si="0"/>
        <v/>
      </c>
      <c r="C32" s="106"/>
      <c r="D32" s="107"/>
      <c r="E32" s="106"/>
      <c r="F32" s="106"/>
      <c r="G32" s="106"/>
      <c r="H32" s="108"/>
    </row>
    <row r="33" spans="2:8" s="105" customFormat="1" ht="24.95" customHeight="1">
      <c r="B33" s="45" t="str">
        <f t="shared" si="0"/>
        <v/>
      </c>
      <c r="C33" s="106"/>
      <c r="D33" s="107"/>
      <c r="E33" s="106"/>
      <c r="F33" s="106"/>
      <c r="G33" s="106"/>
      <c r="H33" s="108"/>
    </row>
    <row r="34" spans="2:8" s="105" customFormat="1" ht="24.95" customHeight="1">
      <c r="B34" s="45" t="str">
        <f t="shared" si="0"/>
        <v/>
      </c>
      <c r="C34" s="106"/>
      <c r="D34" s="107"/>
      <c r="E34" s="106"/>
      <c r="F34" s="106"/>
      <c r="G34" s="106"/>
      <c r="H34" s="108"/>
    </row>
    <row r="35" spans="2:8" s="105" customFormat="1" ht="24.95" customHeight="1">
      <c r="B35" s="45" t="str">
        <f t="shared" si="0"/>
        <v/>
      </c>
      <c r="C35" s="106"/>
      <c r="D35" s="107"/>
      <c r="E35" s="106"/>
      <c r="F35" s="106"/>
      <c r="G35" s="106"/>
      <c r="H35" s="108"/>
    </row>
    <row r="36" spans="2:8" s="105" customFormat="1" ht="24.95" customHeight="1">
      <c r="B36" s="45" t="str">
        <f t="shared" si="0"/>
        <v/>
      </c>
      <c r="C36" s="106"/>
      <c r="D36" s="107"/>
      <c r="E36" s="106"/>
      <c r="F36" s="106"/>
      <c r="G36" s="106"/>
      <c r="H36" s="108"/>
    </row>
    <row r="37" spans="2:8" s="105" customFormat="1" ht="24.95" customHeight="1">
      <c r="B37" s="45" t="str">
        <f t="shared" si="0"/>
        <v/>
      </c>
      <c r="C37" s="106"/>
      <c r="D37" s="107"/>
      <c r="E37" s="106"/>
      <c r="F37" s="106"/>
      <c r="G37" s="106"/>
      <c r="H37" s="108"/>
    </row>
    <row r="38" spans="2:8" s="105" customFormat="1" ht="24.95" customHeight="1">
      <c r="B38" s="45" t="str">
        <f t="shared" si="0"/>
        <v/>
      </c>
      <c r="C38" s="106"/>
      <c r="D38" s="107"/>
      <c r="E38" s="106"/>
      <c r="F38" s="106"/>
      <c r="G38" s="106"/>
      <c r="H38" s="108"/>
    </row>
    <row r="39" spans="2:8" s="105" customFormat="1" ht="24.95" customHeight="1">
      <c r="B39" s="45" t="str">
        <f t="shared" si="0"/>
        <v/>
      </c>
      <c r="C39" s="106"/>
      <c r="D39" s="107"/>
      <c r="E39" s="106"/>
      <c r="F39" s="106"/>
      <c r="G39" s="106"/>
      <c r="H39" s="108"/>
    </row>
    <row r="40" spans="2:8" s="105" customFormat="1" ht="24.95" customHeight="1">
      <c r="B40" s="45" t="str">
        <f t="shared" si="0"/>
        <v/>
      </c>
      <c r="C40" s="106"/>
      <c r="D40" s="107"/>
      <c r="E40" s="106"/>
      <c r="F40" s="106"/>
      <c r="G40" s="106"/>
      <c r="H40" s="108"/>
    </row>
    <row r="41" spans="2:8" s="105" customFormat="1" ht="24.95" customHeight="1">
      <c r="B41" s="45" t="str">
        <f t="shared" si="0"/>
        <v/>
      </c>
      <c r="C41" s="106"/>
      <c r="D41" s="107"/>
      <c r="E41" s="106"/>
      <c r="F41" s="106"/>
      <c r="G41" s="106"/>
      <c r="H41" s="108"/>
    </row>
    <row r="42" spans="2:8" s="105" customFormat="1" ht="24.95" customHeight="1">
      <c r="B42" s="45" t="str">
        <f t="shared" si="0"/>
        <v/>
      </c>
      <c r="C42" s="106"/>
      <c r="D42" s="107"/>
      <c r="E42" s="106"/>
      <c r="F42" s="106"/>
      <c r="G42" s="106"/>
      <c r="H42" s="108"/>
    </row>
    <row r="43" spans="2:8" s="105" customFormat="1" ht="24.95" customHeight="1">
      <c r="B43" s="45" t="str">
        <f t="shared" si="0"/>
        <v/>
      </c>
      <c r="C43" s="106"/>
      <c r="D43" s="107"/>
      <c r="E43" s="106"/>
      <c r="F43" s="106"/>
      <c r="G43" s="106"/>
      <c r="H43" s="108"/>
    </row>
    <row r="44" spans="2:8" s="105" customFormat="1" ht="24.95" customHeight="1">
      <c r="B44" s="45" t="str">
        <f t="shared" si="0"/>
        <v/>
      </c>
      <c r="C44" s="106"/>
      <c r="D44" s="107"/>
      <c r="E44" s="106"/>
      <c r="F44" s="106"/>
      <c r="G44" s="106"/>
      <c r="H44" s="108"/>
    </row>
    <row r="45" spans="2:8" s="105" customFormat="1" ht="24.95" customHeight="1">
      <c r="B45" s="45" t="str">
        <f t="shared" si="0"/>
        <v/>
      </c>
      <c r="C45" s="106"/>
      <c r="D45" s="107"/>
      <c r="E45" s="106"/>
      <c r="F45" s="106"/>
      <c r="G45" s="106"/>
      <c r="H45" s="108"/>
    </row>
    <row r="46" spans="2:8" s="105" customFormat="1" ht="24.95" customHeight="1">
      <c r="B46" s="45" t="str">
        <f t="shared" si="0"/>
        <v/>
      </c>
      <c r="C46" s="106"/>
      <c r="D46" s="107"/>
      <c r="E46" s="106"/>
      <c r="F46" s="106"/>
      <c r="G46" s="106"/>
      <c r="H46" s="108"/>
    </row>
    <row r="47" spans="2:8" s="105" customFormat="1" ht="24.95" customHeight="1">
      <c r="B47" s="45" t="str">
        <f t="shared" si="0"/>
        <v/>
      </c>
      <c r="C47" s="106"/>
      <c r="D47" s="107"/>
      <c r="E47" s="106"/>
      <c r="F47" s="106"/>
      <c r="G47" s="106"/>
      <c r="H47" s="108"/>
    </row>
    <row r="48" spans="2:8" s="105" customFormat="1" ht="24.95" customHeight="1">
      <c r="B48" s="45" t="str">
        <f t="shared" si="0"/>
        <v/>
      </c>
      <c r="C48" s="106"/>
      <c r="D48" s="107"/>
      <c r="E48" s="106"/>
      <c r="F48" s="106"/>
      <c r="G48" s="106"/>
      <c r="H48" s="108"/>
    </row>
    <row r="49" spans="2:8" s="105" customFormat="1" ht="24.95" customHeight="1">
      <c r="B49" s="45" t="str">
        <f t="shared" si="0"/>
        <v/>
      </c>
      <c r="C49" s="106"/>
      <c r="D49" s="107"/>
      <c r="E49" s="106"/>
      <c r="F49" s="106"/>
      <c r="G49" s="106"/>
      <c r="H49" s="108"/>
    </row>
    <row r="50" spans="2:8" s="105" customFormat="1" ht="24.95" customHeight="1">
      <c r="B50" s="45" t="str">
        <f t="shared" si="0"/>
        <v/>
      </c>
      <c r="C50" s="106"/>
      <c r="D50" s="107"/>
      <c r="E50" s="106"/>
      <c r="F50" s="106"/>
      <c r="G50" s="106"/>
      <c r="H50" s="108"/>
    </row>
    <row r="51" spans="2:8" s="105" customFormat="1" ht="24.95" customHeight="1">
      <c r="B51" s="45" t="str">
        <f t="shared" si="0"/>
        <v/>
      </c>
      <c r="C51" s="106"/>
      <c r="D51" s="107"/>
      <c r="E51" s="106"/>
      <c r="F51" s="106"/>
      <c r="G51" s="106"/>
      <c r="H51" s="108"/>
    </row>
    <row r="52" spans="2:8" s="105" customFormat="1" ht="24.95" customHeight="1">
      <c r="B52" s="45" t="str">
        <f t="shared" si="0"/>
        <v/>
      </c>
      <c r="C52" s="106"/>
      <c r="D52" s="107"/>
      <c r="E52" s="106"/>
      <c r="F52" s="106"/>
      <c r="G52" s="106"/>
      <c r="H52" s="108"/>
    </row>
    <row r="53" spans="2:8" s="105" customFormat="1" ht="24.95" customHeight="1">
      <c r="B53" s="45" t="str">
        <f t="shared" si="0"/>
        <v/>
      </c>
      <c r="C53" s="106"/>
      <c r="D53" s="107"/>
      <c r="E53" s="106"/>
      <c r="F53" s="106"/>
      <c r="G53" s="106"/>
      <c r="H53" s="108"/>
    </row>
    <row r="54" spans="2:8" s="105" customFormat="1" ht="24.95" customHeight="1">
      <c r="B54" s="45" t="str">
        <f t="shared" si="0"/>
        <v/>
      </c>
      <c r="C54" s="106"/>
      <c r="D54" s="107"/>
      <c r="E54" s="106"/>
      <c r="F54" s="106"/>
      <c r="G54" s="106"/>
      <c r="H54" s="108"/>
    </row>
    <row r="55" spans="2:8" s="105" customFormat="1" ht="24.95" customHeight="1">
      <c r="B55" s="45" t="str">
        <f t="shared" si="0"/>
        <v/>
      </c>
      <c r="C55" s="106"/>
      <c r="D55" s="107"/>
      <c r="E55" s="106"/>
      <c r="F55" s="106"/>
      <c r="G55" s="106"/>
      <c r="H55" s="108"/>
    </row>
    <row r="56" spans="2:8" s="105" customFormat="1" ht="24.95" customHeight="1">
      <c r="B56" s="45" t="str">
        <f t="shared" si="0"/>
        <v/>
      </c>
      <c r="C56" s="106"/>
      <c r="D56" s="107"/>
      <c r="E56" s="106"/>
      <c r="F56" s="106"/>
      <c r="G56" s="106"/>
      <c r="H56" s="108"/>
    </row>
    <row r="57" spans="2:8" s="105" customFormat="1" ht="24.95" customHeight="1">
      <c r="B57" s="45" t="str">
        <f t="shared" si="0"/>
        <v/>
      </c>
      <c r="C57" s="106"/>
      <c r="D57" s="107"/>
      <c r="E57" s="106"/>
      <c r="F57" s="106"/>
      <c r="G57" s="106"/>
      <c r="H57" s="108"/>
    </row>
    <row r="58" spans="2:8" s="105" customFormat="1" ht="24.95" customHeight="1">
      <c r="B58" s="45" t="str">
        <f t="shared" si="0"/>
        <v/>
      </c>
      <c r="C58" s="106"/>
      <c r="D58" s="107"/>
      <c r="E58" s="106"/>
      <c r="F58" s="106"/>
      <c r="G58" s="106"/>
      <c r="H58" s="108"/>
    </row>
    <row r="59" spans="2:8" s="105" customFormat="1" ht="24.95" customHeight="1">
      <c r="B59" s="45" t="str">
        <f t="shared" si="0"/>
        <v/>
      </c>
      <c r="C59" s="106"/>
      <c r="D59" s="107"/>
      <c r="E59" s="106"/>
      <c r="F59" s="106"/>
      <c r="G59" s="106"/>
      <c r="H59" s="108"/>
    </row>
    <row r="60" spans="2:8" s="105" customFormat="1" ht="24.95" customHeight="1">
      <c r="B60" s="45" t="str">
        <f t="shared" si="0"/>
        <v/>
      </c>
      <c r="C60" s="106"/>
      <c r="D60" s="107"/>
      <c r="E60" s="106"/>
      <c r="F60" s="106"/>
      <c r="G60" s="106"/>
      <c r="H60" s="108"/>
    </row>
    <row r="61" spans="2:8" s="105" customFormat="1" ht="24.95" customHeight="1">
      <c r="B61" s="45" t="str">
        <f t="shared" si="0"/>
        <v/>
      </c>
      <c r="C61" s="106"/>
      <c r="D61" s="107"/>
      <c r="E61" s="106"/>
      <c r="F61" s="106"/>
      <c r="G61" s="106"/>
      <c r="H61" s="108"/>
    </row>
    <row r="62" spans="2:8" s="105" customFormat="1" ht="24.95" customHeight="1">
      <c r="B62" s="45" t="str">
        <f t="shared" si="0"/>
        <v/>
      </c>
      <c r="C62" s="106"/>
      <c r="D62" s="107"/>
      <c r="E62" s="106"/>
      <c r="F62" s="106"/>
      <c r="G62" s="106"/>
      <c r="H62" s="108"/>
    </row>
    <row r="63" spans="2:8" s="105" customFormat="1" ht="24.95" customHeight="1">
      <c r="B63" s="45" t="str">
        <f t="shared" si="0"/>
        <v/>
      </c>
      <c r="C63" s="106"/>
      <c r="D63" s="107"/>
      <c r="E63" s="106"/>
      <c r="F63" s="106"/>
      <c r="G63" s="106"/>
      <c r="H63" s="108"/>
    </row>
    <row r="64" spans="2:8" s="105" customFormat="1" ht="24.95" customHeight="1">
      <c r="B64" s="45" t="str">
        <f t="shared" si="0"/>
        <v/>
      </c>
      <c r="C64" s="106"/>
      <c r="D64" s="107"/>
      <c r="E64" s="106"/>
      <c r="F64" s="106"/>
      <c r="G64" s="106"/>
      <c r="H64" s="108"/>
    </row>
    <row r="65" spans="2:8" s="105" customFormat="1" ht="24.95" customHeight="1">
      <c r="B65" s="45" t="str">
        <f t="shared" si="0"/>
        <v/>
      </c>
      <c r="C65" s="106"/>
      <c r="D65" s="107"/>
      <c r="E65" s="106"/>
      <c r="F65" s="106"/>
      <c r="G65" s="106"/>
      <c r="H65" s="108"/>
    </row>
    <row r="66" spans="2:8" s="105" customFormat="1" ht="24.95" customHeight="1">
      <c r="B66" s="45" t="str">
        <f t="shared" si="0"/>
        <v/>
      </c>
      <c r="C66" s="106"/>
      <c r="D66" s="107"/>
      <c r="E66" s="106"/>
      <c r="F66" s="106"/>
      <c r="G66" s="106"/>
      <c r="H66" s="108"/>
    </row>
    <row r="67" spans="2:8" s="105" customFormat="1" ht="24.95" customHeight="1">
      <c r="B67" s="45" t="str">
        <f t="shared" si="0"/>
        <v/>
      </c>
      <c r="C67" s="106"/>
      <c r="D67" s="107"/>
      <c r="E67" s="106"/>
      <c r="F67" s="106"/>
      <c r="G67" s="106"/>
      <c r="H67" s="108"/>
    </row>
    <row r="68" spans="2:8" s="105" customFormat="1" ht="24.95" customHeight="1">
      <c r="B68" s="45" t="str">
        <f t="shared" si="0"/>
        <v/>
      </c>
      <c r="C68" s="106"/>
      <c r="D68" s="107"/>
      <c r="E68" s="106"/>
      <c r="F68" s="106"/>
      <c r="G68" s="106"/>
      <c r="H68" s="108"/>
    </row>
    <row r="69" spans="2:8" s="105" customFormat="1" ht="24.95" customHeight="1">
      <c r="B69" s="45" t="str">
        <f t="shared" si="0"/>
        <v/>
      </c>
      <c r="C69" s="106"/>
      <c r="D69" s="107"/>
      <c r="E69" s="106"/>
      <c r="F69" s="106"/>
      <c r="G69" s="106"/>
      <c r="H69" s="108"/>
    </row>
    <row r="70" spans="2:8" s="105" customFormat="1" ht="24.95" customHeight="1">
      <c r="B70" s="45" t="str">
        <f t="shared" si="0"/>
        <v/>
      </c>
      <c r="C70" s="106"/>
      <c r="D70" s="107"/>
      <c r="E70" s="106"/>
      <c r="F70" s="106"/>
      <c r="G70" s="106"/>
      <c r="H70" s="108"/>
    </row>
    <row r="71" spans="2:8" s="105" customFormat="1" ht="24.95" customHeight="1">
      <c r="B71" s="45" t="str">
        <f t="shared" si="0"/>
        <v/>
      </c>
      <c r="C71" s="106"/>
      <c r="D71" s="107"/>
      <c r="E71" s="106"/>
      <c r="F71" s="106"/>
      <c r="G71" s="106"/>
      <c r="H71" s="108"/>
    </row>
    <row r="72" spans="2:8" s="105" customFormat="1" ht="24.95" customHeight="1">
      <c r="B72" s="45" t="str">
        <f t="shared" si="0"/>
        <v/>
      </c>
      <c r="C72" s="106"/>
      <c r="D72" s="107"/>
      <c r="E72" s="106"/>
      <c r="F72" s="106"/>
      <c r="G72" s="106"/>
      <c r="H72" s="108"/>
    </row>
    <row r="73" spans="2:8" s="105" customFormat="1" ht="24.95" customHeight="1">
      <c r="B73" s="45" t="str">
        <f t="shared" si="0"/>
        <v/>
      </c>
      <c r="C73" s="106"/>
      <c r="D73" s="107"/>
      <c r="E73" s="106"/>
      <c r="F73" s="106"/>
      <c r="G73" s="106"/>
      <c r="H73" s="108"/>
    </row>
    <row r="74" spans="2:8" s="105" customFormat="1" ht="24.95" customHeight="1">
      <c r="B74" s="45" t="str">
        <f t="shared" si="0"/>
        <v/>
      </c>
      <c r="C74" s="106"/>
      <c r="D74" s="107"/>
      <c r="E74" s="106"/>
      <c r="F74" s="106"/>
      <c r="G74" s="106"/>
      <c r="H74" s="108"/>
    </row>
    <row r="75" spans="2:8" s="105" customFormat="1" ht="24.95" customHeight="1">
      <c r="B75" s="45" t="str">
        <f t="shared" si="0"/>
        <v/>
      </c>
      <c r="C75" s="106"/>
      <c r="D75" s="107"/>
      <c r="E75" s="106"/>
      <c r="F75" s="106"/>
      <c r="G75" s="106"/>
      <c r="H75" s="108"/>
    </row>
    <row r="76" spans="2:8" s="105" customFormat="1" ht="24.95" customHeight="1">
      <c r="B76" s="45" t="str">
        <f t="shared" si="0"/>
        <v/>
      </c>
      <c r="C76" s="106"/>
      <c r="D76" s="107"/>
      <c r="E76" s="106"/>
      <c r="F76" s="106"/>
      <c r="G76" s="106"/>
      <c r="H76" s="108"/>
    </row>
    <row r="77" spans="2:8" s="105" customFormat="1" ht="24.95" customHeight="1">
      <c r="B77" s="45" t="str">
        <f t="shared" si="0"/>
        <v/>
      </c>
      <c r="C77" s="106"/>
      <c r="D77" s="107"/>
      <c r="E77" s="106"/>
      <c r="F77" s="106"/>
      <c r="G77" s="106"/>
      <c r="H77" s="108"/>
    </row>
    <row r="78" spans="2:8" s="105" customFormat="1" ht="24.95" customHeight="1">
      <c r="B78" s="45" t="str">
        <f t="shared" si="0"/>
        <v/>
      </c>
      <c r="C78" s="106"/>
      <c r="D78" s="107"/>
      <c r="E78" s="106"/>
      <c r="F78" s="106"/>
      <c r="G78" s="106"/>
      <c r="H78" s="108"/>
    </row>
    <row r="79" spans="2:8" s="105" customFormat="1" ht="24.95" customHeight="1">
      <c r="B79" s="45" t="str">
        <f t="shared" si="0"/>
        <v/>
      </c>
      <c r="C79" s="106"/>
      <c r="D79" s="107"/>
      <c r="E79" s="106"/>
      <c r="F79" s="106"/>
      <c r="G79" s="106"/>
      <c r="H79" s="108"/>
    </row>
    <row r="80" spans="2:8" s="105" customFormat="1" ht="24.95" customHeight="1">
      <c r="B80" s="45" t="str">
        <f t="shared" si="0"/>
        <v/>
      </c>
      <c r="C80" s="106"/>
      <c r="D80" s="107"/>
      <c r="E80" s="106"/>
      <c r="F80" s="106"/>
      <c r="G80" s="106"/>
      <c r="H80" s="108"/>
    </row>
    <row r="81" spans="2:8" s="105" customFormat="1" ht="24.95" customHeight="1">
      <c r="B81" s="45" t="str">
        <f t="shared" si="0"/>
        <v/>
      </c>
      <c r="C81" s="106"/>
      <c r="D81" s="107"/>
      <c r="E81" s="106"/>
      <c r="F81" s="106"/>
      <c r="G81" s="106"/>
      <c r="H81" s="108"/>
    </row>
    <row r="82" spans="2:8" s="105" customFormat="1" ht="24.95" customHeight="1">
      <c r="B82" s="45" t="str">
        <f t="shared" si="0"/>
        <v/>
      </c>
      <c r="C82" s="106"/>
      <c r="D82" s="107"/>
      <c r="E82" s="106"/>
      <c r="F82" s="106"/>
      <c r="G82" s="106"/>
      <c r="H82" s="108"/>
    </row>
    <row r="83" spans="2:8" s="105" customFormat="1" ht="24.95" customHeight="1">
      <c r="B83" s="45" t="str">
        <f t="shared" si="0"/>
        <v/>
      </c>
      <c r="C83" s="106"/>
      <c r="D83" s="107"/>
      <c r="E83" s="106"/>
      <c r="F83" s="106"/>
      <c r="G83" s="106"/>
      <c r="H83" s="108"/>
    </row>
    <row r="84" spans="2:8" s="105" customFormat="1" ht="24.95" customHeight="1">
      <c r="B84" s="45" t="str">
        <f t="shared" si="0"/>
        <v/>
      </c>
      <c r="C84" s="106"/>
      <c r="D84" s="107"/>
      <c r="E84" s="106"/>
      <c r="F84" s="106"/>
      <c r="G84" s="106"/>
      <c r="H84" s="108"/>
    </row>
    <row r="85" spans="2:8" s="105" customFormat="1" ht="24.95" customHeight="1">
      <c r="B85" s="45" t="str">
        <f t="shared" si="0"/>
        <v/>
      </c>
      <c r="C85" s="106"/>
      <c r="D85" s="107"/>
      <c r="E85" s="106"/>
      <c r="F85" s="106"/>
      <c r="G85" s="106"/>
      <c r="H85" s="108"/>
    </row>
    <row r="86" spans="2:8" s="105" customFormat="1" ht="24.95" customHeight="1">
      <c r="B86" s="45" t="str">
        <f t="shared" si="0"/>
        <v/>
      </c>
      <c r="C86" s="106"/>
      <c r="D86" s="107"/>
      <c r="E86" s="106"/>
      <c r="F86" s="106"/>
      <c r="G86" s="106"/>
      <c r="H86" s="108"/>
    </row>
    <row r="87" spans="2:8" s="105" customFormat="1" ht="24.95" customHeight="1">
      <c r="B87" s="45" t="str">
        <f t="shared" si="0"/>
        <v/>
      </c>
      <c r="C87" s="106"/>
      <c r="D87" s="107"/>
      <c r="E87" s="106"/>
      <c r="F87" s="106"/>
      <c r="G87" s="106"/>
      <c r="H87" s="108"/>
    </row>
    <row r="88" spans="2:8" s="105" customFormat="1" ht="24.95" customHeight="1">
      <c r="B88" s="45" t="str">
        <f t="shared" si="0"/>
        <v/>
      </c>
      <c r="C88" s="106"/>
      <c r="D88" s="107"/>
      <c r="E88" s="106"/>
      <c r="F88" s="106"/>
      <c r="G88" s="106"/>
      <c r="H88" s="108"/>
    </row>
    <row r="89" spans="2:8" s="105" customFormat="1" ht="24.95" customHeight="1">
      <c r="B89" s="45" t="str">
        <f t="shared" si="0"/>
        <v/>
      </c>
      <c r="C89" s="106"/>
      <c r="D89" s="107"/>
      <c r="E89" s="106"/>
      <c r="F89" s="106"/>
      <c r="G89" s="106"/>
      <c r="H89" s="108"/>
    </row>
    <row r="90" spans="2:8" s="105" customFormat="1" ht="24.95" customHeight="1">
      <c r="B90" s="45" t="str">
        <f t="shared" si="0"/>
        <v/>
      </c>
      <c r="C90" s="106"/>
      <c r="D90" s="107"/>
      <c r="E90" s="106"/>
      <c r="F90" s="106"/>
      <c r="G90" s="106"/>
      <c r="H90" s="108"/>
    </row>
    <row r="91" spans="2:8" s="105" customFormat="1" ht="24.95" customHeight="1">
      <c r="B91" s="45" t="str">
        <f t="shared" si="0"/>
        <v/>
      </c>
      <c r="C91" s="106"/>
      <c r="D91" s="107"/>
      <c r="E91" s="106"/>
      <c r="F91" s="106"/>
      <c r="G91" s="106"/>
      <c r="H91" s="108"/>
    </row>
    <row r="92" spans="2:8" s="105" customFormat="1" ht="24.95" customHeight="1">
      <c r="B92" s="45" t="str">
        <f t="shared" si="0"/>
        <v/>
      </c>
      <c r="C92" s="106"/>
      <c r="D92" s="107"/>
      <c r="E92" s="106"/>
      <c r="F92" s="106"/>
      <c r="G92" s="106"/>
      <c r="H92" s="108"/>
    </row>
    <row r="93" spans="2:8" s="105" customFormat="1" ht="24.95" customHeight="1">
      <c r="B93" s="45" t="str">
        <f t="shared" si="0"/>
        <v/>
      </c>
      <c r="C93" s="106"/>
      <c r="D93" s="107"/>
      <c r="E93" s="106"/>
      <c r="F93" s="106"/>
      <c r="G93" s="106"/>
      <c r="H93" s="108"/>
    </row>
    <row r="94" spans="2:8" s="105" customFormat="1" ht="24.95" customHeight="1">
      <c r="B94" s="45" t="str">
        <f t="shared" si="0"/>
        <v/>
      </c>
      <c r="C94" s="106"/>
      <c r="D94" s="107"/>
      <c r="E94" s="106"/>
      <c r="F94" s="106"/>
      <c r="G94" s="106"/>
      <c r="H94" s="108"/>
    </row>
    <row r="95" spans="2:8" s="105" customFormat="1" ht="24.95" customHeight="1">
      <c r="B95" s="45" t="str">
        <f t="shared" si="0"/>
        <v/>
      </c>
      <c r="C95" s="106"/>
      <c r="D95" s="107"/>
      <c r="E95" s="106"/>
      <c r="F95" s="106"/>
      <c r="G95" s="106"/>
      <c r="H95" s="108"/>
    </row>
    <row r="96" spans="2:8" s="105" customFormat="1" ht="24.95" customHeight="1">
      <c r="B96" s="45" t="str">
        <f t="shared" si="0"/>
        <v/>
      </c>
      <c r="C96" s="106"/>
      <c r="D96" s="107"/>
      <c r="E96" s="106"/>
      <c r="F96" s="106"/>
      <c r="G96" s="106"/>
      <c r="H96" s="108"/>
    </row>
    <row r="97" spans="2:8" s="105" customFormat="1" ht="24.95" customHeight="1">
      <c r="B97" s="45" t="str">
        <f t="shared" si="0"/>
        <v/>
      </c>
      <c r="C97" s="106"/>
      <c r="D97" s="107"/>
      <c r="E97" s="106"/>
      <c r="F97" s="106"/>
      <c r="G97" s="106"/>
      <c r="H97" s="108"/>
    </row>
    <row r="98" spans="2:8" s="105" customFormat="1" ht="24.95" customHeight="1">
      <c r="B98" s="45" t="str">
        <f t="shared" si="0"/>
        <v/>
      </c>
      <c r="C98" s="106"/>
      <c r="D98" s="107"/>
      <c r="E98" s="106"/>
      <c r="F98" s="106"/>
      <c r="G98" s="106"/>
      <c r="H98" s="108"/>
    </row>
    <row r="99" spans="2:8" s="105" customFormat="1" ht="24.95" customHeight="1">
      <c r="B99" s="45" t="str">
        <f t="shared" si="0"/>
        <v/>
      </c>
      <c r="C99" s="106"/>
      <c r="D99" s="107"/>
      <c r="E99" s="106"/>
      <c r="F99" s="106"/>
      <c r="G99" s="106"/>
      <c r="H99" s="108"/>
    </row>
    <row r="100" spans="2:8" s="105" customFormat="1" ht="24.95" customHeight="1">
      <c r="B100" s="45" t="str">
        <f t="shared" si="0"/>
        <v/>
      </c>
      <c r="C100" s="106"/>
      <c r="D100" s="107"/>
      <c r="E100" s="106"/>
      <c r="F100" s="106"/>
      <c r="G100" s="106"/>
      <c r="H100" s="108"/>
    </row>
    <row r="101" spans="2:8" s="105" customFormat="1" ht="24.95" customHeight="1">
      <c r="B101" s="45" t="str">
        <f t="shared" si="0"/>
        <v/>
      </c>
      <c r="C101" s="106"/>
      <c r="D101" s="107"/>
      <c r="E101" s="106"/>
      <c r="F101" s="106"/>
      <c r="G101" s="106"/>
      <c r="H101" s="108"/>
    </row>
    <row r="102" spans="2:8" s="105" customFormat="1" ht="24.95" customHeight="1">
      <c r="B102" s="45" t="str">
        <f t="shared" si="0"/>
        <v/>
      </c>
      <c r="C102" s="106"/>
      <c r="D102" s="107"/>
      <c r="E102" s="106"/>
      <c r="F102" s="106"/>
      <c r="G102" s="106"/>
      <c r="H102" s="108"/>
    </row>
    <row r="103" spans="2:8" s="105" customFormat="1" ht="24.95" customHeight="1">
      <c r="B103" s="45" t="str">
        <f t="shared" si="0"/>
        <v/>
      </c>
      <c r="C103" s="106"/>
      <c r="D103" s="107"/>
      <c r="E103" s="106"/>
      <c r="F103" s="106"/>
      <c r="G103" s="106"/>
      <c r="H103" s="108"/>
    </row>
    <row r="104" spans="2:8" s="105" customFormat="1" ht="24.95" customHeight="1">
      <c r="B104" s="45" t="str">
        <f t="shared" si="0"/>
        <v/>
      </c>
      <c r="C104" s="106"/>
      <c r="D104" s="107"/>
      <c r="E104" s="106"/>
      <c r="F104" s="106"/>
      <c r="G104" s="106"/>
      <c r="H104" s="108"/>
    </row>
    <row r="105" spans="2:8" s="105" customFormat="1" ht="24.95" customHeight="1">
      <c r="B105" s="45" t="str">
        <f t="shared" si="0"/>
        <v/>
      </c>
      <c r="C105" s="106"/>
      <c r="D105" s="107"/>
      <c r="E105" s="106"/>
      <c r="F105" s="106"/>
      <c r="G105" s="106"/>
      <c r="H105" s="108"/>
    </row>
    <row r="106" spans="2:8" s="105" customFormat="1" ht="24.95" customHeight="1">
      <c r="B106" s="45" t="str">
        <f t="shared" si="0"/>
        <v/>
      </c>
      <c r="C106" s="106"/>
      <c r="D106" s="107"/>
      <c r="E106" s="106"/>
      <c r="F106" s="106"/>
      <c r="G106" s="106"/>
      <c r="H106" s="108"/>
    </row>
    <row r="107" spans="2:8" s="105" customFormat="1" ht="24.95" customHeight="1">
      <c r="B107" s="45" t="str">
        <f t="shared" si="0"/>
        <v/>
      </c>
      <c r="C107" s="106"/>
      <c r="D107" s="107"/>
      <c r="E107" s="106"/>
      <c r="F107" s="106"/>
      <c r="G107" s="106"/>
      <c r="H107" s="108"/>
    </row>
    <row r="108" spans="2:8" s="105" customFormat="1" ht="24.95" customHeight="1">
      <c r="B108" s="45" t="str">
        <f t="shared" si="0"/>
        <v/>
      </c>
      <c r="C108" s="106"/>
      <c r="D108" s="107"/>
      <c r="E108" s="106"/>
      <c r="F108" s="106"/>
      <c r="G108" s="106"/>
      <c r="H108" s="108"/>
    </row>
    <row r="109" spans="2:8" s="105" customFormat="1" ht="24.95" customHeight="1">
      <c r="B109" s="45" t="str">
        <f t="shared" si="0"/>
        <v/>
      </c>
      <c r="C109" s="106"/>
      <c r="D109" s="107"/>
      <c r="E109" s="106"/>
      <c r="F109" s="106"/>
      <c r="G109" s="106"/>
      <c r="H109" s="108"/>
    </row>
    <row r="110" spans="2:8" s="105" customFormat="1" ht="24.95" customHeight="1">
      <c r="B110" s="45" t="str">
        <f t="shared" si="0"/>
        <v/>
      </c>
      <c r="C110" s="106"/>
      <c r="D110" s="107"/>
      <c r="E110" s="106"/>
      <c r="F110" s="106"/>
      <c r="G110" s="106"/>
      <c r="H110" s="108"/>
    </row>
    <row r="111" spans="2:8" s="105" customFormat="1" ht="24.95" customHeight="1">
      <c r="B111" s="45" t="str">
        <f t="shared" si="0"/>
        <v/>
      </c>
      <c r="C111" s="106"/>
      <c r="D111" s="107"/>
      <c r="E111" s="106"/>
      <c r="F111" s="106"/>
      <c r="G111" s="106"/>
      <c r="H111" s="108"/>
    </row>
    <row r="112" spans="2:8" s="105" customFormat="1" ht="24.95" customHeight="1">
      <c r="B112" s="45" t="str">
        <f t="shared" si="0"/>
        <v/>
      </c>
      <c r="C112" s="106"/>
      <c r="D112" s="107"/>
      <c r="E112" s="106"/>
      <c r="F112" s="106"/>
      <c r="G112" s="106"/>
      <c r="H112" s="108"/>
    </row>
    <row r="113" spans="2:8" s="105" customFormat="1" ht="24.95" customHeight="1">
      <c r="B113" s="45" t="str">
        <f t="shared" si="0"/>
        <v/>
      </c>
      <c r="C113" s="106"/>
      <c r="D113" s="107"/>
      <c r="E113" s="106"/>
      <c r="F113" s="106"/>
      <c r="G113" s="106"/>
      <c r="H113" s="108"/>
    </row>
    <row r="114" spans="2:8" s="105" customFormat="1" ht="24.95" customHeight="1">
      <c r="B114" s="45" t="str">
        <f t="shared" si="0"/>
        <v/>
      </c>
      <c r="C114" s="106"/>
      <c r="D114" s="107"/>
      <c r="E114" s="106"/>
      <c r="F114" s="106"/>
      <c r="G114" s="106"/>
      <c r="H114" s="108"/>
    </row>
    <row r="115" spans="2:8" s="105" customFormat="1" ht="24.95" customHeight="1">
      <c r="B115" s="45" t="str">
        <f t="shared" si="0"/>
        <v/>
      </c>
      <c r="C115" s="106"/>
      <c r="D115" s="107"/>
      <c r="E115" s="106"/>
      <c r="F115" s="106"/>
      <c r="G115" s="106"/>
      <c r="H115" s="108"/>
    </row>
    <row r="116" spans="2:8" s="105" customFormat="1" ht="24.95" customHeight="1">
      <c r="B116" s="45" t="str">
        <f t="shared" si="0"/>
        <v/>
      </c>
      <c r="C116" s="106"/>
      <c r="D116" s="107"/>
      <c r="E116" s="106"/>
      <c r="F116" s="106"/>
      <c r="G116" s="106"/>
      <c r="H116" s="108"/>
    </row>
    <row r="117" spans="2:8" s="105" customFormat="1" ht="24.95" customHeight="1">
      <c r="B117" s="45" t="str">
        <f t="shared" si="0"/>
        <v/>
      </c>
      <c r="C117" s="106"/>
      <c r="D117" s="107"/>
      <c r="E117" s="106"/>
      <c r="F117" s="106"/>
      <c r="G117" s="106"/>
      <c r="H117" s="108"/>
    </row>
    <row r="118" spans="2:8" s="105" customFormat="1" ht="24.95" customHeight="1">
      <c r="B118" s="45" t="str">
        <f t="shared" si="0"/>
        <v/>
      </c>
      <c r="C118" s="106"/>
      <c r="D118" s="107"/>
      <c r="E118" s="106"/>
      <c r="F118" s="106"/>
      <c r="G118" s="106"/>
      <c r="H118" s="108"/>
    </row>
    <row r="119" spans="2:8" s="105" customFormat="1" ht="24.95" customHeight="1">
      <c r="B119" s="45" t="str">
        <f t="shared" si="0"/>
        <v/>
      </c>
      <c r="C119" s="106"/>
      <c r="D119" s="107"/>
      <c r="E119" s="106"/>
      <c r="F119" s="106"/>
      <c r="G119" s="106"/>
      <c r="H119" s="108"/>
    </row>
    <row r="120" spans="2:8" s="105" customFormat="1" ht="24.95" customHeight="1">
      <c r="B120" s="45" t="str">
        <f t="shared" si="0"/>
        <v/>
      </c>
      <c r="C120" s="106"/>
      <c r="D120" s="107"/>
      <c r="E120" s="106"/>
      <c r="F120" s="106"/>
      <c r="G120" s="106"/>
      <c r="H120" s="108"/>
    </row>
    <row r="121" spans="2:8" s="105" customFormat="1" ht="24.95" customHeight="1">
      <c r="B121" s="45" t="str">
        <f t="shared" si="0"/>
        <v/>
      </c>
      <c r="C121" s="106"/>
      <c r="D121" s="107"/>
      <c r="E121" s="106"/>
      <c r="F121" s="106"/>
      <c r="G121" s="106"/>
      <c r="H121" s="108"/>
    </row>
    <row r="122" spans="2:8" s="105" customFormat="1" ht="24.95" customHeight="1">
      <c r="B122" s="45" t="str">
        <f t="shared" si="0"/>
        <v/>
      </c>
      <c r="C122" s="106"/>
      <c r="D122" s="107"/>
      <c r="E122" s="106"/>
      <c r="F122" s="106"/>
      <c r="G122" s="106"/>
      <c r="H122" s="108"/>
    </row>
    <row r="123" spans="2:8" s="105" customFormat="1" ht="24.95" customHeight="1">
      <c r="B123" s="45" t="str">
        <f t="shared" si="0"/>
        <v/>
      </c>
      <c r="C123" s="106"/>
      <c r="D123" s="107"/>
      <c r="E123" s="106"/>
      <c r="F123" s="106"/>
      <c r="G123" s="106"/>
      <c r="H123" s="108"/>
    </row>
    <row r="124" spans="2:8" s="105" customFormat="1" ht="24.95" customHeight="1">
      <c r="B124" s="45" t="str">
        <f t="shared" si="0"/>
        <v/>
      </c>
      <c r="C124" s="106"/>
      <c r="D124" s="107"/>
      <c r="E124" s="106"/>
      <c r="F124" s="106"/>
      <c r="G124" s="106"/>
      <c r="H124" s="108"/>
    </row>
    <row r="125" spans="2:8" s="105" customFormat="1" ht="24.95" customHeight="1">
      <c r="B125" s="45" t="str">
        <f t="shared" si="0"/>
        <v/>
      </c>
      <c r="C125" s="106"/>
      <c r="D125" s="107"/>
      <c r="E125" s="106"/>
      <c r="F125" s="106"/>
      <c r="G125" s="106"/>
      <c r="H125" s="108"/>
    </row>
    <row r="126" spans="2:8" s="105" customFormat="1" ht="24.95" customHeight="1">
      <c r="B126" s="45" t="str">
        <f t="shared" si="0"/>
        <v/>
      </c>
      <c r="C126" s="106"/>
      <c r="D126" s="107"/>
      <c r="E126" s="106"/>
      <c r="F126" s="106"/>
      <c r="G126" s="106"/>
      <c r="H126" s="108"/>
    </row>
    <row r="127" spans="2:8" s="105" customFormat="1" ht="24.95" customHeight="1">
      <c r="B127" s="45" t="str">
        <f t="shared" si="0"/>
        <v/>
      </c>
      <c r="C127" s="106"/>
      <c r="D127" s="107"/>
      <c r="E127" s="106"/>
      <c r="F127" s="106"/>
      <c r="G127" s="106"/>
      <c r="H127" s="108"/>
    </row>
    <row r="128" spans="2:8" s="105" customFormat="1" ht="24.95" customHeight="1">
      <c r="B128" s="45" t="str">
        <f t="shared" si="0"/>
        <v/>
      </c>
      <c r="C128" s="106"/>
      <c r="D128" s="107"/>
      <c r="E128" s="106"/>
      <c r="F128" s="106"/>
      <c r="G128" s="106"/>
      <c r="H128" s="108"/>
    </row>
    <row r="129" spans="2:8" s="105" customFormat="1" ht="24.95" customHeight="1">
      <c r="B129" s="45" t="str">
        <f t="shared" si="0"/>
        <v/>
      </c>
      <c r="C129" s="106"/>
      <c r="D129" s="107"/>
      <c r="E129" s="106"/>
      <c r="F129" s="106"/>
      <c r="G129" s="106"/>
      <c r="H129" s="108"/>
    </row>
    <row r="130" spans="2:8" s="105" customFormat="1" ht="24.95" customHeight="1">
      <c r="B130" s="45" t="str">
        <f t="shared" si="0"/>
        <v/>
      </c>
      <c r="C130" s="106"/>
      <c r="D130" s="107"/>
      <c r="E130" s="106"/>
      <c r="F130" s="106"/>
      <c r="G130" s="106"/>
      <c r="H130" s="108"/>
    </row>
    <row r="131" spans="2:8" s="105" customFormat="1" ht="24.95" customHeight="1">
      <c r="B131" s="45" t="str">
        <f t="shared" si="0"/>
        <v/>
      </c>
      <c r="C131" s="106"/>
      <c r="D131" s="107"/>
      <c r="E131" s="106"/>
      <c r="F131" s="106"/>
      <c r="G131" s="106"/>
      <c r="H131" s="108"/>
    </row>
    <row r="132" spans="2:8" s="105" customFormat="1" ht="24.95" customHeight="1">
      <c r="B132" s="45" t="str">
        <f t="shared" si="0"/>
        <v/>
      </c>
      <c r="C132" s="106"/>
      <c r="D132" s="107"/>
      <c r="E132" s="106"/>
      <c r="F132" s="106"/>
      <c r="G132" s="106"/>
      <c r="H132" s="108"/>
    </row>
    <row r="133" spans="2:8" s="105" customFormat="1" ht="24.95" customHeight="1">
      <c r="B133" s="45" t="str">
        <f t="shared" si="0"/>
        <v/>
      </c>
      <c r="C133" s="106"/>
      <c r="D133" s="107"/>
      <c r="E133" s="106"/>
      <c r="F133" s="106"/>
      <c r="G133" s="106"/>
      <c r="H133" s="108"/>
    </row>
    <row r="134" spans="2:8" s="105" customFormat="1" ht="24.95" customHeight="1">
      <c r="B134" s="45" t="str">
        <f t="shared" si="0"/>
        <v/>
      </c>
      <c r="C134" s="106"/>
      <c r="D134" s="107"/>
      <c r="E134" s="106"/>
      <c r="F134" s="106"/>
      <c r="G134" s="106"/>
      <c r="H134" s="108"/>
    </row>
    <row r="135" spans="2:8" s="105" customFormat="1" ht="24.95" customHeight="1">
      <c r="B135" s="45" t="str">
        <f t="shared" si="0"/>
        <v/>
      </c>
      <c r="C135" s="106"/>
      <c r="D135" s="107"/>
      <c r="E135" s="106"/>
      <c r="F135" s="106"/>
      <c r="G135" s="106"/>
      <c r="H135" s="108"/>
    </row>
    <row r="136" spans="2:8" s="105" customFormat="1" ht="24.95" customHeight="1">
      <c r="B136" s="45" t="str">
        <f t="shared" si="0"/>
        <v/>
      </c>
      <c r="C136" s="106"/>
      <c r="D136" s="107"/>
      <c r="E136" s="106"/>
      <c r="F136" s="106"/>
      <c r="G136" s="106"/>
      <c r="H136" s="108"/>
    </row>
    <row r="137" spans="2:8" s="105" customFormat="1" ht="24.95" customHeight="1">
      <c r="B137" s="45" t="str">
        <f t="shared" si="0"/>
        <v/>
      </c>
      <c r="C137" s="106"/>
      <c r="D137" s="107"/>
      <c r="E137" s="106"/>
      <c r="F137" s="106"/>
      <c r="G137" s="106"/>
      <c r="H137" s="108"/>
    </row>
    <row r="138" spans="2:8" s="105" customFormat="1" ht="24.95" customHeight="1">
      <c r="B138" s="45" t="str">
        <f t="shared" si="0"/>
        <v/>
      </c>
      <c r="C138" s="106"/>
      <c r="D138" s="107"/>
      <c r="E138" s="106"/>
      <c r="F138" s="106"/>
      <c r="G138" s="106"/>
      <c r="H138" s="108"/>
    </row>
    <row r="139" spans="2:8" s="105" customFormat="1" ht="24.95" customHeight="1">
      <c r="B139" s="45" t="str">
        <f t="shared" si="0"/>
        <v/>
      </c>
      <c r="C139" s="106"/>
      <c r="D139" s="107"/>
      <c r="E139" s="106"/>
      <c r="F139" s="106"/>
      <c r="G139" s="106"/>
      <c r="H139" s="108"/>
    </row>
    <row r="140" spans="2:8" s="105" customFormat="1" ht="24.95" customHeight="1">
      <c r="B140" s="45" t="str">
        <f t="shared" si="0"/>
        <v/>
      </c>
      <c r="C140" s="106"/>
      <c r="D140" s="107"/>
      <c r="E140" s="106"/>
      <c r="F140" s="106"/>
      <c r="G140" s="106"/>
      <c r="H140" s="108"/>
    </row>
    <row r="141" spans="2:8" s="105" customFormat="1" ht="24.95" customHeight="1">
      <c r="B141" s="45" t="str">
        <f t="shared" si="0"/>
        <v/>
      </c>
      <c r="C141" s="106"/>
      <c r="D141" s="107"/>
      <c r="E141" s="106"/>
      <c r="F141" s="106"/>
      <c r="G141" s="106"/>
      <c r="H141" s="108"/>
    </row>
    <row r="142" spans="2:8" s="105" customFormat="1" ht="24.95" customHeight="1">
      <c r="B142" s="45" t="str">
        <f t="shared" si="0"/>
        <v/>
      </c>
      <c r="C142" s="106"/>
      <c r="D142" s="107"/>
      <c r="E142" s="106"/>
      <c r="F142" s="106"/>
      <c r="G142" s="106"/>
      <c r="H142" s="108"/>
    </row>
    <row r="143" spans="2:8" s="105" customFormat="1" ht="24.95" customHeight="1">
      <c r="B143" s="45" t="str">
        <f t="shared" si="0"/>
        <v/>
      </c>
      <c r="C143" s="106"/>
      <c r="D143" s="107"/>
      <c r="E143" s="106"/>
      <c r="F143" s="106"/>
      <c r="G143" s="106"/>
      <c r="H143" s="108"/>
    </row>
    <row r="144" spans="2:8" s="105" customFormat="1" ht="24.95" customHeight="1">
      <c r="B144" s="45" t="str">
        <f t="shared" si="0"/>
        <v/>
      </c>
      <c r="C144" s="106"/>
      <c r="D144" s="107"/>
      <c r="E144" s="106"/>
      <c r="F144" s="106"/>
      <c r="G144" s="106"/>
      <c r="H144" s="108"/>
    </row>
    <row r="145" spans="2:8" s="105" customFormat="1" ht="24.95" customHeight="1">
      <c r="B145" s="45" t="str">
        <f t="shared" si="0"/>
        <v/>
      </c>
      <c r="C145" s="106"/>
      <c r="D145" s="107"/>
      <c r="E145" s="106"/>
      <c r="F145" s="106"/>
      <c r="G145" s="106"/>
      <c r="H145" s="108"/>
    </row>
    <row r="146" spans="2:8" s="105" customFormat="1" ht="24.95" customHeight="1">
      <c r="B146" s="45" t="str">
        <f t="shared" si="0"/>
        <v/>
      </c>
      <c r="C146" s="106"/>
      <c r="D146" s="107"/>
      <c r="E146" s="106"/>
      <c r="F146" s="106"/>
      <c r="G146" s="106"/>
      <c r="H146" s="108"/>
    </row>
    <row r="147" spans="2:8" s="105" customFormat="1" ht="24.95" customHeight="1">
      <c r="B147" s="45" t="str">
        <f t="shared" si="0"/>
        <v/>
      </c>
      <c r="C147" s="106"/>
      <c r="D147" s="107"/>
      <c r="E147" s="106"/>
      <c r="F147" s="106"/>
      <c r="G147" s="106"/>
      <c r="H147" s="108"/>
    </row>
    <row r="148" spans="2:8" s="105" customFormat="1" ht="24.95" customHeight="1">
      <c r="B148" s="45" t="str">
        <f t="shared" si="0"/>
        <v/>
      </c>
      <c r="C148" s="106"/>
      <c r="D148" s="107"/>
      <c r="E148" s="106"/>
      <c r="F148" s="106"/>
      <c r="G148" s="106"/>
      <c r="H148" s="108"/>
    </row>
    <row r="149" spans="2:8" s="105" customFormat="1" ht="24.95" customHeight="1">
      <c r="B149" s="45" t="str">
        <f t="shared" si="0"/>
        <v/>
      </c>
      <c r="C149" s="106"/>
      <c r="D149" s="107"/>
      <c r="E149" s="106"/>
      <c r="F149" s="106"/>
      <c r="G149" s="106"/>
      <c r="H149" s="108"/>
    </row>
    <row r="150" spans="2:8" s="105" customFormat="1" ht="24.95" customHeight="1">
      <c r="B150" s="45" t="str">
        <f t="shared" si="0"/>
        <v/>
      </c>
      <c r="C150" s="106"/>
      <c r="D150" s="107"/>
      <c r="E150" s="106"/>
      <c r="F150" s="106"/>
      <c r="G150" s="106"/>
      <c r="H150" s="108"/>
    </row>
    <row r="151" spans="2:8" s="105" customFormat="1" ht="24.95" customHeight="1">
      <c r="B151" s="45" t="str">
        <f t="shared" si="0"/>
        <v/>
      </c>
      <c r="C151" s="106"/>
      <c r="D151" s="107"/>
      <c r="E151" s="106"/>
      <c r="F151" s="106"/>
      <c r="G151" s="106"/>
      <c r="H151" s="108"/>
    </row>
    <row r="152" spans="2:8" s="105" customFormat="1" ht="24.95" customHeight="1">
      <c r="B152" s="45" t="str">
        <f t="shared" ref="B152:B167" si="1">IF(C152&lt;&gt;"",B151+1,"")</f>
        <v/>
      </c>
      <c r="C152" s="106"/>
      <c r="D152" s="107"/>
      <c r="E152" s="106"/>
      <c r="F152" s="106"/>
      <c r="G152" s="106"/>
      <c r="H152" s="108"/>
    </row>
    <row r="153" spans="2:8" s="105" customFormat="1" ht="24.95" customHeight="1">
      <c r="B153" s="45" t="str">
        <f t="shared" si="1"/>
        <v/>
      </c>
      <c r="C153" s="106"/>
      <c r="D153" s="107"/>
      <c r="E153" s="106"/>
      <c r="F153" s="106"/>
      <c r="G153" s="106"/>
      <c r="H153" s="108"/>
    </row>
    <row r="154" spans="2:8" s="105" customFormat="1" ht="24.95" customHeight="1">
      <c r="B154" s="45" t="str">
        <f t="shared" si="1"/>
        <v/>
      </c>
      <c r="C154" s="106"/>
      <c r="D154" s="107"/>
      <c r="E154" s="106"/>
      <c r="F154" s="106"/>
      <c r="G154" s="106"/>
      <c r="H154" s="108"/>
    </row>
    <row r="155" spans="2:8" s="105" customFormat="1" ht="24.95" customHeight="1">
      <c r="B155" s="45" t="str">
        <f t="shared" si="1"/>
        <v/>
      </c>
      <c r="C155" s="106"/>
      <c r="D155" s="107"/>
      <c r="E155" s="106"/>
      <c r="F155" s="106"/>
      <c r="G155" s="106"/>
      <c r="H155" s="108"/>
    </row>
    <row r="156" spans="2:8" s="105" customFormat="1" ht="24.95" customHeight="1">
      <c r="B156" s="45" t="str">
        <f t="shared" si="1"/>
        <v/>
      </c>
      <c r="C156" s="106"/>
      <c r="D156" s="107"/>
      <c r="E156" s="106"/>
      <c r="F156" s="106"/>
      <c r="G156" s="106"/>
      <c r="H156" s="108"/>
    </row>
    <row r="157" spans="2:8" s="105" customFormat="1" ht="24.95" customHeight="1">
      <c r="B157" s="45" t="str">
        <f t="shared" si="1"/>
        <v/>
      </c>
      <c r="C157" s="106"/>
      <c r="D157" s="107"/>
      <c r="E157" s="106"/>
      <c r="F157" s="106"/>
      <c r="G157" s="106"/>
      <c r="H157" s="108"/>
    </row>
    <row r="158" spans="2:8" s="105" customFormat="1" ht="24.95" customHeight="1">
      <c r="B158" s="45" t="str">
        <f t="shared" si="1"/>
        <v/>
      </c>
      <c r="C158" s="106"/>
      <c r="D158" s="107"/>
      <c r="E158" s="106"/>
      <c r="F158" s="106"/>
      <c r="G158" s="106"/>
      <c r="H158" s="108"/>
    </row>
    <row r="159" spans="2:8" s="105" customFormat="1" ht="24.95" customHeight="1">
      <c r="B159" s="45" t="str">
        <f t="shared" si="1"/>
        <v/>
      </c>
      <c r="C159" s="106"/>
      <c r="D159" s="107"/>
      <c r="E159" s="106"/>
      <c r="F159" s="106"/>
      <c r="G159" s="106"/>
      <c r="H159" s="108"/>
    </row>
    <row r="160" spans="2:8" s="105" customFormat="1" ht="24.95" customHeight="1">
      <c r="B160" s="45" t="str">
        <f t="shared" si="1"/>
        <v/>
      </c>
      <c r="C160" s="106"/>
      <c r="D160" s="107"/>
      <c r="E160" s="106"/>
      <c r="F160" s="106"/>
      <c r="G160" s="106"/>
      <c r="H160" s="108"/>
    </row>
    <row r="161" spans="2:8" s="105" customFormat="1" ht="24.95" customHeight="1">
      <c r="B161" s="45" t="str">
        <f t="shared" si="1"/>
        <v/>
      </c>
      <c r="C161" s="106"/>
      <c r="D161" s="107"/>
      <c r="E161" s="106"/>
      <c r="F161" s="106"/>
      <c r="G161" s="106"/>
      <c r="H161" s="108"/>
    </row>
    <row r="162" spans="2:8" s="105" customFormat="1" ht="24.95" customHeight="1">
      <c r="B162" s="45" t="str">
        <f t="shared" si="1"/>
        <v/>
      </c>
      <c r="C162" s="106"/>
      <c r="D162" s="107"/>
      <c r="E162" s="106"/>
      <c r="F162" s="106"/>
      <c r="G162" s="106"/>
      <c r="H162" s="108"/>
    </row>
    <row r="163" spans="2:8" s="105" customFormat="1" ht="24.95" customHeight="1">
      <c r="B163" s="45" t="str">
        <f t="shared" si="1"/>
        <v/>
      </c>
      <c r="C163" s="106"/>
      <c r="D163" s="107"/>
      <c r="E163" s="106"/>
      <c r="F163" s="106"/>
      <c r="G163" s="106"/>
      <c r="H163" s="108"/>
    </row>
    <row r="164" spans="2:8" s="105" customFormat="1" ht="24.95" customHeight="1">
      <c r="B164" s="45" t="str">
        <f t="shared" si="1"/>
        <v/>
      </c>
      <c r="C164" s="106"/>
      <c r="D164" s="107"/>
      <c r="E164" s="106"/>
      <c r="F164" s="106"/>
      <c r="G164" s="106"/>
      <c r="H164" s="108"/>
    </row>
    <row r="165" spans="2:8" s="105" customFormat="1" ht="24.95" customHeight="1">
      <c r="B165" s="45" t="str">
        <f t="shared" si="1"/>
        <v/>
      </c>
      <c r="C165" s="106"/>
      <c r="D165" s="107"/>
      <c r="E165" s="106"/>
      <c r="F165" s="106"/>
      <c r="G165" s="106"/>
      <c r="H165" s="108"/>
    </row>
    <row r="166" spans="2:8" s="105" customFormat="1" ht="24.95" customHeight="1">
      <c r="B166" s="45" t="str">
        <f t="shared" si="1"/>
        <v/>
      </c>
      <c r="C166" s="106"/>
      <c r="D166" s="107"/>
      <c r="E166" s="106"/>
      <c r="F166" s="106"/>
      <c r="G166" s="106"/>
      <c r="H166" s="108"/>
    </row>
    <row r="167" spans="2:8" s="105" customFormat="1" ht="24.95" customHeight="1" thickBot="1">
      <c r="B167" s="45" t="str">
        <f t="shared" si="1"/>
        <v/>
      </c>
      <c r="C167" s="109"/>
      <c r="D167" s="110"/>
      <c r="E167" s="109"/>
      <c r="F167" s="109"/>
      <c r="G167" s="109"/>
      <c r="H167" s="111"/>
    </row>
    <row r="168" spans="2:8" ht="24.95" customHeight="1" thickTop="1">
      <c r="D168" s="112"/>
    </row>
    <row r="169" spans="2:8" ht="15" customHeight="1">
      <c r="B169" s="301" t="s">
        <v>21</v>
      </c>
      <c r="C169" s="301"/>
      <c r="D169" s="112"/>
    </row>
    <row r="170" spans="2:8" ht="15" customHeight="1" thickBot="1">
      <c r="B170" s="301"/>
      <c r="C170" s="301"/>
      <c r="D170" s="112"/>
    </row>
    <row r="171" spans="2:8" ht="24.95" customHeight="1" thickTop="1">
      <c r="B171" s="93">
        <v>1</v>
      </c>
      <c r="C171" s="94" t="s">
        <v>16</v>
      </c>
      <c r="D171" s="112"/>
    </row>
    <row r="172" spans="2:8" ht="24.95" customHeight="1">
      <c r="B172" s="95">
        <v>2</v>
      </c>
      <c r="C172" s="96" t="s">
        <v>17</v>
      </c>
      <c r="D172" s="112"/>
    </row>
    <row r="173" spans="2:8" ht="24.95" customHeight="1">
      <c r="B173" s="95">
        <v>3</v>
      </c>
      <c r="C173" s="96" t="s">
        <v>18</v>
      </c>
      <c r="D173" s="112"/>
    </row>
    <row r="174" spans="2:8" ht="24.95" customHeight="1">
      <c r="B174" s="95">
        <v>4</v>
      </c>
      <c r="C174" s="96" t="s">
        <v>19</v>
      </c>
      <c r="D174" s="112"/>
    </row>
    <row r="175" spans="2:8" ht="24.95" customHeight="1" thickBot="1">
      <c r="B175" s="97">
        <v>5</v>
      </c>
      <c r="C175" s="98" t="s">
        <v>20</v>
      </c>
      <c r="D175" s="112"/>
    </row>
    <row r="176" spans="2:8" ht="24.95" customHeight="1" thickTop="1">
      <c r="D176" s="112"/>
    </row>
    <row r="177" spans="4:4">
      <c r="D177" s="112"/>
    </row>
    <row r="178" spans="4:4">
      <c r="D178" s="112"/>
    </row>
    <row r="179" spans="4:4">
      <c r="D179" s="112"/>
    </row>
    <row r="180" spans="4:4">
      <c r="D180" s="112"/>
    </row>
    <row r="181" spans="4:4" hidden="1"/>
    <row r="182" spans="4:4" hidden="1"/>
    <row r="183" spans="4:4" hidden="1"/>
    <row r="184" spans="4:4" hidden="1"/>
    <row r="185" spans="4:4" hidden="1"/>
    <row r="186" spans="4:4" hidden="1"/>
    <row r="187" spans="4:4" hidden="1"/>
    <row r="188" spans="4:4" hidden="1"/>
    <row r="189" spans="4:4" hidden="1"/>
    <row r="190" spans="4:4" hidden="1"/>
    <row r="191" spans="4:4" hidden="1"/>
    <row r="192" spans="4:4"/>
  </sheetData>
  <mergeCells count="2">
    <mergeCell ref="B169:C170"/>
    <mergeCell ref="E3:G5"/>
  </mergeCells>
  <dataValidations count="1">
    <dataValidation type="list" allowBlank="1" showInputMessage="1" showErrorMessage="1" errorTitle="System Analyst / Mahmoud Hamouda" error="برجاء الإلتزام بأحد المخازن  المعرفة بالبرنامج. ، ويمكنك اختيار إحداها من القائمة المنسدلة بالخلية " sqref="G8:G167">
      <formula1>$C$171:$C$175</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sheetPr>
    <outlinePr showOutlineSymbols="0"/>
  </sheetPr>
  <dimension ref="A1:P36"/>
  <sheetViews>
    <sheetView showGridLines="0" showRowColHeaders="0" showZeros="0" rightToLeft="1" tabSelected="1" showOutlineSymbols="0" workbookViewId="0">
      <pane xSplit="15" ySplit="36" topLeftCell="P37" activePane="bottomRight" state="frozen"/>
      <selection pane="topRight" activeCell="O1" sqref="O1"/>
      <selection pane="bottomLeft" activeCell="A32" sqref="A32"/>
      <selection pane="bottomRight" activeCell="I34" sqref="I34"/>
    </sheetView>
  </sheetViews>
  <sheetFormatPr defaultColWidth="0" defaultRowHeight="12.75" zeroHeight="1"/>
  <cols>
    <col min="1" max="5" width="9.140625" style="1" customWidth="1"/>
    <col min="6" max="10" width="10.7109375" style="1" customWidth="1"/>
    <col min="11" max="15" width="9.140625" style="1" customWidth="1"/>
    <col min="16" max="16" width="0" style="1" hidden="1" customWidth="1"/>
    <col min="17" max="16384" width="9.140625" style="1" hidden="1"/>
  </cols>
  <sheetData>
    <row r="1" spans="2:14"/>
    <row r="2" spans="2:14" ht="12.75" customHeight="1">
      <c r="B2" s="206"/>
      <c r="C2" s="206"/>
      <c r="D2" s="206"/>
      <c r="E2" s="206"/>
    </row>
    <row r="3" spans="2:14" ht="12.75" customHeight="1">
      <c r="B3" s="206"/>
      <c r="C3" s="206"/>
      <c r="D3" s="206"/>
      <c r="E3" s="206"/>
    </row>
    <row r="4" spans="2:14" ht="12.75" customHeight="1">
      <c r="B4" s="206"/>
      <c r="C4" s="206"/>
      <c r="D4" s="206"/>
      <c r="E4" s="206"/>
    </row>
    <row r="5" spans="2:14"/>
    <row r="6" spans="2:14"/>
    <row r="7" spans="2:14"/>
    <row r="8" spans="2:14"/>
    <row r="9" spans="2:14" ht="13.5" thickBot="1"/>
    <row r="10" spans="2:14" ht="15" customHeight="1" thickTop="1">
      <c r="B10" s="200" t="s">
        <v>0</v>
      </c>
      <c r="C10" s="201"/>
      <c r="D10" s="202"/>
      <c r="E10" s="2"/>
      <c r="F10" s="200" t="s">
        <v>1</v>
      </c>
      <c r="G10" s="201"/>
      <c r="H10" s="201"/>
      <c r="I10" s="201"/>
      <c r="J10" s="202"/>
      <c r="K10" s="2"/>
      <c r="L10" s="200" t="s">
        <v>2</v>
      </c>
      <c r="M10" s="201"/>
      <c r="N10" s="202"/>
    </row>
    <row r="11" spans="2:14" ht="15" customHeight="1" thickBot="1">
      <c r="B11" s="203"/>
      <c r="C11" s="204"/>
      <c r="D11" s="205"/>
      <c r="E11" s="2"/>
      <c r="F11" s="203"/>
      <c r="G11" s="204"/>
      <c r="H11" s="204"/>
      <c r="I11" s="204"/>
      <c r="J11" s="205"/>
      <c r="K11" s="2"/>
      <c r="L11" s="203"/>
      <c r="M11" s="204"/>
      <c r="N11" s="205"/>
    </row>
    <row r="12" spans="2:14" ht="13.5" thickTop="1">
      <c r="B12" s="3"/>
      <c r="C12" s="4"/>
      <c r="D12" s="5"/>
      <c r="F12" s="6"/>
      <c r="G12" s="7"/>
      <c r="H12" s="7"/>
      <c r="I12" s="7"/>
      <c r="J12" s="8"/>
      <c r="L12" s="9"/>
      <c r="M12" s="10"/>
      <c r="N12" s="11"/>
    </row>
    <row r="13" spans="2:14">
      <c r="B13" s="3"/>
      <c r="C13" s="4"/>
      <c r="D13" s="5"/>
      <c r="F13" s="6"/>
      <c r="G13" s="7"/>
      <c r="H13" s="7"/>
      <c r="I13" s="7"/>
      <c r="J13" s="8"/>
      <c r="L13" s="9"/>
      <c r="M13" s="10"/>
      <c r="N13" s="11"/>
    </row>
    <row r="14" spans="2:14">
      <c r="B14" s="3"/>
      <c r="C14" s="4"/>
      <c r="D14" s="5"/>
      <c r="F14" s="6"/>
      <c r="G14" s="7"/>
      <c r="H14" s="7"/>
      <c r="I14" s="7"/>
      <c r="J14" s="8"/>
      <c r="L14" s="9"/>
      <c r="M14" s="10"/>
      <c r="N14" s="11"/>
    </row>
    <row r="15" spans="2:14">
      <c r="B15" s="3"/>
      <c r="C15" s="4"/>
      <c r="D15" s="5"/>
      <c r="F15" s="6"/>
      <c r="G15" s="7"/>
      <c r="H15" s="7"/>
      <c r="I15" s="7"/>
      <c r="J15" s="8"/>
      <c r="L15" s="9"/>
      <c r="M15" s="10"/>
      <c r="N15" s="11"/>
    </row>
    <row r="16" spans="2:14">
      <c r="B16" s="3"/>
      <c r="C16" s="4"/>
      <c r="D16" s="5"/>
      <c r="F16" s="6"/>
      <c r="G16" s="7"/>
      <c r="H16" s="7"/>
      <c r="I16" s="7"/>
      <c r="J16" s="8"/>
      <c r="L16" s="9"/>
      <c r="M16" s="10"/>
      <c r="N16" s="11"/>
    </row>
    <row r="17" spans="2:14">
      <c r="B17" s="3"/>
      <c r="C17" s="4"/>
      <c r="D17" s="5"/>
      <c r="F17" s="6"/>
      <c r="G17" s="7"/>
      <c r="H17" s="7"/>
      <c r="I17" s="7"/>
      <c r="J17" s="8"/>
      <c r="L17" s="9"/>
      <c r="M17" s="10"/>
      <c r="N17" s="11"/>
    </row>
    <row r="18" spans="2:14">
      <c r="B18" s="3"/>
      <c r="C18" s="4"/>
      <c r="D18" s="5"/>
      <c r="F18" s="6"/>
      <c r="G18" s="7"/>
      <c r="H18" s="7"/>
      <c r="I18" s="7"/>
      <c r="J18" s="8"/>
      <c r="L18" s="9"/>
      <c r="M18" s="10"/>
      <c r="N18" s="11"/>
    </row>
    <row r="19" spans="2:14">
      <c r="B19" s="3"/>
      <c r="C19" s="4"/>
      <c r="D19" s="5"/>
      <c r="F19" s="6"/>
      <c r="G19" s="7"/>
      <c r="H19" s="7"/>
      <c r="I19" s="7"/>
      <c r="J19" s="8"/>
      <c r="L19" s="9"/>
      <c r="M19" s="10"/>
      <c r="N19" s="11"/>
    </row>
    <row r="20" spans="2:14">
      <c r="B20" s="3"/>
      <c r="C20" s="4"/>
      <c r="D20" s="5"/>
      <c r="F20" s="6"/>
      <c r="G20" s="7"/>
      <c r="H20" s="7"/>
      <c r="I20" s="7"/>
      <c r="J20" s="8"/>
      <c r="L20" s="9"/>
      <c r="M20" s="10"/>
      <c r="N20" s="11"/>
    </row>
    <row r="21" spans="2:14">
      <c r="B21" s="3"/>
      <c r="C21" s="4"/>
      <c r="D21" s="5"/>
      <c r="F21" s="6"/>
      <c r="G21" s="7"/>
      <c r="H21" s="7"/>
      <c r="I21" s="7"/>
      <c r="J21" s="8"/>
      <c r="L21" s="9"/>
      <c r="M21" s="10"/>
      <c r="N21" s="11"/>
    </row>
    <row r="22" spans="2:14">
      <c r="B22" s="3"/>
      <c r="C22" s="4"/>
      <c r="D22" s="5"/>
      <c r="F22" s="6"/>
      <c r="G22" s="7"/>
      <c r="H22" s="7"/>
      <c r="I22" s="7"/>
      <c r="J22" s="8"/>
      <c r="L22" s="9"/>
      <c r="M22" s="10"/>
      <c r="N22" s="11"/>
    </row>
    <row r="23" spans="2:14">
      <c r="B23" s="3"/>
      <c r="C23" s="4"/>
      <c r="D23" s="5"/>
      <c r="F23" s="6"/>
      <c r="G23" s="7"/>
      <c r="H23" s="7"/>
      <c r="I23" s="7"/>
      <c r="J23" s="8"/>
      <c r="L23" s="9"/>
      <c r="M23" s="10"/>
      <c r="N23" s="11"/>
    </row>
    <row r="24" spans="2:14">
      <c r="B24" s="3"/>
      <c r="C24" s="4"/>
      <c r="D24" s="5"/>
      <c r="F24" s="6"/>
      <c r="G24" s="7"/>
      <c r="H24" s="7"/>
      <c r="I24" s="7"/>
      <c r="J24" s="8"/>
      <c r="L24" s="9"/>
      <c r="M24" s="10"/>
      <c r="N24" s="11"/>
    </row>
    <row r="25" spans="2:14">
      <c r="B25" s="3"/>
      <c r="C25" s="4"/>
      <c r="D25" s="5"/>
      <c r="F25" s="6"/>
      <c r="G25" s="7"/>
      <c r="H25" s="7"/>
      <c r="I25" s="7"/>
      <c r="J25" s="8"/>
      <c r="L25" s="9"/>
      <c r="M25" s="10"/>
      <c r="N25" s="11"/>
    </row>
    <row r="26" spans="2:14" ht="13.5" thickBot="1">
      <c r="B26" s="12"/>
      <c r="C26" s="13"/>
      <c r="D26" s="14"/>
      <c r="F26" s="15"/>
      <c r="G26" s="16"/>
      <c r="H26" s="16"/>
      <c r="I26" s="16"/>
      <c r="J26" s="17"/>
      <c r="L26" s="18"/>
      <c r="M26" s="19"/>
      <c r="N26" s="20"/>
    </row>
    <row r="27" spans="2:14" ht="13.5" thickTop="1"/>
    <row r="28" spans="2:14"/>
    <row r="29" spans="2:14"/>
    <row r="30" spans="2:14" ht="12.75" customHeight="1">
      <c r="G30" s="207" t="s">
        <v>68</v>
      </c>
      <c r="H30" s="207"/>
      <c r="I30" s="207"/>
    </row>
    <row r="31" spans="2:14" ht="12.75" customHeight="1">
      <c r="G31" s="207"/>
      <c r="H31" s="207"/>
      <c r="I31" s="207"/>
    </row>
    <row r="32" spans="2:14"/>
    <row r="33"/>
    <row r="34"/>
    <row r="35"/>
    <row r="36"/>
  </sheetData>
  <mergeCells count="5">
    <mergeCell ref="B10:D11"/>
    <mergeCell ref="F10:J11"/>
    <mergeCell ref="L10:N11"/>
    <mergeCell ref="B2:E4"/>
    <mergeCell ref="G30:I3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zoomScale="90" zoomScaleNormal="90" workbookViewId="0"/>
  </sheetViews>
  <sheetFormatPr defaultColWidth="0" defaultRowHeight="12.75" zeroHeight="1"/>
  <cols>
    <col min="1" max="1" width="10.7109375" style="27" customWidth="1"/>
    <col min="2" max="2" width="8.85546875" style="1" bestFit="1" customWidth="1"/>
    <col min="3" max="3" width="15.7109375" style="1" customWidth="1"/>
    <col min="4" max="4" width="9.28515625" style="1" bestFit="1" customWidth="1"/>
    <col min="5" max="5" width="14" style="1" customWidth="1"/>
    <col min="6" max="7" width="20.7109375" style="1" customWidth="1"/>
    <col min="8" max="12" width="15.7109375" style="1" customWidth="1"/>
    <col min="13" max="20" width="10.7109375" style="28" hidden="1" customWidth="1"/>
    <col min="21" max="16384" width="9.140625" style="1" hidden="1"/>
  </cols>
  <sheetData>
    <row r="1" spans="1:18"/>
    <row r="2" spans="1:18"/>
    <row r="3" spans="1:18" ht="13.5" thickBot="1"/>
    <row r="4" spans="1:18" ht="15" customHeight="1" thickTop="1">
      <c r="F4" s="208" t="s">
        <v>23</v>
      </c>
      <c r="G4" s="209"/>
      <c r="H4" s="209"/>
      <c r="I4" s="210"/>
      <c r="J4" s="29"/>
      <c r="K4" s="29"/>
      <c r="L4" s="29"/>
      <c r="M4" s="30"/>
    </row>
    <row r="5" spans="1:18" ht="15" customHeight="1" thickBot="1">
      <c r="F5" s="211"/>
      <c r="G5" s="212"/>
      <c r="H5" s="212"/>
      <c r="I5" s="213"/>
      <c r="J5" s="29"/>
      <c r="K5" s="29"/>
      <c r="L5" s="29"/>
      <c r="M5" s="30"/>
    </row>
    <row r="6" spans="1:18" ht="12.75" customHeight="1" thickTop="1">
      <c r="I6" s="29"/>
      <c r="J6" s="29"/>
      <c r="K6" s="29"/>
      <c r="L6" s="29"/>
      <c r="M6" s="31"/>
      <c r="N6" s="214">
        <f>DocReport!K8</f>
        <v>0</v>
      </c>
      <c r="O6" s="215"/>
    </row>
    <row r="7" spans="1:18" ht="13.5" thickBot="1">
      <c r="M7" s="32" t="s">
        <v>60</v>
      </c>
      <c r="N7" s="214" t="s">
        <v>61</v>
      </c>
      <c r="O7" s="215"/>
    </row>
    <row r="8" spans="1:18" ht="24.95" customHeight="1" thickTop="1" thickBot="1">
      <c r="B8" s="33" t="s">
        <v>4</v>
      </c>
      <c r="C8" s="33" t="s">
        <v>10</v>
      </c>
      <c r="D8" s="33" t="s">
        <v>22</v>
      </c>
      <c r="E8" s="33" t="s">
        <v>7</v>
      </c>
      <c r="F8" s="33" t="s">
        <v>11</v>
      </c>
      <c r="G8" s="33" t="s">
        <v>15</v>
      </c>
      <c r="H8" s="33" t="s">
        <v>53</v>
      </c>
      <c r="I8" s="33" t="s">
        <v>12</v>
      </c>
      <c r="J8" s="33" t="s">
        <v>14</v>
      </c>
      <c r="K8" s="33" t="s">
        <v>13</v>
      </c>
      <c r="L8" s="34"/>
      <c r="M8" s="35">
        <f>ItemReport!D7</f>
        <v>0</v>
      </c>
      <c r="N8" s="28">
        <f>COUNT(N9:N508)</f>
        <v>0</v>
      </c>
      <c r="O8" s="35">
        <f>DocReport!L7</f>
        <v>1</v>
      </c>
    </row>
    <row r="9" spans="1:18" ht="24.95" customHeight="1" thickTop="1">
      <c r="A9" s="36">
        <f>IFERROR(RANK(M9,$M$9:$M$508,1),"")</f>
        <v>1</v>
      </c>
      <c r="B9" s="37" t="str">
        <f>IF(AND(C9&lt;&gt;"",E9&lt;&gt;""),1,"")</f>
        <v/>
      </c>
      <c r="C9" s="58"/>
      <c r="D9" s="59"/>
      <c r="E9" s="59"/>
      <c r="F9" s="38" t="str">
        <f><![CDATA[IFERROR(IF(E9<>"",VLOOKUP(E9,Items!$C$8:$D$167,2,0),""),"راجع تكويد الصنف")]]></f>
        <v/>
      </c>
      <c r="G9" s="59"/>
      <c r="H9" s="59"/>
      <c r="I9" s="59"/>
      <c r="J9" s="59"/>
      <c r="K9" s="64"/>
      <c r="L9" s="39"/>
      <c r="M9" s="40">
        <f>IF($M$8=E9,D9,"")</f>
        <v>0</v>
      </c>
      <c r="N9" s="41" t="str">
        <f>IF(P9&lt;&gt;"",ROW(),"")</f>
        <v/>
      </c>
      <c r="O9" s="42">
        <f t="shared" ref="O9:O72" si="0">IF($O$8=1,IF($N$6=D9,C9,""),"")</f>
        <v>0</v>
      </c>
      <c r="P9" s="43" t="str">
        <f t="shared" ref="P9:P72" si="1">IF($O$8=1,IF($N$6=D9,F9,""),"")</f>
        <v/>
      </c>
      <c r="Q9" s="43">
        <f t="shared" ref="Q9:Q72" si="2">IF($O$8=1,IF($N$6=D9,G9,""),"")</f>
        <v>0</v>
      </c>
      <c r="R9" s="44">
        <f t="shared" ref="R9:R72" si="3">IF($O$8=1,IF($N$6=D9,H9,""),"")</f>
        <v>0</v>
      </c>
    </row>
    <row r="10" spans="1:18" ht="24.95" customHeight="1">
      <c r="A10" s="36">
        <f t="shared" ref="A10:A73" si="4">IFERROR(RANK(M10,$M$9:$M$508,1),"")</f>
        <v>1</v>
      </c>
      <c r="B10" s="45" t="str">
        <f>IF(AND(C10&lt;&gt;"",E10&lt;&gt;""),B9+1,"")</f>
        <v/>
      </c>
      <c r="C10" s="60"/>
      <c r="D10" s="61"/>
      <c r="E10" s="61"/>
      <c r="F10" s="46" t="str">
        <f><![CDATA[IFERROR(IF(E10<>"",VLOOKUP(E10,Items!$C$8:$D$167,2,0),""),"راجع تكويد الصنف")]]></f>
        <v/>
      </c>
      <c r="G10" s="61"/>
      <c r="H10" s="61"/>
      <c r="I10" s="61"/>
      <c r="J10" s="61"/>
      <c r="K10" s="65"/>
      <c r="L10" s="39"/>
      <c r="M10" s="47">
        <f t="shared" ref="M10:M73" si="5">IF($M$8=E10,D10,"")</f>
        <v>0</v>
      </c>
      <c r="N10" s="48" t="str">
        <f t="shared" ref="N10:N73" si="6">IF(P10&lt;&gt;"",ROW(),"")</f>
        <v/>
      </c>
      <c r="O10" s="49">
        <f t="shared" si="0"/>
        <v>0</v>
      </c>
      <c r="P10" s="32" t="str">
        <f t="shared" si="1"/>
        <v/>
      </c>
      <c r="Q10" s="32">
        <f t="shared" si="2"/>
        <v>0</v>
      </c>
      <c r="R10" s="50">
        <f t="shared" si="3"/>
        <v>0</v>
      </c>
    </row>
    <row r="11" spans="1:18" ht="24.95" customHeight="1">
      <c r="A11" s="36">
        <f t="shared" si="4"/>
        <v>1</v>
      </c>
      <c r="B11" s="45" t="str">
        <f t="shared" ref="B11:B74" si="7">IF(AND(C11&lt;&gt;"",E11&lt;&gt;""),B10+1,"")</f>
        <v/>
      </c>
      <c r="C11" s="60"/>
      <c r="D11" s="61"/>
      <c r="E11" s="61"/>
      <c r="F11" s="46" t="str">
        <f><![CDATA[IFERROR(IF(E11<>"",VLOOKUP(E11,Items!$C$8:$D$167,2,0),""),"راجع تكويد الصنف")]]></f>
        <v/>
      </c>
      <c r="G11" s="61"/>
      <c r="H11" s="61"/>
      <c r="I11" s="61"/>
      <c r="J11" s="61"/>
      <c r="K11" s="65"/>
      <c r="L11" s="39"/>
      <c r="M11" s="47">
        <f t="shared" si="5"/>
        <v>0</v>
      </c>
      <c r="N11" s="48" t="str">
        <f t="shared" si="6"/>
        <v/>
      </c>
      <c r="O11" s="49">
        <f t="shared" si="0"/>
        <v>0</v>
      </c>
      <c r="P11" s="32" t="str">
        <f t="shared" si="1"/>
        <v/>
      </c>
      <c r="Q11" s="32">
        <f t="shared" si="2"/>
        <v>0</v>
      </c>
      <c r="R11" s="50">
        <f t="shared" si="3"/>
        <v>0</v>
      </c>
    </row>
    <row r="12" spans="1:18" ht="24.95" customHeight="1">
      <c r="A12" s="36">
        <f t="shared" si="4"/>
        <v>1</v>
      </c>
      <c r="B12" s="45" t="str">
        <f t="shared" si="7"/>
        <v/>
      </c>
      <c r="C12" s="60"/>
      <c r="D12" s="61"/>
      <c r="E12" s="61"/>
      <c r="F12" s="46" t="str">
        <f><![CDATA[IFERROR(IF(E12<>"",VLOOKUP(E12,Items!$C$8:$D$167,2,0),""),"راجع تكويد الصنف")]]></f>
        <v/>
      </c>
      <c r="G12" s="61"/>
      <c r="H12" s="61"/>
      <c r="I12" s="61"/>
      <c r="J12" s="61"/>
      <c r="K12" s="65"/>
      <c r="L12" s="39"/>
      <c r="M12" s="47">
        <f t="shared" si="5"/>
        <v>0</v>
      </c>
      <c r="N12" s="48" t="str">
        <f t="shared" si="6"/>
        <v/>
      </c>
      <c r="O12" s="49">
        <f t="shared" si="0"/>
        <v>0</v>
      </c>
      <c r="P12" s="32" t="str">
        <f t="shared" si="1"/>
        <v/>
      </c>
      <c r="Q12" s="32">
        <f t="shared" si="2"/>
        <v>0</v>
      </c>
      <c r="R12" s="50">
        <f t="shared" si="3"/>
        <v>0</v>
      </c>
    </row>
    <row r="13" spans="1:18" ht="24.95" customHeight="1">
      <c r="A13" s="36">
        <f t="shared" si="4"/>
        <v>1</v>
      </c>
      <c r="B13" s="45" t="str">
        <f t="shared" si="7"/>
        <v/>
      </c>
      <c r="C13" s="60"/>
      <c r="D13" s="61"/>
      <c r="E13" s="61"/>
      <c r="F13" s="46" t="str">
        <f><![CDATA[IFERROR(IF(E13<>"",VLOOKUP(E13,Items!$C$8:$D$167,2,0),""),"راجع تكويد الصنف")]]></f>
        <v/>
      </c>
      <c r="G13" s="61"/>
      <c r="H13" s="61"/>
      <c r="I13" s="61"/>
      <c r="J13" s="61"/>
      <c r="K13" s="65"/>
      <c r="L13" s="39"/>
      <c r="M13" s="47">
        <f t="shared" si="5"/>
        <v>0</v>
      </c>
      <c r="N13" s="48" t="str">
        <f t="shared" si="6"/>
        <v/>
      </c>
      <c r="O13" s="49">
        <f t="shared" si="0"/>
        <v>0</v>
      </c>
      <c r="P13" s="32" t="str">
        <f t="shared" si="1"/>
        <v/>
      </c>
      <c r="Q13" s="32">
        <f t="shared" si="2"/>
        <v>0</v>
      </c>
      <c r="R13" s="50">
        <f t="shared" si="3"/>
        <v>0</v>
      </c>
    </row>
    <row r="14" spans="1:18" ht="24.95" customHeight="1">
      <c r="A14" s="36">
        <f t="shared" si="4"/>
        <v>1</v>
      </c>
      <c r="B14" s="45" t="str">
        <f t="shared" si="7"/>
        <v/>
      </c>
      <c r="C14" s="60"/>
      <c r="D14" s="61"/>
      <c r="E14" s="61"/>
      <c r="F14" s="46" t="str">
        <f><![CDATA[IFERROR(IF(E14<>"",VLOOKUP(E14,Items!$C$8:$D$167,2,0),""),"راجع تكويد الصنف")]]></f>
        <v/>
      </c>
      <c r="G14" s="61"/>
      <c r="H14" s="61"/>
      <c r="I14" s="61"/>
      <c r="J14" s="61"/>
      <c r="K14" s="65"/>
      <c r="L14" s="39"/>
      <c r="M14" s="47">
        <f t="shared" si="5"/>
        <v>0</v>
      </c>
      <c r="N14" s="48" t="str">
        <f t="shared" si="6"/>
        <v/>
      </c>
      <c r="O14" s="49">
        <f t="shared" si="0"/>
        <v>0</v>
      </c>
      <c r="P14" s="32" t="str">
        <f t="shared" si="1"/>
        <v/>
      </c>
      <c r="Q14" s="32">
        <f t="shared" si="2"/>
        <v>0</v>
      </c>
      <c r="R14" s="50">
        <f t="shared" si="3"/>
        <v>0</v>
      </c>
    </row>
    <row r="15" spans="1:18" ht="24.95" customHeight="1">
      <c r="A15" s="36">
        <f t="shared" si="4"/>
        <v>1</v>
      </c>
      <c r="B15" s="45" t="str">
        <f t="shared" si="7"/>
        <v/>
      </c>
      <c r="C15" s="60"/>
      <c r="D15" s="61"/>
      <c r="E15" s="61"/>
      <c r="F15" s="46" t="str">
        <f><![CDATA[IFERROR(IF(E15<>"",VLOOKUP(E15,Items!$C$8:$D$167,2,0),""),"راجع تكويد الصنف")]]></f>
        <v/>
      </c>
      <c r="G15" s="61"/>
      <c r="H15" s="61"/>
      <c r="I15" s="61"/>
      <c r="J15" s="61"/>
      <c r="K15" s="65"/>
      <c r="L15" s="39"/>
      <c r="M15" s="47">
        <f t="shared" si="5"/>
        <v>0</v>
      </c>
      <c r="N15" s="48" t="str">
        <f t="shared" si="6"/>
        <v/>
      </c>
      <c r="O15" s="49">
        <f t="shared" si="0"/>
        <v>0</v>
      </c>
      <c r="P15" s="32" t="str">
        <f t="shared" si="1"/>
        <v/>
      </c>
      <c r="Q15" s="32">
        <f t="shared" si="2"/>
        <v>0</v>
      </c>
      <c r="R15" s="50">
        <f t="shared" si="3"/>
        <v>0</v>
      </c>
    </row>
    <row r="16" spans="1:18" ht="24.95" customHeight="1">
      <c r="A16" s="36">
        <f t="shared" si="4"/>
        <v>1</v>
      </c>
      <c r="B16" s="45" t="str">
        <f t="shared" si="7"/>
        <v/>
      </c>
      <c r="C16" s="60"/>
      <c r="D16" s="61"/>
      <c r="E16" s="61"/>
      <c r="F16" s="46" t="str">
        <f><![CDATA[IFERROR(IF(E16<>"",VLOOKUP(E16,Items!$C$8:$D$167,2,0),""),"راجع تكويد الصنف")]]></f>
        <v/>
      </c>
      <c r="G16" s="61"/>
      <c r="H16" s="61"/>
      <c r="I16" s="61"/>
      <c r="J16" s="61"/>
      <c r="K16" s="65"/>
      <c r="L16" s="39"/>
      <c r="M16" s="47">
        <f t="shared" si="5"/>
        <v>0</v>
      </c>
      <c r="N16" s="48" t="str">
        <f t="shared" si="6"/>
        <v/>
      </c>
      <c r="O16" s="49">
        <f t="shared" si="0"/>
        <v>0</v>
      </c>
      <c r="P16" s="32" t="str">
        <f t="shared" si="1"/>
        <v/>
      </c>
      <c r="Q16" s="32">
        <f t="shared" si="2"/>
        <v>0</v>
      </c>
      <c r="R16" s="50">
        <f t="shared" si="3"/>
        <v>0</v>
      </c>
    </row>
    <row r="17" spans="1:18" ht="24.95" customHeight="1">
      <c r="A17" s="36">
        <f t="shared" si="4"/>
        <v>1</v>
      </c>
      <c r="B17" s="45" t="str">
        <f t="shared" si="7"/>
        <v/>
      </c>
      <c r="C17" s="60"/>
      <c r="D17" s="61"/>
      <c r="E17" s="61"/>
      <c r="F17" s="46" t="str">
        <f><![CDATA[IFERROR(IF(E17<>"",VLOOKUP(E17,Items!$C$8:$D$167,2,0),""),"راجع تكويد الصنف")]]></f>
        <v/>
      </c>
      <c r="G17" s="61"/>
      <c r="H17" s="61"/>
      <c r="I17" s="61"/>
      <c r="J17" s="61"/>
      <c r="K17" s="65"/>
      <c r="L17" s="39"/>
      <c r="M17" s="47">
        <f t="shared" si="5"/>
        <v>0</v>
      </c>
      <c r="N17" s="48" t="str">
        <f t="shared" si="6"/>
        <v/>
      </c>
      <c r="O17" s="49">
        <f t="shared" si="0"/>
        <v>0</v>
      </c>
      <c r="P17" s="32" t="str">
        <f t="shared" si="1"/>
        <v/>
      </c>
      <c r="Q17" s="32">
        <f t="shared" si="2"/>
        <v>0</v>
      </c>
      <c r="R17" s="50">
        <f t="shared" si="3"/>
        <v>0</v>
      </c>
    </row>
    <row r="18" spans="1:18" ht="24.95" customHeight="1">
      <c r="A18" s="36">
        <f t="shared" si="4"/>
        <v>1</v>
      </c>
      <c r="B18" s="45" t="str">
        <f t="shared" si="7"/>
        <v/>
      </c>
      <c r="C18" s="60"/>
      <c r="D18" s="61"/>
      <c r="E18" s="61"/>
      <c r="F18" s="46" t="str">
        <f><![CDATA[IFERROR(IF(E18<>"",VLOOKUP(E18,Items!$C$8:$D$167,2,0),""),"راجع تكويد الصنف")]]></f>
        <v/>
      </c>
      <c r="G18" s="61"/>
      <c r="H18" s="61"/>
      <c r="I18" s="61"/>
      <c r="J18" s="61"/>
      <c r="K18" s="65"/>
      <c r="L18" s="39"/>
      <c r="M18" s="47">
        <f t="shared" si="5"/>
        <v>0</v>
      </c>
      <c r="N18" s="48" t="str">
        <f t="shared" si="6"/>
        <v/>
      </c>
      <c r="O18" s="49">
        <f t="shared" si="0"/>
        <v>0</v>
      </c>
      <c r="P18" s="32" t="str">
        <f t="shared" si="1"/>
        <v/>
      </c>
      <c r="Q18" s="32">
        <f t="shared" si="2"/>
        <v>0</v>
      </c>
      <c r="R18" s="50">
        <f t="shared" si="3"/>
        <v>0</v>
      </c>
    </row>
    <row r="19" spans="1:18" ht="24.95" customHeight="1">
      <c r="A19" s="36">
        <f t="shared" si="4"/>
        <v>1</v>
      </c>
      <c r="B19" s="45" t="str">
        <f t="shared" si="7"/>
        <v/>
      </c>
      <c r="C19" s="60"/>
      <c r="D19" s="61"/>
      <c r="E19" s="61"/>
      <c r="F19" s="46" t="str">
        <f><![CDATA[IFERROR(IF(E19<>"",VLOOKUP(E19,Items!$C$8:$D$167,2,0),""),"راجع تكويد الصنف")]]></f>
        <v/>
      </c>
      <c r="G19" s="61"/>
      <c r="H19" s="61"/>
      <c r="I19" s="61"/>
      <c r="J19" s="61"/>
      <c r="K19" s="65"/>
      <c r="L19" s="39"/>
      <c r="M19" s="47">
        <f t="shared" si="5"/>
        <v>0</v>
      </c>
      <c r="N19" s="48" t="str">
        <f t="shared" si="6"/>
        <v/>
      </c>
      <c r="O19" s="49">
        <f t="shared" si="0"/>
        <v>0</v>
      </c>
      <c r="P19" s="32" t="str">
        <f t="shared" si="1"/>
        <v/>
      </c>
      <c r="Q19" s="32">
        <f t="shared" si="2"/>
        <v>0</v>
      </c>
      <c r="R19" s="50">
        <f t="shared" si="3"/>
        <v>0</v>
      </c>
    </row>
    <row r="20" spans="1:18" ht="24.95" customHeight="1">
      <c r="A20" s="36">
        <f t="shared" si="4"/>
        <v>1</v>
      </c>
      <c r="B20" s="45" t="str">
        <f t="shared" si="7"/>
        <v/>
      </c>
      <c r="C20" s="60"/>
      <c r="D20" s="61"/>
      <c r="E20" s="61"/>
      <c r="F20" s="46" t="str">
        <f><![CDATA[IFERROR(IF(E20<>"",VLOOKUP(E20,Items!$C$8:$D$167,2,0),""),"راجع تكويد الصنف")]]></f>
        <v/>
      </c>
      <c r="G20" s="61"/>
      <c r="H20" s="61"/>
      <c r="I20" s="61"/>
      <c r="J20" s="61"/>
      <c r="K20" s="65"/>
      <c r="L20" s="39"/>
      <c r="M20" s="47">
        <f t="shared" si="5"/>
        <v>0</v>
      </c>
      <c r="N20" s="48" t="str">
        <f t="shared" si="6"/>
        <v/>
      </c>
      <c r="O20" s="49">
        <f t="shared" si="0"/>
        <v>0</v>
      </c>
      <c r="P20" s="32" t="str">
        <f t="shared" si="1"/>
        <v/>
      </c>
      <c r="Q20" s="32">
        <f t="shared" si="2"/>
        <v>0</v>
      </c>
      <c r="R20" s="50">
        <f t="shared" si="3"/>
        <v>0</v>
      </c>
    </row>
    <row r="21" spans="1:18" ht="24.95" customHeight="1">
      <c r="A21" s="36">
        <f t="shared" si="4"/>
        <v>1</v>
      </c>
      <c r="B21" s="45" t="str">
        <f t="shared" si="7"/>
        <v/>
      </c>
      <c r="C21" s="60"/>
      <c r="D21" s="61"/>
      <c r="E21" s="61"/>
      <c r="F21" s="46" t="str">
        <f><![CDATA[IFERROR(IF(E21<>"",VLOOKUP(E21,Items!$C$8:$D$167,2,0),""),"راجع تكويد الصنف")]]></f>
        <v/>
      </c>
      <c r="G21" s="61"/>
      <c r="H21" s="61"/>
      <c r="I21" s="61"/>
      <c r="J21" s="61"/>
      <c r="K21" s="65"/>
      <c r="L21" s="39"/>
      <c r="M21" s="47">
        <f t="shared" si="5"/>
        <v>0</v>
      </c>
      <c r="N21" s="48" t="str">
        <f t="shared" si="6"/>
        <v/>
      </c>
      <c r="O21" s="49">
        <f t="shared" si="0"/>
        <v>0</v>
      </c>
      <c r="P21" s="32" t="str">
        <f t="shared" si="1"/>
        <v/>
      </c>
      <c r="Q21" s="32">
        <f t="shared" si="2"/>
        <v>0</v>
      </c>
      <c r="R21" s="50">
        <f t="shared" si="3"/>
        <v>0</v>
      </c>
    </row>
    <row r="22" spans="1:18" ht="24.95" customHeight="1">
      <c r="A22" s="36">
        <f t="shared" si="4"/>
        <v>1</v>
      </c>
      <c r="B22" s="45" t="str">
        <f t="shared" si="7"/>
        <v/>
      </c>
      <c r="C22" s="60"/>
      <c r="D22" s="61"/>
      <c r="E22" s="61"/>
      <c r="F22" s="46" t="str">
        <f><![CDATA[IFERROR(IF(E22<>"",VLOOKUP(E22,Items!$C$8:$D$167,2,0),""),"راجع تكويد الصنف")]]></f>
        <v/>
      </c>
      <c r="G22" s="61"/>
      <c r="H22" s="61"/>
      <c r="I22" s="61"/>
      <c r="J22" s="61"/>
      <c r="K22" s="65"/>
      <c r="L22" s="39"/>
      <c r="M22" s="47">
        <f t="shared" si="5"/>
        <v>0</v>
      </c>
      <c r="N22" s="48" t="str">
        <f t="shared" si="6"/>
        <v/>
      </c>
      <c r="O22" s="49">
        <f t="shared" si="0"/>
        <v>0</v>
      </c>
      <c r="P22" s="32" t="str">
        <f t="shared" si="1"/>
        <v/>
      </c>
      <c r="Q22" s="32">
        <f t="shared" si="2"/>
        <v>0</v>
      </c>
      <c r="R22" s="50">
        <f t="shared" si="3"/>
        <v>0</v>
      </c>
    </row>
    <row r="23" spans="1:18" ht="24.95" customHeight="1">
      <c r="A23" s="36">
        <f t="shared" si="4"/>
        <v>1</v>
      </c>
      <c r="B23" s="45" t="str">
        <f t="shared" si="7"/>
        <v/>
      </c>
      <c r="C23" s="60"/>
      <c r="D23" s="61"/>
      <c r="E23" s="61"/>
      <c r="F23" s="46" t="str">
        <f><![CDATA[IFERROR(IF(E23<>"",VLOOKUP(E23,Items!$C$8:$D$167,2,0),""),"راجع تكويد الصنف")]]></f>
        <v/>
      </c>
      <c r="G23" s="61"/>
      <c r="H23" s="61"/>
      <c r="I23" s="61"/>
      <c r="J23" s="61"/>
      <c r="K23" s="65"/>
      <c r="L23" s="39"/>
      <c r="M23" s="47">
        <f t="shared" si="5"/>
        <v>0</v>
      </c>
      <c r="N23" s="48" t="str">
        <f t="shared" si="6"/>
        <v/>
      </c>
      <c r="O23" s="49">
        <f t="shared" si="0"/>
        <v>0</v>
      </c>
      <c r="P23" s="32" t="str">
        <f t="shared" si="1"/>
        <v/>
      </c>
      <c r="Q23" s="32">
        <f t="shared" si="2"/>
        <v>0</v>
      </c>
      <c r="R23" s="50">
        <f t="shared" si="3"/>
        <v>0</v>
      </c>
    </row>
    <row r="24" spans="1:18" ht="24.95" customHeight="1">
      <c r="A24" s="36">
        <f t="shared" si="4"/>
        <v>1</v>
      </c>
      <c r="B24" s="45" t="str">
        <f t="shared" si="7"/>
        <v/>
      </c>
      <c r="C24" s="60"/>
      <c r="D24" s="61"/>
      <c r="E24" s="61"/>
      <c r="F24" s="46" t="str">
        <f><![CDATA[IFERROR(IF(E24<>"",VLOOKUP(E24,Items!$C$8:$D$167,2,0),""),"راجع تكويد الصنف")]]></f>
        <v/>
      </c>
      <c r="G24" s="61"/>
      <c r="H24" s="61"/>
      <c r="I24" s="61"/>
      <c r="J24" s="61"/>
      <c r="K24" s="65"/>
      <c r="L24" s="39"/>
      <c r="M24" s="47">
        <f t="shared" si="5"/>
        <v>0</v>
      </c>
      <c r="N24" s="48" t="str">
        <f t="shared" si="6"/>
        <v/>
      </c>
      <c r="O24" s="49">
        <f t="shared" si="0"/>
        <v>0</v>
      </c>
      <c r="P24" s="32" t="str">
        <f t="shared" si="1"/>
        <v/>
      </c>
      <c r="Q24" s="32">
        <f t="shared" si="2"/>
        <v>0</v>
      </c>
      <c r="R24" s="50">
        <f t="shared" si="3"/>
        <v>0</v>
      </c>
    </row>
    <row r="25" spans="1:18" ht="24.95" customHeight="1">
      <c r="A25" s="36">
        <f t="shared" si="4"/>
        <v>1</v>
      </c>
      <c r="B25" s="45" t="str">
        <f t="shared" si="7"/>
        <v/>
      </c>
      <c r="C25" s="60"/>
      <c r="D25" s="61"/>
      <c r="E25" s="61"/>
      <c r="F25" s="46" t="str">
        <f><![CDATA[IFERROR(IF(E25<>"",VLOOKUP(E25,Items!$C$8:$D$167,2,0),""),"راجع تكويد الصنف")]]></f>
        <v/>
      </c>
      <c r="G25" s="61"/>
      <c r="H25" s="61"/>
      <c r="I25" s="61"/>
      <c r="J25" s="61"/>
      <c r="K25" s="65"/>
      <c r="L25" s="39"/>
      <c r="M25" s="47">
        <f t="shared" si="5"/>
        <v>0</v>
      </c>
      <c r="N25" s="48" t="str">
        <f t="shared" si="6"/>
        <v/>
      </c>
      <c r="O25" s="49">
        <f t="shared" si="0"/>
        <v>0</v>
      </c>
      <c r="P25" s="32" t="str">
        <f t="shared" si="1"/>
        <v/>
      </c>
      <c r="Q25" s="32">
        <f t="shared" si="2"/>
        <v>0</v>
      </c>
      <c r="R25" s="50">
        <f t="shared" si="3"/>
        <v>0</v>
      </c>
    </row>
    <row r="26" spans="1:18" ht="24.95" customHeight="1">
      <c r="A26" s="36">
        <f t="shared" si="4"/>
        <v>1</v>
      </c>
      <c r="B26" s="45" t="str">
        <f t="shared" si="7"/>
        <v/>
      </c>
      <c r="C26" s="60"/>
      <c r="D26" s="61"/>
      <c r="E26" s="61"/>
      <c r="F26" s="46" t="str">
        <f><![CDATA[IFERROR(IF(E26<>"",VLOOKUP(E26,Items!$C$8:$D$167,2,0),""),"راجع تكويد الصنف")]]></f>
        <v/>
      </c>
      <c r="G26" s="61"/>
      <c r="H26" s="61"/>
      <c r="I26" s="61"/>
      <c r="J26" s="61"/>
      <c r="K26" s="65"/>
      <c r="L26" s="39"/>
      <c r="M26" s="47">
        <f t="shared" si="5"/>
        <v>0</v>
      </c>
      <c r="N26" s="48" t="str">
        <f t="shared" si="6"/>
        <v/>
      </c>
      <c r="O26" s="49">
        <f t="shared" si="0"/>
        <v>0</v>
      </c>
      <c r="P26" s="32" t="str">
        <f t="shared" si="1"/>
        <v/>
      </c>
      <c r="Q26" s="32">
        <f t="shared" si="2"/>
        <v>0</v>
      </c>
      <c r="R26" s="50">
        <f t="shared" si="3"/>
        <v>0</v>
      </c>
    </row>
    <row r="27" spans="1:18" ht="24.95" customHeight="1">
      <c r="A27" s="36">
        <f t="shared" si="4"/>
        <v>1</v>
      </c>
      <c r="B27" s="45" t="str">
        <f t="shared" si="7"/>
        <v/>
      </c>
      <c r="C27" s="60"/>
      <c r="D27" s="61"/>
      <c r="E27" s="61"/>
      <c r="F27" s="46" t="str">
        <f><![CDATA[IFERROR(IF(E27<>"",VLOOKUP(E27,Items!$C$8:$D$167,2,0),""),"راجع تكويد الصنف")]]></f>
        <v/>
      </c>
      <c r="G27" s="61"/>
      <c r="H27" s="61"/>
      <c r="I27" s="61"/>
      <c r="J27" s="61"/>
      <c r="K27" s="65"/>
      <c r="L27" s="39"/>
      <c r="M27" s="47">
        <f t="shared" si="5"/>
        <v>0</v>
      </c>
      <c r="N27" s="48" t="str">
        <f t="shared" si="6"/>
        <v/>
      </c>
      <c r="O27" s="49">
        <f t="shared" si="0"/>
        <v>0</v>
      </c>
      <c r="P27" s="32" t="str">
        <f t="shared" si="1"/>
        <v/>
      </c>
      <c r="Q27" s="32">
        <f t="shared" si="2"/>
        <v>0</v>
      </c>
      <c r="R27" s="50">
        <f t="shared" si="3"/>
        <v>0</v>
      </c>
    </row>
    <row r="28" spans="1:18" ht="24.95" customHeight="1">
      <c r="A28" s="36">
        <f t="shared" si="4"/>
        <v>1</v>
      </c>
      <c r="B28" s="45" t="str">
        <f t="shared" si="7"/>
        <v/>
      </c>
      <c r="C28" s="60"/>
      <c r="D28" s="61"/>
      <c r="E28" s="61"/>
      <c r="F28" s="46" t="str">
        <f><![CDATA[IFERROR(IF(E28<>"",VLOOKUP(E28,Items!$C$8:$D$167,2,0),""),"راجع تكويد الصنف")]]></f>
        <v/>
      </c>
      <c r="G28" s="61"/>
      <c r="H28" s="61"/>
      <c r="I28" s="61"/>
      <c r="J28" s="61"/>
      <c r="K28" s="65"/>
      <c r="L28" s="39"/>
      <c r="M28" s="47">
        <f t="shared" si="5"/>
        <v>0</v>
      </c>
      <c r="N28" s="48" t="str">
        <f t="shared" si="6"/>
        <v/>
      </c>
      <c r="O28" s="49">
        <f t="shared" si="0"/>
        <v>0</v>
      </c>
      <c r="P28" s="32" t="str">
        <f t="shared" si="1"/>
        <v/>
      </c>
      <c r="Q28" s="32">
        <f t="shared" si="2"/>
        <v>0</v>
      </c>
      <c r="R28" s="50">
        <f t="shared" si="3"/>
        <v>0</v>
      </c>
    </row>
    <row r="29" spans="1:18" ht="24.95" customHeight="1">
      <c r="A29" s="36">
        <f t="shared" si="4"/>
        <v>1</v>
      </c>
      <c r="B29" s="45" t="str">
        <f t="shared" si="7"/>
        <v/>
      </c>
      <c r="C29" s="60"/>
      <c r="D29" s="61"/>
      <c r="E29" s="61"/>
      <c r="F29" s="46" t="str">
        <f><![CDATA[IFERROR(IF(E29<>"",VLOOKUP(E29,Items!$C$8:$D$167,2,0),""),"راجع تكويد الصنف")]]></f>
        <v/>
      </c>
      <c r="G29" s="61"/>
      <c r="H29" s="61"/>
      <c r="I29" s="61"/>
      <c r="J29" s="61"/>
      <c r="K29" s="65"/>
      <c r="L29" s="39"/>
      <c r="M29" s="47">
        <f t="shared" si="5"/>
        <v>0</v>
      </c>
      <c r="N29" s="48" t="str">
        <f t="shared" si="6"/>
        <v/>
      </c>
      <c r="O29" s="49">
        <f t="shared" si="0"/>
        <v>0</v>
      </c>
      <c r="P29" s="32" t="str">
        <f t="shared" si="1"/>
        <v/>
      </c>
      <c r="Q29" s="32">
        <f t="shared" si="2"/>
        <v>0</v>
      </c>
      <c r="R29" s="50">
        <f t="shared" si="3"/>
        <v>0</v>
      </c>
    </row>
    <row r="30" spans="1:18" ht="24.95" customHeight="1">
      <c r="A30" s="36">
        <f t="shared" si="4"/>
        <v>1</v>
      </c>
      <c r="B30" s="45" t="str">
        <f t="shared" si="7"/>
        <v/>
      </c>
      <c r="C30" s="60"/>
      <c r="D30" s="61"/>
      <c r="E30" s="61"/>
      <c r="F30" s="46" t="str">
        <f><![CDATA[IFERROR(IF(E30<>"",VLOOKUP(E30,Items!$C$8:$D$167,2,0),""),"راجع تكويد الصنف")]]></f>
        <v/>
      </c>
      <c r="G30" s="61"/>
      <c r="H30" s="61"/>
      <c r="I30" s="61"/>
      <c r="J30" s="61"/>
      <c r="K30" s="65"/>
      <c r="L30" s="39"/>
      <c r="M30" s="47">
        <f t="shared" si="5"/>
        <v>0</v>
      </c>
      <c r="N30" s="48" t="str">
        <f t="shared" si="6"/>
        <v/>
      </c>
      <c r="O30" s="49">
        <f t="shared" si="0"/>
        <v>0</v>
      </c>
      <c r="P30" s="32" t="str">
        <f t="shared" si="1"/>
        <v/>
      </c>
      <c r="Q30" s="32">
        <f t="shared" si="2"/>
        <v>0</v>
      </c>
      <c r="R30" s="50">
        <f t="shared" si="3"/>
        <v>0</v>
      </c>
    </row>
    <row r="31" spans="1:18" ht="24.95" customHeight="1">
      <c r="A31" s="36">
        <f t="shared" si="4"/>
        <v>1</v>
      </c>
      <c r="B31" s="45" t="str">
        <f t="shared" si="7"/>
        <v/>
      </c>
      <c r="C31" s="60"/>
      <c r="D31" s="61"/>
      <c r="E31" s="61"/>
      <c r="F31" s="46" t="str">
        <f><![CDATA[IFERROR(IF(E31<>"",VLOOKUP(E31,Items!$C$8:$D$167,2,0),""),"راجع تكويد الصنف")]]></f>
        <v/>
      </c>
      <c r="G31" s="61"/>
      <c r="H31" s="61"/>
      <c r="I31" s="61"/>
      <c r="J31" s="61"/>
      <c r="K31" s="65"/>
      <c r="L31" s="39"/>
      <c r="M31" s="47">
        <f t="shared" si="5"/>
        <v>0</v>
      </c>
      <c r="N31" s="48" t="str">
        <f t="shared" si="6"/>
        <v/>
      </c>
      <c r="O31" s="49">
        <f t="shared" si="0"/>
        <v>0</v>
      </c>
      <c r="P31" s="32" t="str">
        <f t="shared" si="1"/>
        <v/>
      </c>
      <c r="Q31" s="32">
        <f t="shared" si="2"/>
        <v>0</v>
      </c>
      <c r="R31" s="50">
        <f t="shared" si="3"/>
        <v>0</v>
      </c>
    </row>
    <row r="32" spans="1:18" ht="24.95" customHeight="1">
      <c r="A32" s="36">
        <f t="shared" si="4"/>
        <v>1</v>
      </c>
      <c r="B32" s="45" t="str">
        <f t="shared" si="7"/>
        <v/>
      </c>
      <c r="C32" s="60"/>
      <c r="D32" s="61"/>
      <c r="E32" s="61"/>
      <c r="F32" s="46" t="str">
        <f><![CDATA[IFERROR(IF(E32<>"",VLOOKUP(E32,Items!$C$8:$D$167,2,0),""),"راجع تكويد الصنف")]]></f>
        <v/>
      </c>
      <c r="G32" s="61"/>
      <c r="H32" s="61"/>
      <c r="I32" s="61"/>
      <c r="J32" s="61"/>
      <c r="K32" s="65"/>
      <c r="L32" s="39"/>
      <c r="M32" s="47">
        <f t="shared" si="5"/>
        <v>0</v>
      </c>
      <c r="N32" s="48" t="str">
        <f t="shared" si="6"/>
        <v/>
      </c>
      <c r="O32" s="49">
        <f t="shared" si="0"/>
        <v>0</v>
      </c>
      <c r="P32" s="32" t="str">
        <f t="shared" si="1"/>
        <v/>
      </c>
      <c r="Q32" s="32">
        <f t="shared" si="2"/>
        <v>0</v>
      </c>
      <c r="R32" s="50">
        <f t="shared" si="3"/>
        <v>0</v>
      </c>
    </row>
    <row r="33" spans="1:18" ht="24.95" customHeight="1">
      <c r="A33" s="36">
        <f t="shared" si="4"/>
        <v>1</v>
      </c>
      <c r="B33" s="45" t="str">
        <f t="shared" si="7"/>
        <v/>
      </c>
      <c r="C33" s="60"/>
      <c r="D33" s="61"/>
      <c r="E33" s="61"/>
      <c r="F33" s="46" t="str">
        <f><![CDATA[IFERROR(IF(E33<>"",VLOOKUP(E33,Items!$C$8:$D$167,2,0),""),"راجع تكويد الصنف")]]></f>
        <v/>
      </c>
      <c r="G33" s="61"/>
      <c r="H33" s="61"/>
      <c r="I33" s="61"/>
      <c r="J33" s="61"/>
      <c r="K33" s="65"/>
      <c r="L33" s="39"/>
      <c r="M33" s="47">
        <f t="shared" si="5"/>
        <v>0</v>
      </c>
      <c r="N33" s="48" t="str">
        <f t="shared" si="6"/>
        <v/>
      </c>
      <c r="O33" s="49">
        <f t="shared" si="0"/>
        <v>0</v>
      </c>
      <c r="P33" s="32" t="str">
        <f t="shared" si="1"/>
        <v/>
      </c>
      <c r="Q33" s="32">
        <f t="shared" si="2"/>
        <v>0</v>
      </c>
      <c r="R33" s="50">
        <f t="shared" si="3"/>
        <v>0</v>
      </c>
    </row>
    <row r="34" spans="1:18" ht="24.95" customHeight="1">
      <c r="A34" s="36">
        <f t="shared" si="4"/>
        <v>1</v>
      </c>
      <c r="B34" s="45" t="str">
        <f t="shared" si="7"/>
        <v/>
      </c>
      <c r="C34" s="60"/>
      <c r="D34" s="61"/>
      <c r="E34" s="61"/>
      <c r="F34" s="46" t="str">
        <f><![CDATA[IFERROR(IF(E34<>"",VLOOKUP(E34,Items!$C$8:$D$167,2,0),""),"راجع تكويد الصنف")]]></f>
        <v/>
      </c>
      <c r="G34" s="61"/>
      <c r="H34" s="61"/>
      <c r="I34" s="61"/>
      <c r="J34" s="61"/>
      <c r="K34" s="65"/>
      <c r="L34" s="39"/>
      <c r="M34" s="47">
        <f t="shared" si="5"/>
        <v>0</v>
      </c>
      <c r="N34" s="48" t="str">
        <f t="shared" si="6"/>
        <v/>
      </c>
      <c r="O34" s="49">
        <f t="shared" si="0"/>
        <v>0</v>
      </c>
      <c r="P34" s="32" t="str">
        <f t="shared" si="1"/>
        <v/>
      </c>
      <c r="Q34" s="32">
        <f t="shared" si="2"/>
        <v>0</v>
      </c>
      <c r="R34" s="50">
        <f t="shared" si="3"/>
        <v>0</v>
      </c>
    </row>
    <row r="35" spans="1:18" ht="24.95" customHeight="1">
      <c r="A35" s="36">
        <f t="shared" si="4"/>
        <v>1</v>
      </c>
      <c r="B35" s="45" t="str">
        <f t="shared" si="7"/>
        <v/>
      </c>
      <c r="C35" s="60"/>
      <c r="D35" s="61"/>
      <c r="E35" s="61"/>
      <c r="F35" s="46" t="str">
        <f><![CDATA[IFERROR(IF(E35<>"",VLOOKUP(E35,Items!$C$8:$D$167,2,0),""),"راجع تكويد الصنف")]]></f>
        <v/>
      </c>
      <c r="G35" s="61"/>
      <c r="H35" s="61"/>
      <c r="I35" s="61"/>
      <c r="J35" s="61"/>
      <c r="K35" s="65"/>
      <c r="L35" s="39"/>
      <c r="M35" s="47">
        <f t="shared" si="5"/>
        <v>0</v>
      </c>
      <c r="N35" s="48" t="str">
        <f t="shared" si="6"/>
        <v/>
      </c>
      <c r="O35" s="49">
        <f t="shared" si="0"/>
        <v>0</v>
      </c>
      <c r="P35" s="32" t="str">
        <f t="shared" si="1"/>
        <v/>
      </c>
      <c r="Q35" s="32">
        <f t="shared" si="2"/>
        <v>0</v>
      </c>
      <c r="R35" s="50">
        <f t="shared" si="3"/>
        <v>0</v>
      </c>
    </row>
    <row r="36" spans="1:18" ht="24.95" customHeight="1">
      <c r="A36" s="36">
        <f t="shared" si="4"/>
        <v>1</v>
      </c>
      <c r="B36" s="45" t="str">
        <f t="shared" si="7"/>
        <v/>
      </c>
      <c r="C36" s="60"/>
      <c r="D36" s="61"/>
      <c r="E36" s="61"/>
      <c r="F36" s="46" t="str">
        <f><![CDATA[IFERROR(IF(E36<>"",VLOOKUP(E36,Items!$C$8:$D$167,2,0),""),"راجع تكويد الصنف")]]></f>
        <v/>
      </c>
      <c r="G36" s="61"/>
      <c r="H36" s="61"/>
      <c r="I36" s="61"/>
      <c r="J36" s="61"/>
      <c r="K36" s="65"/>
      <c r="L36" s="39"/>
      <c r="M36" s="47">
        <f t="shared" si="5"/>
        <v>0</v>
      </c>
      <c r="N36" s="48" t="str">
        <f t="shared" si="6"/>
        <v/>
      </c>
      <c r="O36" s="49">
        <f t="shared" si="0"/>
        <v>0</v>
      </c>
      <c r="P36" s="32" t="str">
        <f t="shared" si="1"/>
        <v/>
      </c>
      <c r="Q36" s="32">
        <f t="shared" si="2"/>
        <v>0</v>
      </c>
      <c r="R36" s="50">
        <f t="shared" si="3"/>
        <v>0</v>
      </c>
    </row>
    <row r="37" spans="1:18" ht="24.95" customHeight="1">
      <c r="A37" s="36">
        <f t="shared" si="4"/>
        <v>1</v>
      </c>
      <c r="B37" s="45" t="str">
        <f t="shared" si="7"/>
        <v/>
      </c>
      <c r="C37" s="60"/>
      <c r="D37" s="61"/>
      <c r="E37" s="61"/>
      <c r="F37" s="46" t="str">
        <f><![CDATA[IFERROR(IF(E37<>"",VLOOKUP(E37,Items!$C$8:$D$167,2,0),""),"راجع تكويد الصنف")]]></f>
        <v/>
      </c>
      <c r="G37" s="61"/>
      <c r="H37" s="61"/>
      <c r="I37" s="61"/>
      <c r="J37" s="61"/>
      <c r="K37" s="65"/>
      <c r="L37" s="39"/>
      <c r="M37" s="47">
        <f t="shared" si="5"/>
        <v>0</v>
      </c>
      <c r="N37" s="48" t="str">
        <f t="shared" si="6"/>
        <v/>
      </c>
      <c r="O37" s="49">
        <f t="shared" si="0"/>
        <v>0</v>
      </c>
      <c r="P37" s="32" t="str">
        <f t="shared" si="1"/>
        <v/>
      </c>
      <c r="Q37" s="32">
        <f t="shared" si="2"/>
        <v>0</v>
      </c>
      <c r="R37" s="50">
        <f t="shared" si="3"/>
        <v>0</v>
      </c>
    </row>
    <row r="38" spans="1:18" ht="24.95" customHeight="1">
      <c r="A38" s="36">
        <f t="shared" si="4"/>
        <v>1</v>
      </c>
      <c r="B38" s="45" t="str">
        <f t="shared" si="7"/>
        <v/>
      </c>
      <c r="C38" s="60"/>
      <c r="D38" s="61"/>
      <c r="E38" s="61"/>
      <c r="F38" s="46" t="str">
        <f><![CDATA[IFERROR(IF(E38<>"",VLOOKUP(E38,Items!$C$8:$D$167,2,0),""),"راجع تكويد الصنف")]]></f>
        <v/>
      </c>
      <c r="G38" s="61"/>
      <c r="H38" s="61"/>
      <c r="I38" s="61"/>
      <c r="J38" s="61"/>
      <c r="K38" s="65"/>
      <c r="L38" s="39"/>
      <c r="M38" s="47">
        <f t="shared" si="5"/>
        <v>0</v>
      </c>
      <c r="N38" s="48" t="str">
        <f t="shared" si="6"/>
        <v/>
      </c>
      <c r="O38" s="49">
        <f t="shared" si="0"/>
        <v>0</v>
      </c>
      <c r="P38" s="32" t="str">
        <f t="shared" si="1"/>
        <v/>
      </c>
      <c r="Q38" s="32">
        <f t="shared" si="2"/>
        <v>0</v>
      </c>
      <c r="R38" s="50">
        <f t="shared" si="3"/>
        <v>0</v>
      </c>
    </row>
    <row r="39" spans="1:18" ht="24.95" customHeight="1">
      <c r="A39" s="36">
        <f t="shared" si="4"/>
        <v>1</v>
      </c>
      <c r="B39" s="45" t="str">
        <f t="shared" si="7"/>
        <v/>
      </c>
      <c r="C39" s="60"/>
      <c r="D39" s="61"/>
      <c r="E39" s="61"/>
      <c r="F39" s="46" t="str">
        <f><![CDATA[IFERROR(IF(E39<>"",VLOOKUP(E39,Items!$C$8:$D$167,2,0),""),"راجع تكويد الصنف")]]></f>
        <v/>
      </c>
      <c r="G39" s="61"/>
      <c r="H39" s="61"/>
      <c r="I39" s="61"/>
      <c r="J39" s="61"/>
      <c r="K39" s="65"/>
      <c r="L39" s="39"/>
      <c r="M39" s="47">
        <f t="shared" si="5"/>
        <v>0</v>
      </c>
      <c r="N39" s="48" t="str">
        <f t="shared" si="6"/>
        <v/>
      </c>
      <c r="O39" s="49">
        <f t="shared" si="0"/>
        <v>0</v>
      </c>
      <c r="P39" s="32" t="str">
        <f t="shared" si="1"/>
        <v/>
      </c>
      <c r="Q39" s="32">
        <f t="shared" si="2"/>
        <v>0</v>
      </c>
      <c r="R39" s="50">
        <f t="shared" si="3"/>
        <v>0</v>
      </c>
    </row>
    <row r="40" spans="1:18" ht="24.95" customHeight="1">
      <c r="A40" s="36">
        <f t="shared" si="4"/>
        <v>1</v>
      </c>
      <c r="B40" s="45" t="str">
        <f t="shared" si="7"/>
        <v/>
      </c>
      <c r="C40" s="60"/>
      <c r="D40" s="61"/>
      <c r="E40" s="61"/>
      <c r="F40" s="46" t="str">
        <f><![CDATA[IFERROR(IF(E40<>"",VLOOKUP(E40,Items!$C$8:$D$167,2,0),""),"راجع تكويد الصنف")]]></f>
        <v/>
      </c>
      <c r="G40" s="61"/>
      <c r="H40" s="61"/>
      <c r="I40" s="61"/>
      <c r="J40" s="61"/>
      <c r="K40" s="65"/>
      <c r="L40" s="39"/>
      <c r="M40" s="47">
        <f t="shared" si="5"/>
        <v>0</v>
      </c>
      <c r="N40" s="48" t="str">
        <f t="shared" si="6"/>
        <v/>
      </c>
      <c r="O40" s="49">
        <f t="shared" si="0"/>
        <v>0</v>
      </c>
      <c r="P40" s="32" t="str">
        <f t="shared" si="1"/>
        <v/>
      </c>
      <c r="Q40" s="32">
        <f t="shared" si="2"/>
        <v>0</v>
      </c>
      <c r="R40" s="50">
        <f t="shared" si="3"/>
        <v>0</v>
      </c>
    </row>
    <row r="41" spans="1:18" ht="24.95" customHeight="1">
      <c r="A41" s="36">
        <f t="shared" si="4"/>
        <v>1</v>
      </c>
      <c r="B41" s="45" t="str">
        <f t="shared" si="7"/>
        <v/>
      </c>
      <c r="C41" s="60"/>
      <c r="D41" s="61"/>
      <c r="E41" s="61"/>
      <c r="F41" s="46" t="str">
        <f><![CDATA[IFERROR(IF(E41<>"",VLOOKUP(E41,Items!$C$8:$D$167,2,0),""),"راجع تكويد الصنف")]]></f>
        <v/>
      </c>
      <c r="G41" s="61"/>
      <c r="H41" s="61"/>
      <c r="I41" s="61"/>
      <c r="J41" s="61"/>
      <c r="K41" s="65"/>
      <c r="L41" s="39"/>
      <c r="M41" s="47">
        <f t="shared" si="5"/>
        <v>0</v>
      </c>
      <c r="N41" s="48" t="str">
        <f t="shared" si="6"/>
        <v/>
      </c>
      <c r="O41" s="49">
        <f t="shared" si="0"/>
        <v>0</v>
      </c>
      <c r="P41" s="32" t="str">
        <f t="shared" si="1"/>
        <v/>
      </c>
      <c r="Q41" s="32">
        <f t="shared" si="2"/>
        <v>0</v>
      </c>
      <c r="R41" s="50">
        <f t="shared" si="3"/>
        <v>0</v>
      </c>
    </row>
    <row r="42" spans="1:18" ht="24.95" customHeight="1">
      <c r="A42" s="36">
        <f t="shared" si="4"/>
        <v>1</v>
      </c>
      <c r="B42" s="45" t="str">
        <f t="shared" si="7"/>
        <v/>
      </c>
      <c r="C42" s="60"/>
      <c r="D42" s="61"/>
      <c r="E42" s="61"/>
      <c r="F42" s="46" t="str">
        <f><![CDATA[IFERROR(IF(E42<>"",VLOOKUP(E42,Items!$C$8:$D$167,2,0),""),"راجع تكويد الصنف")]]></f>
        <v/>
      </c>
      <c r="G42" s="61"/>
      <c r="H42" s="61"/>
      <c r="I42" s="61"/>
      <c r="J42" s="61"/>
      <c r="K42" s="65"/>
      <c r="L42" s="39"/>
      <c r="M42" s="47">
        <f t="shared" si="5"/>
        <v>0</v>
      </c>
      <c r="N42" s="48" t="str">
        <f t="shared" si="6"/>
        <v/>
      </c>
      <c r="O42" s="49">
        <f t="shared" si="0"/>
        <v>0</v>
      </c>
      <c r="P42" s="32" t="str">
        <f t="shared" si="1"/>
        <v/>
      </c>
      <c r="Q42" s="32">
        <f t="shared" si="2"/>
        <v>0</v>
      </c>
      <c r="R42" s="50">
        <f t="shared" si="3"/>
        <v>0</v>
      </c>
    </row>
    <row r="43" spans="1:18" ht="24.95" customHeight="1">
      <c r="A43" s="36">
        <f t="shared" si="4"/>
        <v>1</v>
      </c>
      <c r="B43" s="45" t="str">
        <f t="shared" si="7"/>
        <v/>
      </c>
      <c r="C43" s="60"/>
      <c r="D43" s="61"/>
      <c r="E43" s="61"/>
      <c r="F43" s="46" t="str">
        <f><![CDATA[IFERROR(IF(E43<>"",VLOOKUP(E43,Items!$C$8:$D$167,2,0),""),"راجع تكويد الصنف")]]></f>
        <v/>
      </c>
      <c r="G43" s="61"/>
      <c r="H43" s="61"/>
      <c r="I43" s="61"/>
      <c r="J43" s="61"/>
      <c r="K43" s="65"/>
      <c r="L43" s="39"/>
      <c r="M43" s="47">
        <f t="shared" si="5"/>
        <v>0</v>
      </c>
      <c r="N43" s="48" t="str">
        <f t="shared" si="6"/>
        <v/>
      </c>
      <c r="O43" s="49">
        <f t="shared" si="0"/>
        <v>0</v>
      </c>
      <c r="P43" s="32" t="str">
        <f t="shared" si="1"/>
        <v/>
      </c>
      <c r="Q43" s="32">
        <f t="shared" si="2"/>
        <v>0</v>
      </c>
      <c r="R43" s="50">
        <f t="shared" si="3"/>
        <v>0</v>
      </c>
    </row>
    <row r="44" spans="1:18" ht="24.95" customHeight="1">
      <c r="A44" s="36">
        <f t="shared" si="4"/>
        <v>1</v>
      </c>
      <c r="B44" s="45" t="str">
        <f t="shared" si="7"/>
        <v/>
      </c>
      <c r="C44" s="60"/>
      <c r="D44" s="61"/>
      <c r="E44" s="61"/>
      <c r="F44" s="46" t="str">
        <f><![CDATA[IFERROR(IF(E44<>"",VLOOKUP(E44,Items!$C$8:$D$167,2,0),""),"راجع تكويد الصنف")]]></f>
        <v/>
      </c>
      <c r="G44" s="61"/>
      <c r="H44" s="61"/>
      <c r="I44" s="61"/>
      <c r="J44" s="61"/>
      <c r="K44" s="65"/>
      <c r="L44" s="39"/>
      <c r="M44" s="47">
        <f t="shared" si="5"/>
        <v>0</v>
      </c>
      <c r="N44" s="48" t="str">
        <f t="shared" si="6"/>
        <v/>
      </c>
      <c r="O44" s="49">
        <f t="shared" si="0"/>
        <v>0</v>
      </c>
      <c r="P44" s="32" t="str">
        <f t="shared" si="1"/>
        <v/>
      </c>
      <c r="Q44" s="32">
        <f t="shared" si="2"/>
        <v>0</v>
      </c>
      <c r="R44" s="50">
        <f t="shared" si="3"/>
        <v>0</v>
      </c>
    </row>
    <row r="45" spans="1:18" ht="24.95" customHeight="1">
      <c r="A45" s="36">
        <f t="shared" si="4"/>
        <v>1</v>
      </c>
      <c r="B45" s="45" t="str">
        <f t="shared" si="7"/>
        <v/>
      </c>
      <c r="C45" s="60"/>
      <c r="D45" s="61"/>
      <c r="E45" s="61"/>
      <c r="F45" s="46" t="str">
        <f><![CDATA[IFERROR(IF(E45<>"",VLOOKUP(E45,Items!$C$8:$D$167,2,0),""),"راجع تكويد الصنف")]]></f>
        <v/>
      </c>
      <c r="G45" s="61"/>
      <c r="H45" s="61"/>
      <c r="I45" s="61"/>
      <c r="J45" s="61"/>
      <c r="K45" s="65"/>
      <c r="L45" s="39"/>
      <c r="M45" s="47">
        <f t="shared" si="5"/>
        <v>0</v>
      </c>
      <c r="N45" s="48" t="str">
        <f t="shared" si="6"/>
        <v/>
      </c>
      <c r="O45" s="49">
        <f t="shared" si="0"/>
        <v>0</v>
      </c>
      <c r="P45" s="32" t="str">
        <f t="shared" si="1"/>
        <v/>
      </c>
      <c r="Q45" s="32">
        <f t="shared" si="2"/>
        <v>0</v>
      </c>
      <c r="R45" s="50">
        <f t="shared" si="3"/>
        <v>0</v>
      </c>
    </row>
    <row r="46" spans="1:18" ht="24.95" customHeight="1">
      <c r="A46" s="36">
        <f t="shared" si="4"/>
        <v>1</v>
      </c>
      <c r="B46" s="45" t="str">
        <f t="shared" si="7"/>
        <v/>
      </c>
      <c r="C46" s="60"/>
      <c r="D46" s="61"/>
      <c r="E46" s="61"/>
      <c r="F46" s="46" t="str">
        <f><![CDATA[IFERROR(IF(E46<>"",VLOOKUP(E46,Items!$C$8:$D$167,2,0),""),"راجع تكويد الصنف")]]></f>
        <v/>
      </c>
      <c r="G46" s="61"/>
      <c r="H46" s="61"/>
      <c r="I46" s="61"/>
      <c r="J46" s="61"/>
      <c r="K46" s="65"/>
      <c r="L46" s="39"/>
      <c r="M46" s="47">
        <f t="shared" si="5"/>
        <v>0</v>
      </c>
      <c r="N46" s="48" t="str">
        <f t="shared" si="6"/>
        <v/>
      </c>
      <c r="O46" s="49">
        <f t="shared" si="0"/>
        <v>0</v>
      </c>
      <c r="P46" s="32" t="str">
        <f t="shared" si="1"/>
        <v/>
      </c>
      <c r="Q46" s="32">
        <f t="shared" si="2"/>
        <v>0</v>
      </c>
      <c r="R46" s="50">
        <f t="shared" si="3"/>
        <v>0</v>
      </c>
    </row>
    <row r="47" spans="1:18" ht="24.95" customHeight="1">
      <c r="A47" s="36">
        <f t="shared" si="4"/>
        <v>1</v>
      </c>
      <c r="B47" s="45" t="str">
        <f t="shared" si="7"/>
        <v/>
      </c>
      <c r="C47" s="60"/>
      <c r="D47" s="61"/>
      <c r="E47" s="61"/>
      <c r="F47" s="46" t="str">
        <f><![CDATA[IFERROR(IF(E47<>"",VLOOKUP(E47,Items!$C$8:$D$167,2,0),""),"راجع تكويد الصنف")]]></f>
        <v/>
      </c>
      <c r="G47" s="61"/>
      <c r="H47" s="61"/>
      <c r="I47" s="61"/>
      <c r="J47" s="61"/>
      <c r="K47" s="65"/>
      <c r="L47" s="39"/>
      <c r="M47" s="47">
        <f t="shared" si="5"/>
        <v>0</v>
      </c>
      <c r="N47" s="48" t="str">
        <f t="shared" si="6"/>
        <v/>
      </c>
      <c r="O47" s="49">
        <f t="shared" si="0"/>
        <v>0</v>
      </c>
      <c r="P47" s="32" t="str">
        <f t="shared" si="1"/>
        <v/>
      </c>
      <c r="Q47" s="32">
        <f t="shared" si="2"/>
        <v>0</v>
      </c>
      <c r="R47" s="50">
        <f t="shared" si="3"/>
        <v>0</v>
      </c>
    </row>
    <row r="48" spans="1:18" ht="24.95" customHeight="1">
      <c r="A48" s="36">
        <f t="shared" si="4"/>
        <v>1</v>
      </c>
      <c r="B48" s="45" t="str">
        <f t="shared" si="7"/>
        <v/>
      </c>
      <c r="C48" s="60"/>
      <c r="D48" s="61"/>
      <c r="E48" s="61"/>
      <c r="F48" s="46" t="str">
        <f><![CDATA[IFERROR(IF(E48<>"",VLOOKUP(E48,Items!$C$8:$D$167,2,0),""),"راجع تكويد الصنف")]]></f>
        <v/>
      </c>
      <c r="G48" s="61"/>
      <c r="H48" s="61"/>
      <c r="I48" s="61"/>
      <c r="J48" s="61"/>
      <c r="K48" s="65"/>
      <c r="L48" s="39"/>
      <c r="M48" s="47">
        <f t="shared" si="5"/>
        <v>0</v>
      </c>
      <c r="N48" s="48" t="str">
        <f t="shared" si="6"/>
        <v/>
      </c>
      <c r="O48" s="49">
        <f t="shared" si="0"/>
        <v>0</v>
      </c>
      <c r="P48" s="32" t="str">
        <f t="shared" si="1"/>
        <v/>
      </c>
      <c r="Q48" s="32">
        <f t="shared" si="2"/>
        <v>0</v>
      </c>
      <c r="R48" s="50">
        <f t="shared" si="3"/>
        <v>0</v>
      </c>
    </row>
    <row r="49" spans="1:18" ht="24.95" customHeight="1">
      <c r="A49" s="36">
        <f t="shared" si="4"/>
        <v>1</v>
      </c>
      <c r="B49" s="45" t="str">
        <f t="shared" si="7"/>
        <v/>
      </c>
      <c r="C49" s="60"/>
      <c r="D49" s="61"/>
      <c r="E49" s="61"/>
      <c r="F49" s="46" t="str">
        <f><![CDATA[IFERROR(IF(E49<>"",VLOOKUP(E49,Items!$C$8:$D$167,2,0),""),"راجع تكويد الصنف")]]></f>
        <v/>
      </c>
      <c r="G49" s="61"/>
      <c r="H49" s="61"/>
      <c r="I49" s="61"/>
      <c r="J49" s="61"/>
      <c r="K49" s="65"/>
      <c r="L49" s="39"/>
      <c r="M49" s="47">
        <f t="shared" si="5"/>
        <v>0</v>
      </c>
      <c r="N49" s="48" t="str">
        <f t="shared" si="6"/>
        <v/>
      </c>
      <c r="O49" s="49">
        <f t="shared" si="0"/>
        <v>0</v>
      </c>
      <c r="P49" s="32" t="str">
        <f t="shared" si="1"/>
        <v/>
      </c>
      <c r="Q49" s="32">
        <f t="shared" si="2"/>
        <v>0</v>
      </c>
      <c r="R49" s="50">
        <f t="shared" si="3"/>
        <v>0</v>
      </c>
    </row>
    <row r="50" spans="1:18" ht="24.95" customHeight="1">
      <c r="A50" s="36">
        <f t="shared" si="4"/>
        <v>1</v>
      </c>
      <c r="B50" s="45" t="str">
        <f t="shared" si="7"/>
        <v/>
      </c>
      <c r="C50" s="60"/>
      <c r="D50" s="61"/>
      <c r="E50" s="61"/>
      <c r="F50" s="46" t="str">
        <f><![CDATA[IFERROR(IF(E50<>"",VLOOKUP(E50,Items!$C$8:$D$167,2,0),""),"راجع تكويد الصنف")]]></f>
        <v/>
      </c>
      <c r="G50" s="61"/>
      <c r="H50" s="61"/>
      <c r="I50" s="61"/>
      <c r="J50" s="61"/>
      <c r="K50" s="65"/>
      <c r="L50" s="39"/>
      <c r="M50" s="47">
        <f t="shared" si="5"/>
        <v>0</v>
      </c>
      <c r="N50" s="48" t="str">
        <f t="shared" si="6"/>
        <v/>
      </c>
      <c r="O50" s="49">
        <f t="shared" si="0"/>
        <v>0</v>
      </c>
      <c r="P50" s="32" t="str">
        <f t="shared" si="1"/>
        <v/>
      </c>
      <c r="Q50" s="32">
        <f t="shared" si="2"/>
        <v>0</v>
      </c>
      <c r="R50" s="50">
        <f t="shared" si="3"/>
        <v>0</v>
      </c>
    </row>
    <row r="51" spans="1:18" ht="24.95" customHeight="1">
      <c r="A51" s="36">
        <f t="shared" si="4"/>
        <v>1</v>
      </c>
      <c r="B51" s="45" t="str">
        <f t="shared" si="7"/>
        <v/>
      </c>
      <c r="C51" s="60"/>
      <c r="D51" s="61"/>
      <c r="E51" s="61"/>
      <c r="F51" s="46" t="str">
        <f><![CDATA[IFERROR(IF(E51<>"",VLOOKUP(E51,Items!$C$8:$D$167,2,0),""),"راجع تكويد الصنف")]]></f>
        <v/>
      </c>
      <c r="G51" s="61"/>
      <c r="H51" s="61"/>
      <c r="I51" s="61"/>
      <c r="J51" s="61"/>
      <c r="K51" s="65"/>
      <c r="L51" s="39"/>
      <c r="M51" s="47">
        <f t="shared" si="5"/>
        <v>0</v>
      </c>
      <c r="N51" s="48" t="str">
        <f t="shared" si="6"/>
        <v/>
      </c>
      <c r="O51" s="49">
        <f t="shared" si="0"/>
        <v>0</v>
      </c>
      <c r="P51" s="32" t="str">
        <f t="shared" si="1"/>
        <v/>
      </c>
      <c r="Q51" s="32">
        <f t="shared" si="2"/>
        <v>0</v>
      </c>
      <c r="R51" s="50">
        <f t="shared" si="3"/>
        <v>0</v>
      </c>
    </row>
    <row r="52" spans="1:18" ht="24.95" customHeight="1">
      <c r="A52" s="36">
        <f t="shared" si="4"/>
        <v>1</v>
      </c>
      <c r="B52" s="45" t="str">
        <f t="shared" si="7"/>
        <v/>
      </c>
      <c r="C52" s="60"/>
      <c r="D52" s="61"/>
      <c r="E52" s="61"/>
      <c r="F52" s="46" t="str">
        <f><![CDATA[IFERROR(IF(E52<>"",VLOOKUP(E52,Items!$C$8:$D$167,2,0),""),"راجع تكويد الصنف")]]></f>
        <v/>
      </c>
      <c r="G52" s="61"/>
      <c r="H52" s="61"/>
      <c r="I52" s="61"/>
      <c r="J52" s="61"/>
      <c r="K52" s="65"/>
      <c r="L52" s="39"/>
      <c r="M52" s="47">
        <f t="shared" si="5"/>
        <v>0</v>
      </c>
      <c r="N52" s="48" t="str">
        <f t="shared" si="6"/>
        <v/>
      </c>
      <c r="O52" s="49">
        <f t="shared" si="0"/>
        <v>0</v>
      </c>
      <c r="P52" s="32" t="str">
        <f t="shared" si="1"/>
        <v/>
      </c>
      <c r="Q52" s="32">
        <f t="shared" si="2"/>
        <v>0</v>
      </c>
      <c r="R52" s="50">
        <f t="shared" si="3"/>
        <v>0</v>
      </c>
    </row>
    <row r="53" spans="1:18" ht="24.95" customHeight="1">
      <c r="A53" s="36">
        <f t="shared" si="4"/>
        <v>1</v>
      </c>
      <c r="B53" s="45" t="str">
        <f t="shared" si="7"/>
        <v/>
      </c>
      <c r="C53" s="60"/>
      <c r="D53" s="61"/>
      <c r="E53" s="61"/>
      <c r="F53" s="46" t="str">
        <f><![CDATA[IFERROR(IF(E53<>"",VLOOKUP(E53,Items!$C$8:$D$167,2,0),""),"راجع تكويد الصنف")]]></f>
        <v/>
      </c>
      <c r="G53" s="61"/>
      <c r="H53" s="61"/>
      <c r="I53" s="61"/>
      <c r="J53" s="61"/>
      <c r="K53" s="65"/>
      <c r="L53" s="39"/>
      <c r="M53" s="47">
        <f t="shared" si="5"/>
        <v>0</v>
      </c>
      <c r="N53" s="48" t="str">
        <f t="shared" si="6"/>
        <v/>
      </c>
      <c r="O53" s="49">
        <f t="shared" si="0"/>
        <v>0</v>
      </c>
      <c r="P53" s="32" t="str">
        <f t="shared" si="1"/>
        <v/>
      </c>
      <c r="Q53" s="32">
        <f t="shared" si="2"/>
        <v>0</v>
      </c>
      <c r="R53" s="50">
        <f t="shared" si="3"/>
        <v>0</v>
      </c>
    </row>
    <row r="54" spans="1:18" ht="24.95" customHeight="1">
      <c r="A54" s="36">
        <f t="shared" si="4"/>
        <v>1</v>
      </c>
      <c r="B54" s="45" t="str">
        <f t="shared" si="7"/>
        <v/>
      </c>
      <c r="C54" s="60"/>
      <c r="D54" s="61"/>
      <c r="E54" s="61"/>
      <c r="F54" s="46" t="str">
        <f><![CDATA[IFERROR(IF(E54<>"",VLOOKUP(E54,Items!$C$8:$D$167,2,0),""),"راجع تكويد الصنف")]]></f>
        <v/>
      </c>
      <c r="G54" s="61"/>
      <c r="H54" s="61"/>
      <c r="I54" s="61"/>
      <c r="J54" s="61"/>
      <c r="K54" s="65"/>
      <c r="L54" s="39"/>
      <c r="M54" s="47">
        <f t="shared" si="5"/>
        <v>0</v>
      </c>
      <c r="N54" s="48" t="str">
        <f t="shared" si="6"/>
        <v/>
      </c>
      <c r="O54" s="49">
        <f t="shared" si="0"/>
        <v>0</v>
      </c>
      <c r="P54" s="32" t="str">
        <f t="shared" si="1"/>
        <v/>
      </c>
      <c r="Q54" s="32">
        <f t="shared" si="2"/>
        <v>0</v>
      </c>
      <c r="R54" s="50">
        <f t="shared" si="3"/>
        <v>0</v>
      </c>
    </row>
    <row r="55" spans="1:18" ht="24.95" customHeight="1">
      <c r="A55" s="36">
        <f t="shared" si="4"/>
        <v>1</v>
      </c>
      <c r="B55" s="45" t="str">
        <f t="shared" si="7"/>
        <v/>
      </c>
      <c r="C55" s="60"/>
      <c r="D55" s="61"/>
      <c r="E55" s="61"/>
      <c r="F55" s="46" t="str">
        <f><![CDATA[IFERROR(IF(E55<>"",VLOOKUP(E55,Items!$C$8:$D$167,2,0),""),"راجع تكويد الصنف")]]></f>
        <v/>
      </c>
      <c r="G55" s="61"/>
      <c r="H55" s="61"/>
      <c r="I55" s="61"/>
      <c r="J55" s="61"/>
      <c r="K55" s="65"/>
      <c r="L55" s="39"/>
      <c r="M55" s="47">
        <f t="shared" si="5"/>
        <v>0</v>
      </c>
      <c r="N55" s="48" t="str">
        <f t="shared" si="6"/>
        <v/>
      </c>
      <c r="O55" s="49">
        <f t="shared" si="0"/>
        <v>0</v>
      </c>
      <c r="P55" s="32" t="str">
        <f t="shared" si="1"/>
        <v/>
      </c>
      <c r="Q55" s="32">
        <f t="shared" si="2"/>
        <v>0</v>
      </c>
      <c r="R55" s="50">
        <f t="shared" si="3"/>
        <v>0</v>
      </c>
    </row>
    <row r="56" spans="1:18" ht="24.95" customHeight="1">
      <c r="A56" s="36">
        <f t="shared" si="4"/>
        <v>1</v>
      </c>
      <c r="B56" s="45" t="str">
        <f t="shared" si="7"/>
        <v/>
      </c>
      <c r="C56" s="60"/>
      <c r="D56" s="61"/>
      <c r="E56" s="61"/>
      <c r="F56" s="46" t="str">
        <f><![CDATA[IFERROR(IF(E56<>"",VLOOKUP(E56,Items!$C$8:$D$167,2,0),""),"راجع تكويد الصنف")]]></f>
        <v/>
      </c>
      <c r="G56" s="61"/>
      <c r="H56" s="61"/>
      <c r="I56" s="61"/>
      <c r="J56" s="61"/>
      <c r="K56" s="65"/>
      <c r="L56" s="39"/>
      <c r="M56" s="47">
        <f t="shared" si="5"/>
        <v>0</v>
      </c>
      <c r="N56" s="48" t="str">
        <f t="shared" si="6"/>
        <v/>
      </c>
      <c r="O56" s="49">
        <f t="shared" si="0"/>
        <v>0</v>
      </c>
      <c r="P56" s="32" t="str">
        <f t="shared" si="1"/>
        <v/>
      </c>
      <c r="Q56" s="32">
        <f t="shared" si="2"/>
        <v>0</v>
      </c>
      <c r="R56" s="50">
        <f t="shared" si="3"/>
        <v>0</v>
      </c>
    </row>
    <row r="57" spans="1:18" ht="24.95" customHeight="1">
      <c r="A57" s="36">
        <f t="shared" si="4"/>
        <v>1</v>
      </c>
      <c r="B57" s="45" t="str">
        <f t="shared" si="7"/>
        <v/>
      </c>
      <c r="C57" s="60"/>
      <c r="D57" s="61"/>
      <c r="E57" s="61"/>
      <c r="F57" s="46" t="str">
        <f><![CDATA[IFERROR(IF(E57<>"",VLOOKUP(E57,Items!$C$8:$D$167,2,0),""),"راجع تكويد الصنف")]]></f>
        <v/>
      </c>
      <c r="G57" s="61"/>
      <c r="H57" s="61"/>
      <c r="I57" s="61"/>
      <c r="J57" s="61"/>
      <c r="K57" s="65"/>
      <c r="L57" s="39"/>
      <c r="M57" s="47">
        <f t="shared" si="5"/>
        <v>0</v>
      </c>
      <c r="N57" s="48" t="str">
        <f t="shared" si="6"/>
        <v/>
      </c>
      <c r="O57" s="49">
        <f t="shared" si="0"/>
        <v>0</v>
      </c>
      <c r="P57" s="32" t="str">
        <f t="shared" si="1"/>
        <v/>
      </c>
      <c r="Q57" s="32">
        <f t="shared" si="2"/>
        <v>0</v>
      </c>
      <c r="R57" s="50">
        <f t="shared" si="3"/>
        <v>0</v>
      </c>
    </row>
    <row r="58" spans="1:18" ht="24.95" customHeight="1">
      <c r="A58" s="36">
        <f t="shared" si="4"/>
        <v>1</v>
      </c>
      <c r="B58" s="45" t="str">
        <f t="shared" si="7"/>
        <v/>
      </c>
      <c r="C58" s="60"/>
      <c r="D58" s="61"/>
      <c r="E58" s="61"/>
      <c r="F58" s="46" t="str">
        <f><![CDATA[IFERROR(IF(E58<>"",VLOOKUP(E58,Items!$C$8:$D$167,2,0),""),"راجع تكويد الصنف")]]></f>
        <v/>
      </c>
      <c r="G58" s="61"/>
      <c r="H58" s="61"/>
      <c r="I58" s="61"/>
      <c r="J58" s="61"/>
      <c r="K58" s="65"/>
      <c r="L58" s="39"/>
      <c r="M58" s="47">
        <f t="shared" si="5"/>
        <v>0</v>
      </c>
      <c r="N58" s="48" t="str">
        <f t="shared" si="6"/>
        <v/>
      </c>
      <c r="O58" s="49">
        <f t="shared" si="0"/>
        <v>0</v>
      </c>
      <c r="P58" s="32" t="str">
        <f t="shared" si="1"/>
        <v/>
      </c>
      <c r="Q58" s="32">
        <f t="shared" si="2"/>
        <v>0</v>
      </c>
      <c r="R58" s="50">
        <f t="shared" si="3"/>
        <v>0</v>
      </c>
    </row>
    <row r="59" spans="1:18" ht="24.95" customHeight="1">
      <c r="A59" s="36">
        <f t="shared" si="4"/>
        <v>1</v>
      </c>
      <c r="B59" s="45" t="str">
        <f t="shared" si="7"/>
        <v/>
      </c>
      <c r="C59" s="60"/>
      <c r="D59" s="61"/>
      <c r="E59" s="61"/>
      <c r="F59" s="46" t="str">
        <f><![CDATA[IFERROR(IF(E59<>"",VLOOKUP(E59,Items!$C$8:$D$167,2,0),""),"راجع تكويد الصنف")]]></f>
        <v/>
      </c>
      <c r="G59" s="61"/>
      <c r="H59" s="61"/>
      <c r="I59" s="61"/>
      <c r="J59" s="61"/>
      <c r="K59" s="65"/>
      <c r="L59" s="39"/>
      <c r="M59" s="47">
        <f t="shared" si="5"/>
        <v>0</v>
      </c>
      <c r="N59" s="48" t="str">
        <f t="shared" si="6"/>
        <v/>
      </c>
      <c r="O59" s="49">
        <f t="shared" si="0"/>
        <v>0</v>
      </c>
      <c r="P59" s="32" t="str">
        <f t="shared" si="1"/>
        <v/>
      </c>
      <c r="Q59" s="32">
        <f t="shared" si="2"/>
        <v>0</v>
      </c>
      <c r="R59" s="50">
        <f t="shared" si="3"/>
        <v>0</v>
      </c>
    </row>
    <row r="60" spans="1:18" ht="24.95" customHeight="1">
      <c r="A60" s="36">
        <f t="shared" si="4"/>
        <v>1</v>
      </c>
      <c r="B60" s="45" t="str">
        <f t="shared" si="7"/>
        <v/>
      </c>
      <c r="C60" s="60"/>
      <c r="D60" s="61"/>
      <c r="E60" s="61"/>
      <c r="F60" s="46" t="str">
        <f><![CDATA[IFERROR(IF(E60<>"",VLOOKUP(E60,Items!$C$8:$D$167,2,0),""),"راجع تكويد الصنف")]]></f>
        <v/>
      </c>
      <c r="G60" s="61"/>
      <c r="H60" s="61"/>
      <c r="I60" s="61"/>
      <c r="J60" s="61"/>
      <c r="K60" s="65"/>
      <c r="L60" s="39"/>
      <c r="M60" s="47">
        <f t="shared" si="5"/>
        <v>0</v>
      </c>
      <c r="N60" s="48" t="str">
        <f t="shared" si="6"/>
        <v/>
      </c>
      <c r="O60" s="49">
        <f t="shared" si="0"/>
        <v>0</v>
      </c>
      <c r="P60" s="32" t="str">
        <f t="shared" si="1"/>
        <v/>
      </c>
      <c r="Q60" s="32">
        <f t="shared" si="2"/>
        <v>0</v>
      </c>
      <c r="R60" s="50">
        <f t="shared" si="3"/>
        <v>0</v>
      </c>
    </row>
    <row r="61" spans="1:18" ht="24.95" customHeight="1">
      <c r="A61" s="36">
        <f t="shared" si="4"/>
        <v>1</v>
      </c>
      <c r="B61" s="45" t="str">
        <f t="shared" si="7"/>
        <v/>
      </c>
      <c r="C61" s="60"/>
      <c r="D61" s="61"/>
      <c r="E61" s="61"/>
      <c r="F61" s="46" t="str">
        <f><![CDATA[IFERROR(IF(E61<>"",VLOOKUP(E61,Items!$C$8:$D$167,2,0),""),"راجع تكويد الصنف")]]></f>
        <v/>
      </c>
      <c r="G61" s="61"/>
      <c r="H61" s="61"/>
      <c r="I61" s="61"/>
      <c r="J61" s="61"/>
      <c r="K61" s="65"/>
      <c r="L61" s="39"/>
      <c r="M61" s="47">
        <f t="shared" si="5"/>
        <v>0</v>
      </c>
      <c r="N61" s="48" t="str">
        <f t="shared" si="6"/>
        <v/>
      </c>
      <c r="O61" s="49">
        <f t="shared" si="0"/>
        <v>0</v>
      </c>
      <c r="P61" s="32" t="str">
        <f t="shared" si="1"/>
        <v/>
      </c>
      <c r="Q61" s="32">
        <f t="shared" si="2"/>
        <v>0</v>
      </c>
      <c r="R61" s="50">
        <f t="shared" si="3"/>
        <v>0</v>
      </c>
    </row>
    <row r="62" spans="1:18" ht="24.95" customHeight="1">
      <c r="A62" s="36">
        <f t="shared" si="4"/>
        <v>1</v>
      </c>
      <c r="B62" s="45" t="str">
        <f t="shared" si="7"/>
        <v/>
      </c>
      <c r="C62" s="60"/>
      <c r="D62" s="61"/>
      <c r="E62" s="61"/>
      <c r="F62" s="46" t="str">
        <f><![CDATA[IFERROR(IF(E62<>"",VLOOKUP(E62,Items!$C$8:$D$167,2,0),""),"راجع تكويد الصنف")]]></f>
        <v/>
      </c>
      <c r="G62" s="61"/>
      <c r="H62" s="61"/>
      <c r="I62" s="61"/>
      <c r="J62" s="61"/>
      <c r="K62" s="65"/>
      <c r="L62" s="39"/>
      <c r="M62" s="47">
        <f t="shared" si="5"/>
        <v>0</v>
      </c>
      <c r="N62" s="48" t="str">
        <f t="shared" si="6"/>
        <v/>
      </c>
      <c r="O62" s="49">
        <f t="shared" si="0"/>
        <v>0</v>
      </c>
      <c r="P62" s="32" t="str">
        <f t="shared" si="1"/>
        <v/>
      </c>
      <c r="Q62" s="32">
        <f t="shared" si="2"/>
        <v>0</v>
      </c>
      <c r="R62" s="50">
        <f t="shared" si="3"/>
        <v>0</v>
      </c>
    </row>
    <row r="63" spans="1:18" ht="24.95" customHeight="1">
      <c r="A63" s="36">
        <f t="shared" si="4"/>
        <v>1</v>
      </c>
      <c r="B63" s="45" t="str">
        <f t="shared" si="7"/>
        <v/>
      </c>
      <c r="C63" s="60"/>
      <c r="D63" s="61"/>
      <c r="E63" s="61"/>
      <c r="F63" s="46" t="str">
        <f><![CDATA[IFERROR(IF(E63<>"",VLOOKUP(E63,Items!$C$8:$D$167,2,0),""),"راجع تكويد الصنف")]]></f>
        <v/>
      </c>
      <c r="G63" s="61"/>
      <c r="H63" s="61"/>
      <c r="I63" s="61"/>
      <c r="J63" s="61"/>
      <c r="K63" s="65"/>
      <c r="L63" s="39"/>
      <c r="M63" s="47">
        <f t="shared" si="5"/>
        <v>0</v>
      </c>
      <c r="N63" s="48" t="str">
        <f t="shared" si="6"/>
        <v/>
      </c>
      <c r="O63" s="49">
        <f t="shared" si="0"/>
        <v>0</v>
      </c>
      <c r="P63" s="32" t="str">
        <f t="shared" si="1"/>
        <v/>
      </c>
      <c r="Q63" s="32">
        <f t="shared" si="2"/>
        <v>0</v>
      </c>
      <c r="R63" s="50">
        <f t="shared" si="3"/>
        <v>0</v>
      </c>
    </row>
    <row r="64" spans="1:18" ht="24.95" customHeight="1">
      <c r="A64" s="36">
        <f t="shared" si="4"/>
        <v>1</v>
      </c>
      <c r="B64" s="45" t="str">
        <f t="shared" si="7"/>
        <v/>
      </c>
      <c r="C64" s="60"/>
      <c r="D64" s="61"/>
      <c r="E64" s="61"/>
      <c r="F64" s="46" t="str">
        <f><![CDATA[IFERROR(IF(E64<>"",VLOOKUP(E64,Items!$C$8:$D$167,2,0),""),"راجع تكويد الصنف")]]></f>
        <v/>
      </c>
      <c r="G64" s="61"/>
      <c r="H64" s="61"/>
      <c r="I64" s="61"/>
      <c r="J64" s="61"/>
      <c r="K64" s="65"/>
      <c r="L64" s="39"/>
      <c r="M64" s="47">
        <f t="shared" si="5"/>
        <v>0</v>
      </c>
      <c r="N64" s="48" t="str">
        <f t="shared" si="6"/>
        <v/>
      </c>
      <c r="O64" s="49">
        <f t="shared" si="0"/>
        <v>0</v>
      </c>
      <c r="P64" s="32" t="str">
        <f t="shared" si="1"/>
        <v/>
      </c>
      <c r="Q64" s="32">
        <f t="shared" si="2"/>
        <v>0</v>
      </c>
      <c r="R64" s="50">
        <f t="shared" si="3"/>
        <v>0</v>
      </c>
    </row>
    <row r="65" spans="1:18" ht="24.95" customHeight="1">
      <c r="A65" s="36">
        <f t="shared" si="4"/>
        <v>1</v>
      </c>
      <c r="B65" s="45" t="str">
        <f t="shared" si="7"/>
        <v/>
      </c>
      <c r="C65" s="60"/>
      <c r="D65" s="61"/>
      <c r="E65" s="61"/>
      <c r="F65" s="46" t="str">
        <f><![CDATA[IFERROR(IF(E65<>"",VLOOKUP(E65,Items!$C$8:$D$167,2,0),""),"راجع تكويد الصنف")]]></f>
        <v/>
      </c>
      <c r="G65" s="61"/>
      <c r="H65" s="61"/>
      <c r="I65" s="61"/>
      <c r="J65" s="61"/>
      <c r="K65" s="65"/>
      <c r="L65" s="39"/>
      <c r="M65" s="47">
        <f t="shared" si="5"/>
        <v>0</v>
      </c>
      <c r="N65" s="48" t="str">
        <f t="shared" si="6"/>
        <v/>
      </c>
      <c r="O65" s="49">
        <f t="shared" si="0"/>
        <v>0</v>
      </c>
      <c r="P65" s="32" t="str">
        <f t="shared" si="1"/>
        <v/>
      </c>
      <c r="Q65" s="32">
        <f t="shared" si="2"/>
        <v>0</v>
      </c>
      <c r="R65" s="50">
        <f t="shared" si="3"/>
        <v>0</v>
      </c>
    </row>
    <row r="66" spans="1:18" ht="24.95" customHeight="1">
      <c r="A66" s="36">
        <f t="shared" si="4"/>
        <v>1</v>
      </c>
      <c r="B66" s="45" t="str">
        <f t="shared" si="7"/>
        <v/>
      </c>
      <c r="C66" s="60"/>
      <c r="D66" s="61"/>
      <c r="E66" s="61"/>
      <c r="F66" s="46" t="str">
        <f><![CDATA[IFERROR(IF(E66<>"",VLOOKUP(E66,Items!$C$8:$D$167,2,0),""),"راجع تكويد الصنف")]]></f>
        <v/>
      </c>
      <c r="G66" s="61"/>
      <c r="H66" s="61"/>
      <c r="I66" s="61"/>
      <c r="J66" s="61"/>
      <c r="K66" s="65"/>
      <c r="L66" s="39"/>
      <c r="M66" s="47">
        <f t="shared" si="5"/>
        <v>0</v>
      </c>
      <c r="N66" s="48" t="str">
        <f t="shared" si="6"/>
        <v/>
      </c>
      <c r="O66" s="49">
        <f t="shared" si="0"/>
        <v>0</v>
      </c>
      <c r="P66" s="32" t="str">
        <f t="shared" si="1"/>
        <v/>
      </c>
      <c r="Q66" s="32">
        <f t="shared" si="2"/>
        <v>0</v>
      </c>
      <c r="R66" s="50">
        <f t="shared" si="3"/>
        <v>0</v>
      </c>
    </row>
    <row r="67" spans="1:18" ht="24.95" customHeight="1">
      <c r="A67" s="36">
        <f t="shared" si="4"/>
        <v>1</v>
      </c>
      <c r="B67" s="45" t="str">
        <f t="shared" si="7"/>
        <v/>
      </c>
      <c r="C67" s="60"/>
      <c r="D67" s="61"/>
      <c r="E67" s="61"/>
      <c r="F67" s="46" t="str">
        <f><![CDATA[IFERROR(IF(E67<>"",VLOOKUP(E67,Items!$C$8:$D$167,2,0),""),"راجع تكويد الصنف")]]></f>
        <v/>
      </c>
      <c r="G67" s="61"/>
      <c r="H67" s="61"/>
      <c r="I67" s="61"/>
      <c r="J67" s="61"/>
      <c r="K67" s="65"/>
      <c r="L67" s="39"/>
      <c r="M67" s="47">
        <f t="shared" si="5"/>
        <v>0</v>
      </c>
      <c r="N67" s="48" t="str">
        <f t="shared" si="6"/>
        <v/>
      </c>
      <c r="O67" s="49">
        <f t="shared" si="0"/>
        <v>0</v>
      </c>
      <c r="P67" s="32" t="str">
        <f t="shared" si="1"/>
        <v/>
      </c>
      <c r="Q67" s="32">
        <f t="shared" si="2"/>
        <v>0</v>
      </c>
      <c r="R67" s="50">
        <f t="shared" si="3"/>
        <v>0</v>
      </c>
    </row>
    <row r="68" spans="1:18" ht="24.95" customHeight="1">
      <c r="A68" s="36">
        <f t="shared" si="4"/>
        <v>1</v>
      </c>
      <c r="B68" s="45" t="str">
        <f t="shared" si="7"/>
        <v/>
      </c>
      <c r="C68" s="60"/>
      <c r="D68" s="61"/>
      <c r="E68" s="61"/>
      <c r="F68" s="46" t="str">
        <f><![CDATA[IFERROR(IF(E68<>"",VLOOKUP(E68,Items!$C$8:$D$167,2,0),""),"راجع تكويد الصنف")]]></f>
        <v/>
      </c>
      <c r="G68" s="61"/>
      <c r="H68" s="61"/>
      <c r="I68" s="61"/>
      <c r="J68" s="61"/>
      <c r="K68" s="65"/>
      <c r="L68" s="39"/>
      <c r="M68" s="47">
        <f t="shared" si="5"/>
        <v>0</v>
      </c>
      <c r="N68" s="48" t="str">
        <f t="shared" si="6"/>
        <v/>
      </c>
      <c r="O68" s="49">
        <f t="shared" si="0"/>
        <v>0</v>
      </c>
      <c r="P68" s="32" t="str">
        <f t="shared" si="1"/>
        <v/>
      </c>
      <c r="Q68" s="32">
        <f t="shared" si="2"/>
        <v>0</v>
      </c>
      <c r="R68" s="50">
        <f t="shared" si="3"/>
        <v>0</v>
      </c>
    </row>
    <row r="69" spans="1:18" ht="24.95" customHeight="1">
      <c r="A69" s="36">
        <f t="shared" si="4"/>
        <v>1</v>
      </c>
      <c r="B69" s="45" t="str">
        <f t="shared" si="7"/>
        <v/>
      </c>
      <c r="C69" s="60"/>
      <c r="D69" s="61"/>
      <c r="E69" s="61"/>
      <c r="F69" s="46" t="str">
        <f><![CDATA[IFERROR(IF(E69<>"",VLOOKUP(E69,Items!$C$8:$D$167,2,0),""),"راجع تكويد الصنف")]]></f>
        <v/>
      </c>
      <c r="G69" s="61"/>
      <c r="H69" s="61"/>
      <c r="I69" s="61"/>
      <c r="J69" s="61"/>
      <c r="K69" s="65"/>
      <c r="L69" s="39"/>
      <c r="M69" s="47">
        <f t="shared" si="5"/>
        <v>0</v>
      </c>
      <c r="N69" s="48" t="str">
        <f t="shared" si="6"/>
        <v/>
      </c>
      <c r="O69" s="49">
        <f t="shared" si="0"/>
        <v>0</v>
      </c>
      <c r="P69" s="32" t="str">
        <f t="shared" si="1"/>
        <v/>
      </c>
      <c r="Q69" s="32">
        <f t="shared" si="2"/>
        <v>0</v>
      </c>
      <c r="R69" s="50">
        <f t="shared" si="3"/>
        <v>0</v>
      </c>
    </row>
    <row r="70" spans="1:18" ht="24.95" customHeight="1">
      <c r="A70" s="36">
        <f t="shared" si="4"/>
        <v>1</v>
      </c>
      <c r="B70" s="45" t="str">
        <f t="shared" si="7"/>
        <v/>
      </c>
      <c r="C70" s="60"/>
      <c r="D70" s="61"/>
      <c r="E70" s="61"/>
      <c r="F70" s="46" t="str">
        <f><![CDATA[IFERROR(IF(E70<>"",VLOOKUP(E70,Items!$C$8:$D$167,2,0),""),"راجع تكويد الصنف")]]></f>
        <v/>
      </c>
      <c r="G70" s="61"/>
      <c r="H70" s="61"/>
      <c r="I70" s="61"/>
      <c r="J70" s="61"/>
      <c r="K70" s="65"/>
      <c r="L70" s="39"/>
      <c r="M70" s="47">
        <f t="shared" si="5"/>
        <v>0</v>
      </c>
      <c r="N70" s="48" t="str">
        <f t="shared" si="6"/>
        <v/>
      </c>
      <c r="O70" s="49">
        <f t="shared" si="0"/>
        <v>0</v>
      </c>
      <c r="P70" s="32" t="str">
        <f t="shared" si="1"/>
        <v/>
      </c>
      <c r="Q70" s="32">
        <f t="shared" si="2"/>
        <v>0</v>
      </c>
      <c r="R70" s="50">
        <f t="shared" si="3"/>
        <v>0</v>
      </c>
    </row>
    <row r="71" spans="1:18" ht="24.95" customHeight="1">
      <c r="A71" s="36">
        <f t="shared" si="4"/>
        <v>1</v>
      </c>
      <c r="B71" s="45" t="str">
        <f t="shared" si="7"/>
        <v/>
      </c>
      <c r="C71" s="60"/>
      <c r="D71" s="61"/>
      <c r="E71" s="61"/>
      <c r="F71" s="46" t="str">
        <f><![CDATA[IFERROR(IF(E71<>"",VLOOKUP(E71,Items!$C$8:$D$167,2,0),""),"راجع تكويد الصنف")]]></f>
        <v/>
      </c>
      <c r="G71" s="61"/>
      <c r="H71" s="61"/>
      <c r="I71" s="61"/>
      <c r="J71" s="61"/>
      <c r="K71" s="65"/>
      <c r="L71" s="39"/>
      <c r="M71" s="47">
        <f t="shared" si="5"/>
        <v>0</v>
      </c>
      <c r="N71" s="48" t="str">
        <f t="shared" si="6"/>
        <v/>
      </c>
      <c r="O71" s="49">
        <f t="shared" si="0"/>
        <v>0</v>
      </c>
      <c r="P71" s="32" t="str">
        <f t="shared" si="1"/>
        <v/>
      </c>
      <c r="Q71" s="32">
        <f t="shared" si="2"/>
        <v>0</v>
      </c>
      <c r="R71" s="50">
        <f t="shared" si="3"/>
        <v>0</v>
      </c>
    </row>
    <row r="72" spans="1:18" ht="24.95" customHeight="1">
      <c r="A72" s="36">
        <f t="shared" si="4"/>
        <v>1</v>
      </c>
      <c r="B72" s="45" t="str">
        <f t="shared" si="7"/>
        <v/>
      </c>
      <c r="C72" s="60"/>
      <c r="D72" s="61"/>
      <c r="E72" s="61"/>
      <c r="F72" s="46" t="str">
        <f><![CDATA[IFERROR(IF(E72<>"",VLOOKUP(E72,Items!$C$8:$D$167,2,0),""),"راجع تكويد الصنف")]]></f>
        <v/>
      </c>
      <c r="G72" s="61"/>
      <c r="H72" s="61"/>
      <c r="I72" s="61"/>
      <c r="J72" s="61"/>
      <c r="K72" s="65"/>
      <c r="L72" s="39"/>
      <c r="M72" s="47">
        <f t="shared" si="5"/>
        <v>0</v>
      </c>
      <c r="N72" s="48" t="str">
        <f t="shared" si="6"/>
        <v/>
      </c>
      <c r="O72" s="49">
        <f t="shared" si="0"/>
        <v>0</v>
      </c>
      <c r="P72" s="32" t="str">
        <f t="shared" si="1"/>
        <v/>
      </c>
      <c r="Q72" s="32">
        <f t="shared" si="2"/>
        <v>0</v>
      </c>
      <c r="R72" s="50">
        <f t="shared" si="3"/>
        <v>0</v>
      </c>
    </row>
    <row r="73" spans="1:18" ht="24.95" customHeight="1">
      <c r="A73" s="36">
        <f t="shared" si="4"/>
        <v>1</v>
      </c>
      <c r="B73" s="45" t="str">
        <f t="shared" si="7"/>
        <v/>
      </c>
      <c r="C73" s="60"/>
      <c r="D73" s="61"/>
      <c r="E73" s="61"/>
      <c r="F73" s="46" t="str">
        <f><![CDATA[IFERROR(IF(E73<>"",VLOOKUP(E73,Items!$C$8:$D$167,2,0),""),"راجع تكويد الصنف")]]></f>
        <v/>
      </c>
      <c r="G73" s="61"/>
      <c r="H73" s="61"/>
      <c r="I73" s="61"/>
      <c r="J73" s="61"/>
      <c r="K73" s="65"/>
      <c r="L73" s="39"/>
      <c r="M73" s="47">
        <f t="shared" si="5"/>
        <v>0</v>
      </c>
      <c r="N73" s="48" t="str">
        <f t="shared" si="6"/>
        <v/>
      </c>
      <c r="O73" s="49">
        <f t="shared" ref="O73:O136" si="8">IF($O$8=1,IF($N$6=D73,C73,""),"")</f>
        <v>0</v>
      </c>
      <c r="P73" s="32" t="str">
        <f t="shared" ref="P73:P136" si="9">IF($O$8=1,IF($N$6=D73,F73,""),"")</f>
        <v/>
      </c>
      <c r="Q73" s="32">
        <f t="shared" ref="Q73:Q136" si="10">IF($O$8=1,IF($N$6=D73,G73,""),"")</f>
        <v>0</v>
      </c>
      <c r="R73" s="50">
        <f t="shared" ref="R73:R136" si="11">IF($O$8=1,IF($N$6=D73,H73,""),"")</f>
        <v>0</v>
      </c>
    </row>
    <row r="74" spans="1:18" ht="24.95" customHeight="1">
      <c r="A74" s="36">
        <f t="shared" ref="A74:A137" si="12">IFERROR(RANK(M74,$M$9:$M$508,1),"")</f>
        <v>1</v>
      </c>
      <c r="B74" s="45" t="str">
        <f t="shared" si="7"/>
        <v/>
      </c>
      <c r="C74" s="60"/>
      <c r="D74" s="61"/>
      <c r="E74" s="61"/>
      <c r="F74" s="46" t="str">
        <f><![CDATA[IFERROR(IF(E74<>"",VLOOKUP(E74,Items!$C$8:$D$167,2,0),""),"راجع تكويد الصنف")]]></f>
        <v/>
      </c>
      <c r="G74" s="61"/>
      <c r="H74" s="61"/>
      <c r="I74" s="61"/>
      <c r="J74" s="61"/>
      <c r="K74" s="65"/>
      <c r="L74" s="39"/>
      <c r="M74" s="47">
        <f t="shared" ref="M74:M137" si="13">IF($M$8=E74,D74,"")</f>
        <v>0</v>
      </c>
      <c r="N74" s="48" t="str">
        <f t="shared" ref="N74:N137" si="14">IF(P74&lt;&gt;"",ROW(),"")</f>
        <v/>
      </c>
      <c r="O74" s="49">
        <f t="shared" si="8"/>
        <v>0</v>
      </c>
      <c r="P74" s="32" t="str">
        <f t="shared" si="9"/>
        <v/>
      </c>
      <c r="Q74" s="32">
        <f t="shared" si="10"/>
        <v>0</v>
      </c>
      <c r="R74" s="50">
        <f t="shared" si="11"/>
        <v>0</v>
      </c>
    </row>
    <row r="75" spans="1:18" ht="24.95" customHeight="1">
      <c r="A75" s="36">
        <f t="shared" si="12"/>
        <v>1</v>
      </c>
      <c r="B75" s="45" t="str">
        <f t="shared" ref="B75:B138" si="15">IF(AND(C75&lt;&gt;"",E75&lt;&gt;""),B74+1,"")</f>
        <v/>
      </c>
      <c r="C75" s="60"/>
      <c r="D75" s="61"/>
      <c r="E75" s="61"/>
      <c r="F75" s="46" t="str">
        <f><![CDATA[IFERROR(IF(E75<>"",VLOOKUP(E75,Items!$C$8:$D$167,2,0),""),"راجع تكويد الصنف")]]></f>
        <v/>
      </c>
      <c r="G75" s="61"/>
      <c r="H75" s="61"/>
      <c r="I75" s="61"/>
      <c r="J75" s="61"/>
      <c r="K75" s="65"/>
      <c r="L75" s="39"/>
      <c r="M75" s="47">
        <f t="shared" si="13"/>
        <v>0</v>
      </c>
      <c r="N75" s="48" t="str">
        <f t="shared" si="14"/>
        <v/>
      </c>
      <c r="O75" s="49">
        <f t="shared" si="8"/>
        <v>0</v>
      </c>
      <c r="P75" s="32" t="str">
        <f t="shared" si="9"/>
        <v/>
      </c>
      <c r="Q75" s="32">
        <f t="shared" si="10"/>
        <v>0</v>
      </c>
      <c r="R75" s="50">
        <f t="shared" si="11"/>
        <v>0</v>
      </c>
    </row>
    <row r="76" spans="1:18" ht="24.95" customHeight="1">
      <c r="A76" s="36">
        <f t="shared" si="12"/>
        <v>1</v>
      </c>
      <c r="B76" s="45" t="str">
        <f t="shared" si="15"/>
        <v/>
      </c>
      <c r="C76" s="60"/>
      <c r="D76" s="61"/>
      <c r="E76" s="61"/>
      <c r="F76" s="46" t="str">
        <f><![CDATA[IFERROR(IF(E76<>"",VLOOKUP(E76,Items!$C$8:$D$167,2,0),""),"راجع تكويد الصنف")]]></f>
        <v/>
      </c>
      <c r="G76" s="61"/>
      <c r="H76" s="61"/>
      <c r="I76" s="61"/>
      <c r="J76" s="61"/>
      <c r="K76" s="65"/>
      <c r="L76" s="39"/>
      <c r="M76" s="47">
        <f t="shared" si="13"/>
        <v>0</v>
      </c>
      <c r="N76" s="48" t="str">
        <f t="shared" si="14"/>
        <v/>
      </c>
      <c r="O76" s="49">
        <f t="shared" si="8"/>
        <v>0</v>
      </c>
      <c r="P76" s="32" t="str">
        <f t="shared" si="9"/>
        <v/>
      </c>
      <c r="Q76" s="32">
        <f t="shared" si="10"/>
        <v>0</v>
      </c>
      <c r="R76" s="50">
        <f t="shared" si="11"/>
        <v>0</v>
      </c>
    </row>
    <row r="77" spans="1:18" ht="24.95" customHeight="1">
      <c r="A77" s="36">
        <f t="shared" si="12"/>
        <v>1</v>
      </c>
      <c r="B77" s="45" t="str">
        <f t="shared" si="15"/>
        <v/>
      </c>
      <c r="C77" s="60"/>
      <c r="D77" s="61"/>
      <c r="E77" s="61"/>
      <c r="F77" s="46" t="str">
        <f><![CDATA[IFERROR(IF(E77<>"",VLOOKUP(E77,Items!$C$8:$D$167,2,0),""),"راجع تكويد الصنف")]]></f>
        <v/>
      </c>
      <c r="G77" s="61"/>
      <c r="H77" s="61"/>
      <c r="I77" s="61"/>
      <c r="J77" s="61"/>
      <c r="K77" s="65"/>
      <c r="L77" s="39"/>
      <c r="M77" s="47">
        <f t="shared" si="13"/>
        <v>0</v>
      </c>
      <c r="N77" s="48" t="str">
        <f t="shared" si="14"/>
        <v/>
      </c>
      <c r="O77" s="49">
        <f t="shared" si="8"/>
        <v>0</v>
      </c>
      <c r="P77" s="32" t="str">
        <f t="shared" si="9"/>
        <v/>
      </c>
      <c r="Q77" s="32">
        <f t="shared" si="10"/>
        <v>0</v>
      </c>
      <c r="R77" s="50">
        <f t="shared" si="11"/>
        <v>0</v>
      </c>
    </row>
    <row r="78" spans="1:18" ht="24.95" customHeight="1">
      <c r="A78" s="36">
        <f t="shared" si="12"/>
        <v>1</v>
      </c>
      <c r="B78" s="45" t="str">
        <f t="shared" si="15"/>
        <v/>
      </c>
      <c r="C78" s="60"/>
      <c r="D78" s="61"/>
      <c r="E78" s="61"/>
      <c r="F78" s="46" t="str">
        <f><![CDATA[IFERROR(IF(E78<>"",VLOOKUP(E78,Items!$C$8:$D$167,2,0),""),"راجع تكويد الصنف")]]></f>
        <v/>
      </c>
      <c r="G78" s="61"/>
      <c r="H78" s="61"/>
      <c r="I78" s="61"/>
      <c r="J78" s="61"/>
      <c r="K78" s="65"/>
      <c r="L78" s="39"/>
      <c r="M78" s="47">
        <f t="shared" si="13"/>
        <v>0</v>
      </c>
      <c r="N78" s="48" t="str">
        <f t="shared" si="14"/>
        <v/>
      </c>
      <c r="O78" s="49">
        <f t="shared" si="8"/>
        <v>0</v>
      </c>
      <c r="P78" s="32" t="str">
        <f t="shared" si="9"/>
        <v/>
      </c>
      <c r="Q78" s="32">
        <f t="shared" si="10"/>
        <v>0</v>
      </c>
      <c r="R78" s="50">
        <f t="shared" si="11"/>
        <v>0</v>
      </c>
    </row>
    <row r="79" spans="1:18" ht="24.95" customHeight="1">
      <c r="A79" s="36">
        <f t="shared" si="12"/>
        <v>1</v>
      </c>
      <c r="B79" s="45" t="str">
        <f t="shared" si="15"/>
        <v/>
      </c>
      <c r="C79" s="60"/>
      <c r="D79" s="61"/>
      <c r="E79" s="61"/>
      <c r="F79" s="46" t="str">
        <f><![CDATA[IFERROR(IF(E79<>"",VLOOKUP(E79,Items!$C$8:$D$167,2,0),""),"راجع تكويد الصنف")]]></f>
        <v/>
      </c>
      <c r="G79" s="61"/>
      <c r="H79" s="61"/>
      <c r="I79" s="61"/>
      <c r="J79" s="61"/>
      <c r="K79" s="65"/>
      <c r="L79" s="39"/>
      <c r="M79" s="47">
        <f t="shared" si="13"/>
        <v>0</v>
      </c>
      <c r="N79" s="48" t="str">
        <f t="shared" si="14"/>
        <v/>
      </c>
      <c r="O79" s="49">
        <f t="shared" si="8"/>
        <v>0</v>
      </c>
      <c r="P79" s="32" t="str">
        <f t="shared" si="9"/>
        <v/>
      </c>
      <c r="Q79" s="32">
        <f t="shared" si="10"/>
        <v>0</v>
      </c>
      <c r="R79" s="50">
        <f t="shared" si="11"/>
        <v>0</v>
      </c>
    </row>
    <row r="80" spans="1:18" ht="24.95" customHeight="1">
      <c r="A80" s="36">
        <f t="shared" si="12"/>
        <v>1</v>
      </c>
      <c r="B80" s="45" t="str">
        <f t="shared" si="15"/>
        <v/>
      </c>
      <c r="C80" s="60"/>
      <c r="D80" s="61"/>
      <c r="E80" s="61"/>
      <c r="F80" s="46" t="str">
        <f><![CDATA[IFERROR(IF(E80<>"",VLOOKUP(E80,Items!$C$8:$D$167,2,0),""),"راجع تكويد الصنف")]]></f>
        <v/>
      </c>
      <c r="G80" s="61"/>
      <c r="H80" s="61"/>
      <c r="I80" s="61"/>
      <c r="J80" s="61"/>
      <c r="K80" s="65"/>
      <c r="L80" s="39"/>
      <c r="M80" s="47">
        <f t="shared" si="13"/>
        <v>0</v>
      </c>
      <c r="N80" s="48" t="str">
        <f t="shared" si="14"/>
        <v/>
      </c>
      <c r="O80" s="49">
        <f t="shared" si="8"/>
        <v>0</v>
      </c>
      <c r="P80" s="32" t="str">
        <f t="shared" si="9"/>
        <v/>
      </c>
      <c r="Q80" s="32">
        <f t="shared" si="10"/>
        <v>0</v>
      </c>
      <c r="R80" s="50">
        <f t="shared" si="11"/>
        <v>0</v>
      </c>
    </row>
    <row r="81" spans="1:18" ht="24.95" customHeight="1">
      <c r="A81" s="36">
        <f t="shared" si="12"/>
        <v>1</v>
      </c>
      <c r="B81" s="45" t="str">
        <f t="shared" si="15"/>
        <v/>
      </c>
      <c r="C81" s="60"/>
      <c r="D81" s="61"/>
      <c r="E81" s="61"/>
      <c r="F81" s="46" t="str">
        <f><![CDATA[IFERROR(IF(E81<>"",VLOOKUP(E81,Items!$C$8:$D$167,2,0),""),"راجع تكويد الصنف")]]></f>
        <v/>
      </c>
      <c r="G81" s="61"/>
      <c r="H81" s="61"/>
      <c r="I81" s="61"/>
      <c r="J81" s="61"/>
      <c r="K81" s="65"/>
      <c r="L81" s="39"/>
      <c r="M81" s="47">
        <f t="shared" si="13"/>
        <v>0</v>
      </c>
      <c r="N81" s="48" t="str">
        <f t="shared" si="14"/>
        <v/>
      </c>
      <c r="O81" s="49">
        <f t="shared" si="8"/>
        <v>0</v>
      </c>
      <c r="P81" s="32" t="str">
        <f t="shared" si="9"/>
        <v/>
      </c>
      <c r="Q81" s="32">
        <f t="shared" si="10"/>
        <v>0</v>
      </c>
      <c r="R81" s="50">
        <f t="shared" si="11"/>
        <v>0</v>
      </c>
    </row>
    <row r="82" spans="1:18" ht="24.95" customHeight="1">
      <c r="A82" s="36">
        <f t="shared" si="12"/>
        <v>1</v>
      </c>
      <c r="B82" s="45" t="str">
        <f t="shared" si="15"/>
        <v/>
      </c>
      <c r="C82" s="60"/>
      <c r="D82" s="61"/>
      <c r="E82" s="61"/>
      <c r="F82" s="46" t="str">
        <f><![CDATA[IFERROR(IF(E82<>"",VLOOKUP(E82,Items!$C$8:$D$167,2,0),""),"راجع تكويد الصنف")]]></f>
        <v/>
      </c>
      <c r="G82" s="61"/>
      <c r="H82" s="61"/>
      <c r="I82" s="61"/>
      <c r="J82" s="61"/>
      <c r="K82" s="65"/>
      <c r="L82" s="39"/>
      <c r="M82" s="47">
        <f t="shared" si="13"/>
        <v>0</v>
      </c>
      <c r="N82" s="48" t="str">
        <f t="shared" si="14"/>
        <v/>
      </c>
      <c r="O82" s="49">
        <f t="shared" si="8"/>
        <v>0</v>
      </c>
      <c r="P82" s="32" t="str">
        <f t="shared" si="9"/>
        <v/>
      </c>
      <c r="Q82" s="32">
        <f t="shared" si="10"/>
        <v>0</v>
      </c>
      <c r="R82" s="50">
        <f t="shared" si="11"/>
        <v>0</v>
      </c>
    </row>
    <row r="83" spans="1:18" ht="24.95" customHeight="1">
      <c r="A83" s="36">
        <f t="shared" si="12"/>
        <v>1</v>
      </c>
      <c r="B83" s="45" t="str">
        <f t="shared" si="15"/>
        <v/>
      </c>
      <c r="C83" s="60"/>
      <c r="D83" s="61"/>
      <c r="E83" s="61"/>
      <c r="F83" s="46" t="str">
        <f><![CDATA[IFERROR(IF(E83<>"",VLOOKUP(E83,Items!$C$8:$D$167,2,0),""),"راجع تكويد الصنف")]]></f>
        <v/>
      </c>
      <c r="G83" s="61"/>
      <c r="H83" s="61"/>
      <c r="I83" s="61"/>
      <c r="J83" s="61"/>
      <c r="K83" s="65"/>
      <c r="L83" s="39"/>
      <c r="M83" s="47">
        <f t="shared" si="13"/>
        <v>0</v>
      </c>
      <c r="N83" s="48" t="str">
        <f t="shared" si="14"/>
        <v/>
      </c>
      <c r="O83" s="49">
        <f t="shared" si="8"/>
        <v>0</v>
      </c>
      <c r="P83" s="32" t="str">
        <f t="shared" si="9"/>
        <v/>
      </c>
      <c r="Q83" s="32">
        <f t="shared" si="10"/>
        <v>0</v>
      </c>
      <c r="R83" s="50">
        <f t="shared" si="11"/>
        <v>0</v>
      </c>
    </row>
    <row r="84" spans="1:18" ht="24.95" customHeight="1">
      <c r="A84" s="36">
        <f t="shared" si="12"/>
        <v>1</v>
      </c>
      <c r="B84" s="45" t="str">
        <f t="shared" si="15"/>
        <v/>
      </c>
      <c r="C84" s="60"/>
      <c r="D84" s="61"/>
      <c r="E84" s="61"/>
      <c r="F84" s="46" t="str">
        <f><![CDATA[IFERROR(IF(E84<>"",VLOOKUP(E84,Items!$C$8:$D$167,2,0),""),"راجع تكويد الصنف")]]></f>
        <v/>
      </c>
      <c r="G84" s="61"/>
      <c r="H84" s="61"/>
      <c r="I84" s="61"/>
      <c r="J84" s="61"/>
      <c r="K84" s="65"/>
      <c r="L84" s="39"/>
      <c r="M84" s="47">
        <f t="shared" si="13"/>
        <v>0</v>
      </c>
      <c r="N84" s="48" t="str">
        <f t="shared" si="14"/>
        <v/>
      </c>
      <c r="O84" s="49">
        <f t="shared" si="8"/>
        <v>0</v>
      </c>
      <c r="P84" s="32" t="str">
        <f t="shared" si="9"/>
        <v/>
      </c>
      <c r="Q84" s="32">
        <f t="shared" si="10"/>
        <v>0</v>
      </c>
      <c r="R84" s="50">
        <f t="shared" si="11"/>
        <v>0</v>
      </c>
    </row>
    <row r="85" spans="1:18" ht="24.95" customHeight="1">
      <c r="A85" s="36">
        <f t="shared" si="12"/>
        <v>1</v>
      </c>
      <c r="B85" s="45" t="str">
        <f t="shared" si="15"/>
        <v/>
      </c>
      <c r="C85" s="60"/>
      <c r="D85" s="61"/>
      <c r="E85" s="61"/>
      <c r="F85" s="46" t="str">
        <f><![CDATA[IFERROR(IF(E85<>"",VLOOKUP(E85,Items!$C$8:$D$167,2,0),""),"راجع تكويد الصنف")]]></f>
        <v/>
      </c>
      <c r="G85" s="61"/>
      <c r="H85" s="61"/>
      <c r="I85" s="61"/>
      <c r="J85" s="61"/>
      <c r="K85" s="65"/>
      <c r="L85" s="39"/>
      <c r="M85" s="47">
        <f t="shared" si="13"/>
        <v>0</v>
      </c>
      <c r="N85" s="48" t="str">
        <f t="shared" si="14"/>
        <v/>
      </c>
      <c r="O85" s="49">
        <f t="shared" si="8"/>
        <v>0</v>
      </c>
      <c r="P85" s="32" t="str">
        <f t="shared" si="9"/>
        <v/>
      </c>
      <c r="Q85" s="32">
        <f t="shared" si="10"/>
        <v>0</v>
      </c>
      <c r="R85" s="50">
        <f t="shared" si="11"/>
        <v>0</v>
      </c>
    </row>
    <row r="86" spans="1:18" ht="24.95" customHeight="1">
      <c r="A86" s="36">
        <f t="shared" si="12"/>
        <v>1</v>
      </c>
      <c r="B86" s="45" t="str">
        <f t="shared" si="15"/>
        <v/>
      </c>
      <c r="C86" s="60"/>
      <c r="D86" s="61"/>
      <c r="E86" s="61"/>
      <c r="F86" s="46" t="str">
        <f><![CDATA[IFERROR(IF(E86<>"",VLOOKUP(E86,Items!$C$8:$D$167,2,0),""),"راجع تكويد الصنف")]]></f>
        <v/>
      </c>
      <c r="G86" s="61"/>
      <c r="H86" s="61"/>
      <c r="I86" s="61"/>
      <c r="J86" s="61"/>
      <c r="K86" s="65"/>
      <c r="L86" s="39"/>
      <c r="M86" s="47">
        <f t="shared" si="13"/>
        <v>0</v>
      </c>
      <c r="N86" s="48" t="str">
        <f t="shared" si="14"/>
        <v/>
      </c>
      <c r="O86" s="49">
        <f t="shared" si="8"/>
        <v>0</v>
      </c>
      <c r="P86" s="32" t="str">
        <f t="shared" si="9"/>
        <v/>
      </c>
      <c r="Q86" s="32">
        <f t="shared" si="10"/>
        <v>0</v>
      </c>
      <c r="R86" s="50">
        <f t="shared" si="11"/>
        <v>0</v>
      </c>
    </row>
    <row r="87" spans="1:18" ht="24.95" customHeight="1">
      <c r="A87" s="36">
        <f t="shared" si="12"/>
        <v>1</v>
      </c>
      <c r="B87" s="45" t="str">
        <f t="shared" si="15"/>
        <v/>
      </c>
      <c r="C87" s="60"/>
      <c r="D87" s="61"/>
      <c r="E87" s="61"/>
      <c r="F87" s="46" t="str">
        <f><![CDATA[IFERROR(IF(E87<>"",VLOOKUP(E87,Items!$C$8:$D$167,2,0),""),"راجع تكويد الصنف")]]></f>
        <v/>
      </c>
      <c r="G87" s="61"/>
      <c r="H87" s="61"/>
      <c r="I87" s="61"/>
      <c r="J87" s="61"/>
      <c r="K87" s="65"/>
      <c r="L87" s="39"/>
      <c r="M87" s="47">
        <f t="shared" si="13"/>
        <v>0</v>
      </c>
      <c r="N87" s="48" t="str">
        <f t="shared" si="14"/>
        <v/>
      </c>
      <c r="O87" s="49">
        <f t="shared" si="8"/>
        <v>0</v>
      </c>
      <c r="P87" s="32" t="str">
        <f t="shared" si="9"/>
        <v/>
      </c>
      <c r="Q87" s="32">
        <f t="shared" si="10"/>
        <v>0</v>
      </c>
      <c r="R87" s="50">
        <f t="shared" si="11"/>
        <v>0</v>
      </c>
    </row>
    <row r="88" spans="1:18" ht="24.95" customHeight="1">
      <c r="A88" s="36">
        <f t="shared" si="12"/>
        <v>1</v>
      </c>
      <c r="B88" s="45" t="str">
        <f t="shared" si="15"/>
        <v/>
      </c>
      <c r="C88" s="60"/>
      <c r="D88" s="61"/>
      <c r="E88" s="61"/>
      <c r="F88" s="46" t="str">
        <f><![CDATA[IFERROR(IF(E88<>"",VLOOKUP(E88,Items!$C$8:$D$167,2,0),""),"راجع تكويد الصنف")]]></f>
        <v/>
      </c>
      <c r="G88" s="61"/>
      <c r="H88" s="61"/>
      <c r="I88" s="61"/>
      <c r="J88" s="61"/>
      <c r="K88" s="65"/>
      <c r="L88" s="39"/>
      <c r="M88" s="47">
        <f t="shared" si="13"/>
        <v>0</v>
      </c>
      <c r="N88" s="48" t="str">
        <f t="shared" si="14"/>
        <v/>
      </c>
      <c r="O88" s="49">
        <f t="shared" si="8"/>
        <v>0</v>
      </c>
      <c r="P88" s="32" t="str">
        <f t="shared" si="9"/>
        <v/>
      </c>
      <c r="Q88" s="32">
        <f t="shared" si="10"/>
        <v>0</v>
      </c>
      <c r="R88" s="50">
        <f t="shared" si="11"/>
        <v>0</v>
      </c>
    </row>
    <row r="89" spans="1:18" ht="24.95" customHeight="1">
      <c r="A89" s="36">
        <f t="shared" si="12"/>
        <v>1</v>
      </c>
      <c r="B89" s="45" t="str">
        <f t="shared" si="15"/>
        <v/>
      </c>
      <c r="C89" s="60"/>
      <c r="D89" s="61"/>
      <c r="E89" s="61"/>
      <c r="F89" s="46" t="str">
        <f><![CDATA[IFERROR(IF(E89<>"",VLOOKUP(E89,Items!$C$8:$D$167,2,0),""),"راجع تكويد الصنف")]]></f>
        <v/>
      </c>
      <c r="G89" s="61"/>
      <c r="H89" s="61"/>
      <c r="I89" s="61"/>
      <c r="J89" s="61"/>
      <c r="K89" s="65"/>
      <c r="L89" s="39"/>
      <c r="M89" s="47">
        <f t="shared" si="13"/>
        <v>0</v>
      </c>
      <c r="N89" s="48" t="str">
        <f t="shared" si="14"/>
        <v/>
      </c>
      <c r="O89" s="49">
        <f t="shared" si="8"/>
        <v>0</v>
      </c>
      <c r="P89" s="32" t="str">
        <f t="shared" si="9"/>
        <v/>
      </c>
      <c r="Q89" s="32">
        <f t="shared" si="10"/>
        <v>0</v>
      </c>
      <c r="R89" s="50">
        <f t="shared" si="11"/>
        <v>0</v>
      </c>
    </row>
    <row r="90" spans="1:18" ht="24.95" customHeight="1">
      <c r="A90" s="36">
        <f t="shared" si="12"/>
        <v>1</v>
      </c>
      <c r="B90" s="45" t="str">
        <f t="shared" si="15"/>
        <v/>
      </c>
      <c r="C90" s="60"/>
      <c r="D90" s="61"/>
      <c r="E90" s="61"/>
      <c r="F90" s="46" t="str">
        <f><![CDATA[IFERROR(IF(E90<>"",VLOOKUP(E90,Items!$C$8:$D$167,2,0),""),"راجع تكويد الصنف")]]></f>
        <v/>
      </c>
      <c r="G90" s="61"/>
      <c r="H90" s="61"/>
      <c r="I90" s="61"/>
      <c r="J90" s="61"/>
      <c r="K90" s="65"/>
      <c r="L90" s="39"/>
      <c r="M90" s="47">
        <f t="shared" si="13"/>
        <v>0</v>
      </c>
      <c r="N90" s="48" t="str">
        <f t="shared" si="14"/>
        <v/>
      </c>
      <c r="O90" s="49">
        <f t="shared" si="8"/>
        <v>0</v>
      </c>
      <c r="P90" s="32" t="str">
        <f t="shared" si="9"/>
        <v/>
      </c>
      <c r="Q90" s="32">
        <f t="shared" si="10"/>
        <v>0</v>
      </c>
      <c r="R90" s="50">
        <f t="shared" si="11"/>
        <v>0</v>
      </c>
    </row>
    <row r="91" spans="1:18" ht="24.95" customHeight="1">
      <c r="A91" s="36">
        <f t="shared" si="12"/>
        <v>1</v>
      </c>
      <c r="B91" s="45" t="str">
        <f t="shared" si="15"/>
        <v/>
      </c>
      <c r="C91" s="60"/>
      <c r="D91" s="61"/>
      <c r="E91" s="61"/>
      <c r="F91" s="46" t="str">
        <f><![CDATA[IFERROR(IF(E91<>"",VLOOKUP(E91,Items!$C$8:$D$167,2,0),""),"راجع تكويد الصنف")]]></f>
        <v/>
      </c>
      <c r="G91" s="61"/>
      <c r="H91" s="61"/>
      <c r="I91" s="61"/>
      <c r="J91" s="61"/>
      <c r="K91" s="65"/>
      <c r="L91" s="39"/>
      <c r="M91" s="47">
        <f t="shared" si="13"/>
        <v>0</v>
      </c>
      <c r="N91" s="48" t="str">
        <f t="shared" si="14"/>
        <v/>
      </c>
      <c r="O91" s="49">
        <f t="shared" si="8"/>
        <v>0</v>
      </c>
      <c r="P91" s="32" t="str">
        <f t="shared" si="9"/>
        <v/>
      </c>
      <c r="Q91" s="32">
        <f t="shared" si="10"/>
        <v>0</v>
      </c>
      <c r="R91" s="50">
        <f t="shared" si="11"/>
        <v>0</v>
      </c>
    </row>
    <row r="92" spans="1:18" ht="24.95" customHeight="1">
      <c r="A92" s="36">
        <f t="shared" si="12"/>
        <v>1</v>
      </c>
      <c r="B92" s="45" t="str">
        <f t="shared" si="15"/>
        <v/>
      </c>
      <c r="C92" s="60"/>
      <c r="D92" s="61"/>
      <c r="E92" s="61"/>
      <c r="F92" s="46" t="str">
        <f><![CDATA[IFERROR(IF(E92<>"",VLOOKUP(E92,Items!$C$8:$D$167,2,0),""),"راجع تكويد الصنف")]]></f>
        <v/>
      </c>
      <c r="G92" s="61"/>
      <c r="H92" s="61"/>
      <c r="I92" s="61"/>
      <c r="J92" s="61"/>
      <c r="K92" s="65"/>
      <c r="L92" s="39"/>
      <c r="M92" s="47">
        <f t="shared" si="13"/>
        <v>0</v>
      </c>
      <c r="N92" s="48" t="str">
        <f t="shared" si="14"/>
        <v/>
      </c>
      <c r="O92" s="49">
        <f t="shared" si="8"/>
        <v>0</v>
      </c>
      <c r="P92" s="32" t="str">
        <f t="shared" si="9"/>
        <v/>
      </c>
      <c r="Q92" s="32">
        <f t="shared" si="10"/>
        <v>0</v>
      </c>
      <c r="R92" s="50">
        <f t="shared" si="11"/>
        <v>0</v>
      </c>
    </row>
    <row r="93" spans="1:18" ht="24.95" customHeight="1">
      <c r="A93" s="36">
        <f t="shared" si="12"/>
        <v>1</v>
      </c>
      <c r="B93" s="45" t="str">
        <f t="shared" si="15"/>
        <v/>
      </c>
      <c r="C93" s="60"/>
      <c r="D93" s="61"/>
      <c r="E93" s="61"/>
      <c r="F93" s="46" t="str">
        <f><![CDATA[IFERROR(IF(E93<>"",VLOOKUP(E93,Items!$C$8:$D$167,2,0),""),"راجع تكويد الصنف")]]></f>
        <v/>
      </c>
      <c r="G93" s="61"/>
      <c r="H93" s="61"/>
      <c r="I93" s="61"/>
      <c r="J93" s="61"/>
      <c r="K93" s="65"/>
      <c r="L93" s="39"/>
      <c r="M93" s="47">
        <f t="shared" si="13"/>
        <v>0</v>
      </c>
      <c r="N93" s="48" t="str">
        <f t="shared" si="14"/>
        <v/>
      </c>
      <c r="O93" s="49">
        <f t="shared" si="8"/>
        <v>0</v>
      </c>
      <c r="P93" s="32" t="str">
        <f t="shared" si="9"/>
        <v/>
      </c>
      <c r="Q93" s="32">
        <f t="shared" si="10"/>
        <v>0</v>
      </c>
      <c r="R93" s="50">
        <f t="shared" si="11"/>
        <v>0</v>
      </c>
    </row>
    <row r="94" spans="1:18" ht="24.95" customHeight="1">
      <c r="A94" s="36">
        <f t="shared" si="12"/>
        <v>1</v>
      </c>
      <c r="B94" s="45" t="str">
        <f t="shared" si="15"/>
        <v/>
      </c>
      <c r="C94" s="60"/>
      <c r="D94" s="61"/>
      <c r="E94" s="61"/>
      <c r="F94" s="46" t="str">
        <f><![CDATA[IFERROR(IF(E94<>"",VLOOKUP(E94,Items!$C$8:$D$167,2,0),""),"راجع تكويد الصنف")]]></f>
        <v/>
      </c>
      <c r="G94" s="61"/>
      <c r="H94" s="61"/>
      <c r="I94" s="61"/>
      <c r="J94" s="61"/>
      <c r="K94" s="65"/>
      <c r="L94" s="39"/>
      <c r="M94" s="47">
        <f t="shared" si="13"/>
        <v>0</v>
      </c>
      <c r="N94" s="48" t="str">
        <f t="shared" si="14"/>
        <v/>
      </c>
      <c r="O94" s="49">
        <f t="shared" si="8"/>
        <v>0</v>
      </c>
      <c r="P94" s="32" t="str">
        <f t="shared" si="9"/>
        <v/>
      </c>
      <c r="Q94" s="32">
        <f t="shared" si="10"/>
        <v>0</v>
      </c>
      <c r="R94" s="50">
        <f t="shared" si="11"/>
        <v>0</v>
      </c>
    </row>
    <row r="95" spans="1:18" ht="24.95" customHeight="1">
      <c r="A95" s="36">
        <f t="shared" si="12"/>
        <v>1</v>
      </c>
      <c r="B95" s="45" t="str">
        <f t="shared" si="15"/>
        <v/>
      </c>
      <c r="C95" s="60"/>
      <c r="D95" s="61"/>
      <c r="E95" s="61"/>
      <c r="F95" s="46" t="str">
        <f><![CDATA[IFERROR(IF(E95<>"",VLOOKUP(E95,Items!$C$8:$D$167,2,0),""),"راجع تكويد الصنف")]]></f>
        <v/>
      </c>
      <c r="G95" s="61"/>
      <c r="H95" s="61"/>
      <c r="I95" s="61"/>
      <c r="J95" s="61"/>
      <c r="K95" s="65"/>
      <c r="L95" s="39"/>
      <c r="M95" s="47">
        <f t="shared" si="13"/>
        <v>0</v>
      </c>
      <c r="N95" s="48" t="str">
        <f t="shared" si="14"/>
        <v/>
      </c>
      <c r="O95" s="49">
        <f t="shared" si="8"/>
        <v>0</v>
      </c>
      <c r="P95" s="32" t="str">
        <f t="shared" si="9"/>
        <v/>
      </c>
      <c r="Q95" s="32">
        <f t="shared" si="10"/>
        <v>0</v>
      </c>
      <c r="R95" s="50">
        <f t="shared" si="11"/>
        <v>0</v>
      </c>
    </row>
    <row r="96" spans="1:18" ht="24.95" customHeight="1">
      <c r="A96" s="36">
        <f t="shared" si="12"/>
        <v>1</v>
      </c>
      <c r="B96" s="45" t="str">
        <f t="shared" si="15"/>
        <v/>
      </c>
      <c r="C96" s="60"/>
      <c r="D96" s="61"/>
      <c r="E96" s="61"/>
      <c r="F96" s="46" t="str">
        <f><![CDATA[IFERROR(IF(E96<>"",VLOOKUP(E96,Items!$C$8:$D$167,2,0),""),"راجع تكويد الصنف")]]></f>
        <v/>
      </c>
      <c r="G96" s="61"/>
      <c r="H96" s="61"/>
      <c r="I96" s="61"/>
      <c r="J96" s="61"/>
      <c r="K96" s="65"/>
      <c r="L96" s="39"/>
      <c r="M96" s="47">
        <f t="shared" si="13"/>
        <v>0</v>
      </c>
      <c r="N96" s="48" t="str">
        <f t="shared" si="14"/>
        <v/>
      </c>
      <c r="O96" s="49">
        <f t="shared" si="8"/>
        <v>0</v>
      </c>
      <c r="P96" s="32" t="str">
        <f t="shared" si="9"/>
        <v/>
      </c>
      <c r="Q96" s="32">
        <f t="shared" si="10"/>
        <v>0</v>
      </c>
      <c r="R96" s="50">
        <f t="shared" si="11"/>
        <v>0</v>
      </c>
    </row>
    <row r="97" spans="1:18" ht="24.95" customHeight="1">
      <c r="A97" s="36">
        <f t="shared" si="12"/>
        <v>1</v>
      </c>
      <c r="B97" s="45" t="str">
        <f t="shared" si="15"/>
        <v/>
      </c>
      <c r="C97" s="60"/>
      <c r="D97" s="61"/>
      <c r="E97" s="61"/>
      <c r="F97" s="46" t="str">
        <f><![CDATA[IFERROR(IF(E97<>"",VLOOKUP(E97,Items!$C$8:$D$167,2,0),""),"راجع تكويد الصنف")]]></f>
        <v/>
      </c>
      <c r="G97" s="61"/>
      <c r="H97" s="61"/>
      <c r="I97" s="61"/>
      <c r="J97" s="61"/>
      <c r="K97" s="65"/>
      <c r="L97" s="39"/>
      <c r="M97" s="47">
        <f t="shared" si="13"/>
        <v>0</v>
      </c>
      <c r="N97" s="48" t="str">
        <f t="shared" si="14"/>
        <v/>
      </c>
      <c r="O97" s="49">
        <f t="shared" si="8"/>
        <v>0</v>
      </c>
      <c r="P97" s="32" t="str">
        <f t="shared" si="9"/>
        <v/>
      </c>
      <c r="Q97" s="32">
        <f t="shared" si="10"/>
        <v>0</v>
      </c>
      <c r="R97" s="50">
        <f t="shared" si="11"/>
        <v>0</v>
      </c>
    </row>
    <row r="98" spans="1:18" ht="24.95" customHeight="1">
      <c r="A98" s="36">
        <f t="shared" si="12"/>
        <v>1</v>
      </c>
      <c r="B98" s="45" t="str">
        <f t="shared" si="15"/>
        <v/>
      </c>
      <c r="C98" s="60"/>
      <c r="D98" s="61"/>
      <c r="E98" s="61"/>
      <c r="F98" s="46" t="str">
        <f><![CDATA[IFERROR(IF(E98<>"",VLOOKUP(E98,Items!$C$8:$D$167,2,0),""),"راجع تكويد الصنف")]]></f>
        <v/>
      </c>
      <c r="G98" s="61"/>
      <c r="H98" s="61"/>
      <c r="I98" s="61"/>
      <c r="J98" s="61"/>
      <c r="K98" s="65"/>
      <c r="L98" s="39"/>
      <c r="M98" s="47">
        <f t="shared" si="13"/>
        <v>0</v>
      </c>
      <c r="N98" s="48" t="str">
        <f t="shared" si="14"/>
        <v/>
      </c>
      <c r="O98" s="49">
        <f t="shared" si="8"/>
        <v>0</v>
      </c>
      <c r="P98" s="32" t="str">
        <f t="shared" si="9"/>
        <v/>
      </c>
      <c r="Q98" s="32">
        <f t="shared" si="10"/>
        <v>0</v>
      </c>
      <c r="R98" s="50">
        <f t="shared" si="11"/>
        <v>0</v>
      </c>
    </row>
    <row r="99" spans="1:18" ht="24.95" customHeight="1">
      <c r="A99" s="36">
        <f t="shared" si="12"/>
        <v>1</v>
      </c>
      <c r="B99" s="45" t="str">
        <f t="shared" si="15"/>
        <v/>
      </c>
      <c r="C99" s="60"/>
      <c r="D99" s="61"/>
      <c r="E99" s="61"/>
      <c r="F99" s="46" t="str">
        <f><![CDATA[IFERROR(IF(E99<>"",VLOOKUP(E99,Items!$C$8:$D$167,2,0),""),"راجع تكويد الصنف")]]></f>
        <v/>
      </c>
      <c r="G99" s="61"/>
      <c r="H99" s="61"/>
      <c r="I99" s="61"/>
      <c r="J99" s="61"/>
      <c r="K99" s="65"/>
      <c r="L99" s="39"/>
      <c r="M99" s="47">
        <f t="shared" si="13"/>
        <v>0</v>
      </c>
      <c r="N99" s="48" t="str">
        <f t="shared" si="14"/>
        <v/>
      </c>
      <c r="O99" s="49">
        <f t="shared" si="8"/>
        <v>0</v>
      </c>
      <c r="P99" s="32" t="str">
        <f t="shared" si="9"/>
        <v/>
      </c>
      <c r="Q99" s="32">
        <f t="shared" si="10"/>
        <v>0</v>
      </c>
      <c r="R99" s="50">
        <f t="shared" si="11"/>
        <v>0</v>
      </c>
    </row>
    <row r="100" spans="1:18" ht="24.95" customHeight="1">
      <c r="A100" s="36">
        <f t="shared" si="12"/>
        <v>1</v>
      </c>
      <c r="B100" s="45" t="str">
        <f t="shared" si="15"/>
        <v/>
      </c>
      <c r="C100" s="60"/>
      <c r="D100" s="61"/>
      <c r="E100" s="61"/>
      <c r="F100" s="46" t="str">
        <f><![CDATA[IFERROR(IF(E100<>"",VLOOKUP(E100,Items!$C$8:$D$167,2,0),""),"راجع تكويد الصنف")]]></f>
        <v/>
      </c>
      <c r="G100" s="61"/>
      <c r="H100" s="61"/>
      <c r="I100" s="61"/>
      <c r="J100" s="61"/>
      <c r="K100" s="65"/>
      <c r="L100" s="39"/>
      <c r="M100" s="47">
        <f t="shared" si="13"/>
        <v>0</v>
      </c>
      <c r="N100" s="48" t="str">
        <f t="shared" si="14"/>
        <v/>
      </c>
      <c r="O100" s="49">
        <f t="shared" si="8"/>
        <v>0</v>
      </c>
      <c r="P100" s="32" t="str">
        <f t="shared" si="9"/>
        <v/>
      </c>
      <c r="Q100" s="32">
        <f t="shared" si="10"/>
        <v>0</v>
      </c>
      <c r="R100" s="50">
        <f t="shared" si="11"/>
        <v>0</v>
      </c>
    </row>
    <row r="101" spans="1:18" ht="24.95" customHeight="1">
      <c r="A101" s="36">
        <f t="shared" si="12"/>
        <v>1</v>
      </c>
      <c r="B101" s="45" t="str">
        <f t="shared" si="15"/>
        <v/>
      </c>
      <c r="C101" s="60"/>
      <c r="D101" s="61"/>
      <c r="E101" s="61"/>
      <c r="F101" s="46" t="str">
        <f><![CDATA[IFERROR(IF(E101<>"",VLOOKUP(E101,Items!$C$8:$D$167,2,0),""),"راجع تكويد الصنف")]]></f>
        <v/>
      </c>
      <c r="G101" s="61"/>
      <c r="H101" s="61"/>
      <c r="I101" s="61"/>
      <c r="J101" s="61"/>
      <c r="K101" s="65"/>
      <c r="L101" s="39"/>
      <c r="M101" s="47">
        <f t="shared" si="13"/>
        <v>0</v>
      </c>
      <c r="N101" s="48" t="str">
        <f t="shared" si="14"/>
        <v/>
      </c>
      <c r="O101" s="49">
        <f t="shared" si="8"/>
        <v>0</v>
      </c>
      <c r="P101" s="32" t="str">
        <f t="shared" si="9"/>
        <v/>
      </c>
      <c r="Q101" s="32">
        <f t="shared" si="10"/>
        <v>0</v>
      </c>
      <c r="R101" s="50">
        <f t="shared" si="11"/>
        <v>0</v>
      </c>
    </row>
    <row r="102" spans="1:18" ht="24.95" customHeight="1">
      <c r="A102" s="36">
        <f t="shared" si="12"/>
        <v>1</v>
      </c>
      <c r="B102" s="45" t="str">
        <f t="shared" si="15"/>
        <v/>
      </c>
      <c r="C102" s="60"/>
      <c r="D102" s="61"/>
      <c r="E102" s="61"/>
      <c r="F102" s="46" t="str">
        <f><![CDATA[IFERROR(IF(E102<>"",VLOOKUP(E102,Items!$C$8:$D$167,2,0),""),"راجع تكويد الصنف")]]></f>
        <v/>
      </c>
      <c r="G102" s="61"/>
      <c r="H102" s="61"/>
      <c r="I102" s="61"/>
      <c r="J102" s="61"/>
      <c r="K102" s="65"/>
      <c r="L102" s="39"/>
      <c r="M102" s="47">
        <f t="shared" si="13"/>
        <v>0</v>
      </c>
      <c r="N102" s="48" t="str">
        <f t="shared" si="14"/>
        <v/>
      </c>
      <c r="O102" s="49">
        <f t="shared" si="8"/>
        <v>0</v>
      </c>
      <c r="P102" s="32" t="str">
        <f t="shared" si="9"/>
        <v/>
      </c>
      <c r="Q102" s="32">
        <f t="shared" si="10"/>
        <v>0</v>
      </c>
      <c r="R102" s="50">
        <f t="shared" si="11"/>
        <v>0</v>
      </c>
    </row>
    <row r="103" spans="1:18" ht="24.95" customHeight="1">
      <c r="A103" s="36">
        <f t="shared" si="12"/>
        <v>1</v>
      </c>
      <c r="B103" s="45" t="str">
        <f t="shared" si="15"/>
        <v/>
      </c>
      <c r="C103" s="60"/>
      <c r="D103" s="61"/>
      <c r="E103" s="61"/>
      <c r="F103" s="46" t="str">
        <f><![CDATA[IFERROR(IF(E103<>"",VLOOKUP(E103,Items!$C$8:$D$167,2,0),""),"راجع تكويد الصنف")]]></f>
        <v/>
      </c>
      <c r="G103" s="61"/>
      <c r="H103" s="61"/>
      <c r="I103" s="61"/>
      <c r="J103" s="61"/>
      <c r="K103" s="65"/>
      <c r="L103" s="39"/>
      <c r="M103" s="47">
        <f t="shared" si="13"/>
        <v>0</v>
      </c>
      <c r="N103" s="48" t="str">
        <f t="shared" si="14"/>
        <v/>
      </c>
      <c r="O103" s="49">
        <f t="shared" si="8"/>
        <v>0</v>
      </c>
      <c r="P103" s="32" t="str">
        <f t="shared" si="9"/>
        <v/>
      </c>
      <c r="Q103" s="32">
        <f t="shared" si="10"/>
        <v>0</v>
      </c>
      <c r="R103" s="50">
        <f t="shared" si="11"/>
        <v>0</v>
      </c>
    </row>
    <row r="104" spans="1:18" ht="24.95" customHeight="1">
      <c r="A104" s="36">
        <f t="shared" si="12"/>
        <v>1</v>
      </c>
      <c r="B104" s="45" t="str">
        <f t="shared" si="15"/>
        <v/>
      </c>
      <c r="C104" s="60"/>
      <c r="D104" s="61"/>
      <c r="E104" s="61"/>
      <c r="F104" s="46" t="str">
        <f><![CDATA[IFERROR(IF(E104<>"",VLOOKUP(E104,Items!$C$8:$D$167,2,0),""),"راجع تكويد الصنف")]]></f>
        <v/>
      </c>
      <c r="G104" s="61"/>
      <c r="H104" s="61"/>
      <c r="I104" s="61"/>
      <c r="J104" s="61"/>
      <c r="K104" s="65"/>
      <c r="L104" s="39"/>
      <c r="M104" s="47">
        <f t="shared" si="13"/>
        <v>0</v>
      </c>
      <c r="N104" s="48" t="str">
        <f t="shared" si="14"/>
        <v/>
      </c>
      <c r="O104" s="49">
        <f t="shared" si="8"/>
        <v>0</v>
      </c>
      <c r="P104" s="32" t="str">
        <f t="shared" si="9"/>
        <v/>
      </c>
      <c r="Q104" s="32">
        <f t="shared" si="10"/>
        <v>0</v>
      </c>
      <c r="R104" s="50">
        <f t="shared" si="11"/>
        <v>0</v>
      </c>
    </row>
    <row r="105" spans="1:18" ht="24.95" customHeight="1">
      <c r="A105" s="36">
        <f t="shared" si="12"/>
        <v>1</v>
      </c>
      <c r="B105" s="45" t="str">
        <f t="shared" si="15"/>
        <v/>
      </c>
      <c r="C105" s="60"/>
      <c r="D105" s="61"/>
      <c r="E105" s="61"/>
      <c r="F105" s="46" t="str">
        <f><![CDATA[IFERROR(IF(E105<>"",VLOOKUP(E105,Items!$C$8:$D$167,2,0),""),"راجع تكويد الصنف")]]></f>
        <v/>
      </c>
      <c r="G105" s="61"/>
      <c r="H105" s="61"/>
      <c r="I105" s="61"/>
      <c r="J105" s="61"/>
      <c r="K105" s="65"/>
      <c r="L105" s="39"/>
      <c r="M105" s="47">
        <f t="shared" si="13"/>
        <v>0</v>
      </c>
      <c r="N105" s="48" t="str">
        <f t="shared" si="14"/>
        <v/>
      </c>
      <c r="O105" s="49">
        <f t="shared" si="8"/>
        <v>0</v>
      </c>
      <c r="P105" s="32" t="str">
        <f t="shared" si="9"/>
        <v/>
      </c>
      <c r="Q105" s="32">
        <f t="shared" si="10"/>
        <v>0</v>
      </c>
      <c r="R105" s="50">
        <f t="shared" si="11"/>
        <v>0</v>
      </c>
    </row>
    <row r="106" spans="1:18" ht="24.95" customHeight="1">
      <c r="A106" s="36">
        <f t="shared" si="12"/>
        <v>1</v>
      </c>
      <c r="B106" s="45" t="str">
        <f t="shared" si="15"/>
        <v/>
      </c>
      <c r="C106" s="60"/>
      <c r="D106" s="61"/>
      <c r="E106" s="61"/>
      <c r="F106" s="46" t="str">
        <f><![CDATA[IFERROR(IF(E106<>"",VLOOKUP(E106,Items!$C$8:$D$167,2,0),""),"راجع تكويد الصنف")]]></f>
        <v/>
      </c>
      <c r="G106" s="61"/>
      <c r="H106" s="61"/>
      <c r="I106" s="61"/>
      <c r="J106" s="61"/>
      <c r="K106" s="65"/>
      <c r="L106" s="39"/>
      <c r="M106" s="47">
        <f t="shared" si="13"/>
        <v>0</v>
      </c>
      <c r="N106" s="48" t="str">
        <f t="shared" si="14"/>
        <v/>
      </c>
      <c r="O106" s="49">
        <f t="shared" si="8"/>
        <v>0</v>
      </c>
      <c r="P106" s="32" t="str">
        <f t="shared" si="9"/>
        <v/>
      </c>
      <c r="Q106" s="32">
        <f t="shared" si="10"/>
        <v>0</v>
      </c>
      <c r="R106" s="50">
        <f t="shared" si="11"/>
        <v>0</v>
      </c>
    </row>
    <row r="107" spans="1:18" ht="24.95" customHeight="1">
      <c r="A107" s="36">
        <f t="shared" si="12"/>
        <v>1</v>
      </c>
      <c r="B107" s="45" t="str">
        <f t="shared" si="15"/>
        <v/>
      </c>
      <c r="C107" s="60"/>
      <c r="D107" s="61"/>
      <c r="E107" s="61"/>
      <c r="F107" s="46" t="str">
        <f><![CDATA[IFERROR(IF(E107<>"",VLOOKUP(E107,Items!$C$8:$D$167,2,0),""),"راجع تكويد الصنف")]]></f>
        <v/>
      </c>
      <c r="G107" s="61"/>
      <c r="H107" s="61"/>
      <c r="I107" s="61"/>
      <c r="J107" s="61"/>
      <c r="K107" s="65"/>
      <c r="L107" s="39"/>
      <c r="M107" s="47">
        <f t="shared" si="13"/>
        <v>0</v>
      </c>
      <c r="N107" s="48" t="str">
        <f t="shared" si="14"/>
        <v/>
      </c>
      <c r="O107" s="49">
        <f t="shared" si="8"/>
        <v>0</v>
      </c>
      <c r="P107" s="32" t="str">
        <f t="shared" si="9"/>
        <v/>
      </c>
      <c r="Q107" s="32">
        <f t="shared" si="10"/>
        <v>0</v>
      </c>
      <c r="R107" s="50">
        <f t="shared" si="11"/>
        <v>0</v>
      </c>
    </row>
    <row r="108" spans="1:18" ht="24.95" customHeight="1">
      <c r="A108" s="36">
        <f t="shared" si="12"/>
        <v>1</v>
      </c>
      <c r="B108" s="45" t="str">
        <f t="shared" si="15"/>
        <v/>
      </c>
      <c r="C108" s="60"/>
      <c r="D108" s="61"/>
      <c r="E108" s="61"/>
      <c r="F108" s="46" t="str">
        <f><![CDATA[IFERROR(IF(E108<>"",VLOOKUP(E108,Items!$C$8:$D$167,2,0),""),"راجع تكويد الصنف")]]></f>
        <v/>
      </c>
      <c r="G108" s="61"/>
      <c r="H108" s="61"/>
      <c r="I108" s="61"/>
      <c r="J108" s="61"/>
      <c r="K108" s="65"/>
      <c r="L108" s="39"/>
      <c r="M108" s="47">
        <f t="shared" si="13"/>
        <v>0</v>
      </c>
      <c r="N108" s="48" t="str">
        <f t="shared" si="14"/>
        <v/>
      </c>
      <c r="O108" s="49">
        <f t="shared" si="8"/>
        <v>0</v>
      </c>
      <c r="P108" s="32" t="str">
        <f t="shared" si="9"/>
        <v/>
      </c>
      <c r="Q108" s="32">
        <f t="shared" si="10"/>
        <v>0</v>
      </c>
      <c r="R108" s="50">
        <f t="shared" si="11"/>
        <v>0</v>
      </c>
    </row>
    <row r="109" spans="1:18" ht="24.95" customHeight="1">
      <c r="A109" s="36">
        <f t="shared" si="12"/>
        <v>1</v>
      </c>
      <c r="B109" s="45" t="str">
        <f t="shared" si="15"/>
        <v/>
      </c>
      <c r="C109" s="60"/>
      <c r="D109" s="61"/>
      <c r="E109" s="61"/>
      <c r="F109" s="46" t="str">
        <f><![CDATA[IFERROR(IF(E109<>"",VLOOKUP(E109,Items!$C$8:$D$167,2,0),""),"راجع تكويد الصنف")]]></f>
        <v/>
      </c>
      <c r="G109" s="61"/>
      <c r="H109" s="61"/>
      <c r="I109" s="61"/>
      <c r="J109" s="61"/>
      <c r="K109" s="65"/>
      <c r="L109" s="39"/>
      <c r="M109" s="47">
        <f t="shared" si="13"/>
        <v>0</v>
      </c>
      <c r="N109" s="48" t="str">
        <f t="shared" si="14"/>
        <v/>
      </c>
      <c r="O109" s="49">
        <f t="shared" si="8"/>
        <v>0</v>
      </c>
      <c r="P109" s="32" t="str">
        <f t="shared" si="9"/>
        <v/>
      </c>
      <c r="Q109" s="32">
        <f t="shared" si="10"/>
        <v>0</v>
      </c>
      <c r="R109" s="50">
        <f t="shared" si="11"/>
        <v>0</v>
      </c>
    </row>
    <row r="110" spans="1:18" ht="24.95" customHeight="1">
      <c r="A110" s="36">
        <f t="shared" si="12"/>
        <v>1</v>
      </c>
      <c r="B110" s="45" t="str">
        <f t="shared" si="15"/>
        <v/>
      </c>
      <c r="C110" s="60"/>
      <c r="D110" s="61"/>
      <c r="E110" s="61"/>
      <c r="F110" s="46" t="str">
        <f><![CDATA[IFERROR(IF(E110<>"",VLOOKUP(E110,Items!$C$8:$D$167,2,0),""),"راجع تكويد الصنف")]]></f>
        <v/>
      </c>
      <c r="G110" s="61"/>
      <c r="H110" s="61"/>
      <c r="I110" s="61"/>
      <c r="J110" s="61"/>
      <c r="K110" s="65"/>
      <c r="L110" s="39"/>
      <c r="M110" s="47">
        <f t="shared" si="13"/>
        <v>0</v>
      </c>
      <c r="N110" s="48" t="str">
        <f t="shared" si="14"/>
        <v/>
      </c>
      <c r="O110" s="49">
        <f t="shared" si="8"/>
        <v>0</v>
      </c>
      <c r="P110" s="32" t="str">
        <f t="shared" si="9"/>
        <v/>
      </c>
      <c r="Q110" s="32">
        <f t="shared" si="10"/>
        <v>0</v>
      </c>
      <c r="R110" s="50">
        <f t="shared" si="11"/>
        <v>0</v>
      </c>
    </row>
    <row r="111" spans="1:18" ht="24.95" customHeight="1">
      <c r="A111" s="36">
        <f t="shared" si="12"/>
        <v>1</v>
      </c>
      <c r="B111" s="45" t="str">
        <f t="shared" si="15"/>
        <v/>
      </c>
      <c r="C111" s="60"/>
      <c r="D111" s="61"/>
      <c r="E111" s="61"/>
      <c r="F111" s="46" t="str">
        <f><![CDATA[IFERROR(IF(E111<>"",VLOOKUP(E111,Items!$C$8:$D$167,2,0),""),"راجع تكويد الصنف")]]></f>
        <v/>
      </c>
      <c r="G111" s="61"/>
      <c r="H111" s="61"/>
      <c r="I111" s="61"/>
      <c r="J111" s="61"/>
      <c r="K111" s="65"/>
      <c r="L111" s="39"/>
      <c r="M111" s="47">
        <f t="shared" si="13"/>
        <v>0</v>
      </c>
      <c r="N111" s="48" t="str">
        <f t="shared" si="14"/>
        <v/>
      </c>
      <c r="O111" s="49">
        <f t="shared" si="8"/>
        <v>0</v>
      </c>
      <c r="P111" s="32" t="str">
        <f t="shared" si="9"/>
        <v/>
      </c>
      <c r="Q111" s="32">
        <f t="shared" si="10"/>
        <v>0</v>
      </c>
      <c r="R111" s="50">
        <f t="shared" si="11"/>
        <v>0</v>
      </c>
    </row>
    <row r="112" spans="1:18" ht="24.95" customHeight="1">
      <c r="A112" s="36">
        <f t="shared" si="12"/>
        <v>1</v>
      </c>
      <c r="B112" s="45" t="str">
        <f t="shared" si="15"/>
        <v/>
      </c>
      <c r="C112" s="60"/>
      <c r="D112" s="61"/>
      <c r="E112" s="61"/>
      <c r="F112" s="46" t="str">
        <f><![CDATA[IFERROR(IF(E112<>"",VLOOKUP(E112,Items!$C$8:$D$167,2,0),""),"راجع تكويد الصنف")]]></f>
        <v/>
      </c>
      <c r="G112" s="61"/>
      <c r="H112" s="61"/>
      <c r="I112" s="61"/>
      <c r="J112" s="61"/>
      <c r="K112" s="65"/>
      <c r="L112" s="39"/>
      <c r="M112" s="47">
        <f t="shared" si="13"/>
        <v>0</v>
      </c>
      <c r="N112" s="48" t="str">
        <f t="shared" si="14"/>
        <v/>
      </c>
      <c r="O112" s="49">
        <f t="shared" si="8"/>
        <v>0</v>
      </c>
      <c r="P112" s="32" t="str">
        <f t="shared" si="9"/>
        <v/>
      </c>
      <c r="Q112" s="32">
        <f t="shared" si="10"/>
        <v>0</v>
      </c>
      <c r="R112" s="50">
        <f t="shared" si="11"/>
        <v>0</v>
      </c>
    </row>
    <row r="113" spans="1:18" ht="24.95" customHeight="1">
      <c r="A113" s="36">
        <f t="shared" si="12"/>
        <v>1</v>
      </c>
      <c r="B113" s="45" t="str">
        <f t="shared" si="15"/>
        <v/>
      </c>
      <c r="C113" s="60"/>
      <c r="D113" s="61"/>
      <c r="E113" s="61"/>
      <c r="F113" s="46" t="str">
        <f><![CDATA[IFERROR(IF(E113<>"",VLOOKUP(E113,Items!$C$8:$D$167,2,0),""),"راجع تكويد الصنف")]]></f>
        <v/>
      </c>
      <c r="G113" s="61"/>
      <c r="H113" s="61"/>
      <c r="I113" s="61"/>
      <c r="J113" s="61"/>
      <c r="K113" s="65"/>
      <c r="L113" s="39"/>
      <c r="M113" s="47">
        <f t="shared" si="13"/>
        <v>0</v>
      </c>
      <c r="N113" s="48" t="str">
        <f t="shared" si="14"/>
        <v/>
      </c>
      <c r="O113" s="49">
        <f t="shared" si="8"/>
        <v>0</v>
      </c>
      <c r="P113" s="32" t="str">
        <f t="shared" si="9"/>
        <v/>
      </c>
      <c r="Q113" s="32">
        <f t="shared" si="10"/>
        <v>0</v>
      </c>
      <c r="R113" s="50">
        <f t="shared" si="11"/>
        <v>0</v>
      </c>
    </row>
    <row r="114" spans="1:18" ht="24.95" customHeight="1">
      <c r="A114" s="36">
        <f t="shared" si="12"/>
        <v>1</v>
      </c>
      <c r="B114" s="45" t="str">
        <f t="shared" si="15"/>
        <v/>
      </c>
      <c r="C114" s="60"/>
      <c r="D114" s="61"/>
      <c r="E114" s="61"/>
      <c r="F114" s="46" t="str">
        <f><![CDATA[IFERROR(IF(E114<>"",VLOOKUP(E114,Items!$C$8:$D$167,2,0),""),"راجع تكويد الصنف")]]></f>
        <v/>
      </c>
      <c r="G114" s="61"/>
      <c r="H114" s="61"/>
      <c r="I114" s="61"/>
      <c r="J114" s="61"/>
      <c r="K114" s="65"/>
      <c r="L114" s="39"/>
      <c r="M114" s="47">
        <f t="shared" si="13"/>
        <v>0</v>
      </c>
      <c r="N114" s="48" t="str">
        <f t="shared" si="14"/>
        <v/>
      </c>
      <c r="O114" s="49">
        <f t="shared" si="8"/>
        <v>0</v>
      </c>
      <c r="P114" s="32" t="str">
        <f t="shared" si="9"/>
        <v/>
      </c>
      <c r="Q114" s="32">
        <f t="shared" si="10"/>
        <v>0</v>
      </c>
      <c r="R114" s="50">
        <f t="shared" si="11"/>
        <v>0</v>
      </c>
    </row>
    <row r="115" spans="1:18" ht="24.95" customHeight="1">
      <c r="A115" s="36">
        <f t="shared" si="12"/>
        <v>1</v>
      </c>
      <c r="B115" s="45" t="str">
        <f t="shared" si="15"/>
        <v/>
      </c>
      <c r="C115" s="60"/>
      <c r="D115" s="61"/>
      <c r="E115" s="61"/>
      <c r="F115" s="46" t="str">
        <f><![CDATA[IFERROR(IF(E115<>"",VLOOKUP(E115,Items!$C$8:$D$167,2,0),""),"راجع تكويد الصنف")]]></f>
        <v/>
      </c>
      <c r="G115" s="61"/>
      <c r="H115" s="61"/>
      <c r="I115" s="61"/>
      <c r="J115" s="61"/>
      <c r="K115" s="65"/>
      <c r="L115" s="39"/>
      <c r="M115" s="47">
        <f t="shared" si="13"/>
        <v>0</v>
      </c>
      <c r="N115" s="48" t="str">
        <f t="shared" si="14"/>
        <v/>
      </c>
      <c r="O115" s="49">
        <f t="shared" si="8"/>
        <v>0</v>
      </c>
      <c r="P115" s="32" t="str">
        <f t="shared" si="9"/>
        <v/>
      </c>
      <c r="Q115" s="32">
        <f t="shared" si="10"/>
        <v>0</v>
      </c>
      <c r="R115" s="50">
        <f t="shared" si="11"/>
        <v>0</v>
      </c>
    </row>
    <row r="116" spans="1:18" ht="24.95" customHeight="1">
      <c r="A116" s="36">
        <f t="shared" si="12"/>
        <v>1</v>
      </c>
      <c r="B116" s="45" t="str">
        <f t="shared" si="15"/>
        <v/>
      </c>
      <c r="C116" s="60"/>
      <c r="D116" s="61"/>
      <c r="E116" s="61"/>
      <c r="F116" s="46" t="str">
        <f><![CDATA[IFERROR(IF(E116<>"",VLOOKUP(E116,Items!$C$8:$D$167,2,0),""),"راجع تكويد الصنف")]]></f>
        <v/>
      </c>
      <c r="G116" s="61"/>
      <c r="H116" s="61"/>
      <c r="I116" s="61"/>
      <c r="J116" s="61"/>
      <c r="K116" s="65"/>
      <c r="L116" s="39"/>
      <c r="M116" s="47">
        <f t="shared" si="13"/>
        <v>0</v>
      </c>
      <c r="N116" s="48" t="str">
        <f t="shared" si="14"/>
        <v/>
      </c>
      <c r="O116" s="49">
        <f t="shared" si="8"/>
        <v>0</v>
      </c>
      <c r="P116" s="32" t="str">
        <f t="shared" si="9"/>
        <v/>
      </c>
      <c r="Q116" s="32">
        <f t="shared" si="10"/>
        <v>0</v>
      </c>
      <c r="R116" s="50">
        <f t="shared" si="11"/>
        <v>0</v>
      </c>
    </row>
    <row r="117" spans="1:18" ht="24.95" customHeight="1">
      <c r="A117" s="36">
        <f t="shared" si="12"/>
        <v>1</v>
      </c>
      <c r="B117" s="45" t="str">
        <f t="shared" si="15"/>
        <v/>
      </c>
      <c r="C117" s="60"/>
      <c r="D117" s="61"/>
      <c r="E117" s="61"/>
      <c r="F117" s="46" t="str">
        <f><![CDATA[IFERROR(IF(E117<>"",VLOOKUP(E117,Items!$C$8:$D$167,2,0),""),"راجع تكويد الصنف")]]></f>
        <v/>
      </c>
      <c r="G117" s="61"/>
      <c r="H117" s="61"/>
      <c r="I117" s="61"/>
      <c r="J117" s="61"/>
      <c r="K117" s="65"/>
      <c r="L117" s="39"/>
      <c r="M117" s="47">
        <f t="shared" si="13"/>
        <v>0</v>
      </c>
      <c r="N117" s="48" t="str">
        <f t="shared" si="14"/>
        <v/>
      </c>
      <c r="O117" s="49">
        <f t="shared" si="8"/>
        <v>0</v>
      </c>
      <c r="P117" s="32" t="str">
        <f t="shared" si="9"/>
        <v/>
      </c>
      <c r="Q117" s="32">
        <f t="shared" si="10"/>
        <v>0</v>
      </c>
      <c r="R117" s="50">
        <f t="shared" si="11"/>
        <v>0</v>
      </c>
    </row>
    <row r="118" spans="1:18" ht="24.95" customHeight="1">
      <c r="A118" s="36">
        <f t="shared" si="12"/>
        <v>1</v>
      </c>
      <c r="B118" s="45" t="str">
        <f t="shared" si="15"/>
        <v/>
      </c>
      <c r="C118" s="60"/>
      <c r="D118" s="61"/>
      <c r="E118" s="61"/>
      <c r="F118" s="46" t="str">
        <f><![CDATA[IFERROR(IF(E118<>"",VLOOKUP(E118,Items!$C$8:$D$167,2,0),""),"راجع تكويد الصنف")]]></f>
        <v/>
      </c>
      <c r="G118" s="61"/>
      <c r="H118" s="61"/>
      <c r="I118" s="61"/>
      <c r="J118" s="61"/>
      <c r="K118" s="65"/>
      <c r="L118" s="39"/>
      <c r="M118" s="47">
        <f t="shared" si="13"/>
        <v>0</v>
      </c>
      <c r="N118" s="48" t="str">
        <f t="shared" si="14"/>
        <v/>
      </c>
      <c r="O118" s="49">
        <f t="shared" si="8"/>
        <v>0</v>
      </c>
      <c r="P118" s="32" t="str">
        <f t="shared" si="9"/>
        <v/>
      </c>
      <c r="Q118" s="32">
        <f t="shared" si="10"/>
        <v>0</v>
      </c>
      <c r="R118" s="50">
        <f t="shared" si="11"/>
        <v>0</v>
      </c>
    </row>
    <row r="119" spans="1:18" ht="24.95" customHeight="1">
      <c r="A119" s="36">
        <f t="shared" si="12"/>
        <v>1</v>
      </c>
      <c r="B119" s="45" t="str">
        <f t="shared" si="15"/>
        <v/>
      </c>
      <c r="C119" s="60"/>
      <c r="D119" s="61"/>
      <c r="E119" s="61"/>
      <c r="F119" s="46" t="str">
        <f><![CDATA[IFERROR(IF(E119<>"",VLOOKUP(E119,Items!$C$8:$D$167,2,0),""),"راجع تكويد الصنف")]]></f>
        <v/>
      </c>
      <c r="G119" s="61"/>
      <c r="H119" s="61"/>
      <c r="I119" s="61"/>
      <c r="J119" s="61"/>
      <c r="K119" s="65"/>
      <c r="L119" s="39"/>
      <c r="M119" s="47">
        <f t="shared" si="13"/>
        <v>0</v>
      </c>
      <c r="N119" s="48" t="str">
        <f t="shared" si="14"/>
        <v/>
      </c>
      <c r="O119" s="49">
        <f t="shared" si="8"/>
        <v>0</v>
      </c>
      <c r="P119" s="32" t="str">
        <f t="shared" si="9"/>
        <v/>
      </c>
      <c r="Q119" s="32">
        <f t="shared" si="10"/>
        <v>0</v>
      </c>
      <c r="R119" s="50">
        <f t="shared" si="11"/>
        <v>0</v>
      </c>
    </row>
    <row r="120" spans="1:18" ht="24.95" customHeight="1">
      <c r="A120" s="36">
        <f t="shared" si="12"/>
        <v>1</v>
      </c>
      <c r="B120" s="45" t="str">
        <f t="shared" si="15"/>
        <v/>
      </c>
      <c r="C120" s="60"/>
      <c r="D120" s="61"/>
      <c r="E120" s="61"/>
      <c r="F120" s="46" t="str">
        <f><![CDATA[IFERROR(IF(E120<>"",VLOOKUP(E120,Items!$C$8:$D$167,2,0),""),"راجع تكويد الصنف")]]></f>
        <v/>
      </c>
      <c r="G120" s="61"/>
      <c r="H120" s="61"/>
      <c r="I120" s="61"/>
      <c r="J120" s="61"/>
      <c r="K120" s="65"/>
      <c r="L120" s="39"/>
      <c r="M120" s="47">
        <f t="shared" si="13"/>
        <v>0</v>
      </c>
      <c r="N120" s="48" t="str">
        <f t="shared" si="14"/>
        <v/>
      </c>
      <c r="O120" s="49">
        <f t="shared" si="8"/>
        <v>0</v>
      </c>
      <c r="P120" s="32" t="str">
        <f t="shared" si="9"/>
        <v/>
      </c>
      <c r="Q120" s="32">
        <f t="shared" si="10"/>
        <v>0</v>
      </c>
      <c r="R120" s="50">
        <f t="shared" si="11"/>
        <v>0</v>
      </c>
    </row>
    <row r="121" spans="1:18" ht="24.95" customHeight="1">
      <c r="A121" s="36">
        <f t="shared" si="12"/>
        <v>1</v>
      </c>
      <c r="B121" s="45" t="str">
        <f t="shared" si="15"/>
        <v/>
      </c>
      <c r="C121" s="60"/>
      <c r="D121" s="61"/>
      <c r="E121" s="61"/>
      <c r="F121" s="46" t="str">
        <f><![CDATA[IFERROR(IF(E121<>"",VLOOKUP(E121,Items!$C$8:$D$167,2,0),""),"راجع تكويد الصنف")]]></f>
        <v/>
      </c>
      <c r="G121" s="61"/>
      <c r="H121" s="61"/>
      <c r="I121" s="61"/>
      <c r="J121" s="61"/>
      <c r="K121" s="65"/>
      <c r="L121" s="39"/>
      <c r="M121" s="47">
        <f t="shared" si="13"/>
        <v>0</v>
      </c>
      <c r="N121" s="48" t="str">
        <f t="shared" si="14"/>
        <v/>
      </c>
      <c r="O121" s="49">
        <f t="shared" si="8"/>
        <v>0</v>
      </c>
      <c r="P121" s="32" t="str">
        <f t="shared" si="9"/>
        <v/>
      </c>
      <c r="Q121" s="32">
        <f t="shared" si="10"/>
        <v>0</v>
      </c>
      <c r="R121" s="50">
        <f t="shared" si="11"/>
        <v>0</v>
      </c>
    </row>
    <row r="122" spans="1:18" ht="24.95" customHeight="1">
      <c r="A122" s="36">
        <f t="shared" si="12"/>
        <v>1</v>
      </c>
      <c r="B122" s="45" t="str">
        <f t="shared" si="15"/>
        <v/>
      </c>
      <c r="C122" s="60"/>
      <c r="D122" s="61"/>
      <c r="E122" s="61"/>
      <c r="F122" s="46" t="str">
        <f><![CDATA[IFERROR(IF(E122<>"",VLOOKUP(E122,Items!$C$8:$D$167,2,0),""),"راجع تكويد الصنف")]]></f>
        <v/>
      </c>
      <c r="G122" s="61"/>
      <c r="H122" s="61"/>
      <c r="I122" s="61"/>
      <c r="J122" s="61"/>
      <c r="K122" s="65"/>
      <c r="L122" s="39"/>
      <c r="M122" s="47">
        <f t="shared" si="13"/>
        <v>0</v>
      </c>
      <c r="N122" s="48" t="str">
        <f t="shared" si="14"/>
        <v/>
      </c>
      <c r="O122" s="49">
        <f t="shared" si="8"/>
        <v>0</v>
      </c>
      <c r="P122" s="32" t="str">
        <f t="shared" si="9"/>
        <v/>
      </c>
      <c r="Q122" s="32">
        <f t="shared" si="10"/>
        <v>0</v>
      </c>
      <c r="R122" s="50">
        <f t="shared" si="11"/>
        <v>0</v>
      </c>
    </row>
    <row r="123" spans="1:18" ht="24.95" customHeight="1">
      <c r="A123" s="36">
        <f t="shared" si="12"/>
        <v>1</v>
      </c>
      <c r="B123" s="45" t="str">
        <f t="shared" si="15"/>
        <v/>
      </c>
      <c r="C123" s="60"/>
      <c r="D123" s="61"/>
      <c r="E123" s="61"/>
      <c r="F123" s="46" t="str">
        <f><![CDATA[IFERROR(IF(E123<>"",VLOOKUP(E123,Items!$C$8:$D$167,2,0),""),"راجع تكويد الصنف")]]></f>
        <v/>
      </c>
      <c r="G123" s="61"/>
      <c r="H123" s="61"/>
      <c r="I123" s="61"/>
      <c r="J123" s="61"/>
      <c r="K123" s="65"/>
      <c r="L123" s="39"/>
      <c r="M123" s="47">
        <f t="shared" si="13"/>
        <v>0</v>
      </c>
      <c r="N123" s="48" t="str">
        <f t="shared" si="14"/>
        <v/>
      </c>
      <c r="O123" s="49">
        <f t="shared" si="8"/>
        <v>0</v>
      </c>
      <c r="P123" s="32" t="str">
        <f t="shared" si="9"/>
        <v/>
      </c>
      <c r="Q123" s="32">
        <f t="shared" si="10"/>
        <v>0</v>
      </c>
      <c r="R123" s="50">
        <f t="shared" si="11"/>
        <v>0</v>
      </c>
    </row>
    <row r="124" spans="1:18" ht="24.95" customHeight="1">
      <c r="A124" s="36">
        <f t="shared" si="12"/>
        <v>1</v>
      </c>
      <c r="B124" s="45" t="str">
        <f t="shared" si="15"/>
        <v/>
      </c>
      <c r="C124" s="60"/>
      <c r="D124" s="61"/>
      <c r="E124" s="61"/>
      <c r="F124" s="46" t="str">
        <f><![CDATA[IFERROR(IF(E124<>"",VLOOKUP(E124,Items!$C$8:$D$167,2,0),""),"راجع تكويد الصنف")]]></f>
        <v/>
      </c>
      <c r="G124" s="61"/>
      <c r="H124" s="61"/>
      <c r="I124" s="61"/>
      <c r="J124" s="61"/>
      <c r="K124" s="65"/>
      <c r="L124" s="39"/>
      <c r="M124" s="47">
        <f t="shared" si="13"/>
        <v>0</v>
      </c>
      <c r="N124" s="48" t="str">
        <f t="shared" si="14"/>
        <v/>
      </c>
      <c r="O124" s="49">
        <f t="shared" si="8"/>
        <v>0</v>
      </c>
      <c r="P124" s="32" t="str">
        <f t="shared" si="9"/>
        <v/>
      </c>
      <c r="Q124" s="32">
        <f t="shared" si="10"/>
        <v>0</v>
      </c>
      <c r="R124" s="50">
        <f t="shared" si="11"/>
        <v>0</v>
      </c>
    </row>
    <row r="125" spans="1:18" ht="24.95" customHeight="1">
      <c r="A125" s="36">
        <f t="shared" si="12"/>
        <v>1</v>
      </c>
      <c r="B125" s="45" t="str">
        <f t="shared" si="15"/>
        <v/>
      </c>
      <c r="C125" s="60"/>
      <c r="D125" s="61"/>
      <c r="E125" s="61"/>
      <c r="F125" s="46" t="str">
        <f><![CDATA[IFERROR(IF(E125<>"",VLOOKUP(E125,Items!$C$8:$D$167,2,0),""),"راجع تكويد الصنف")]]></f>
        <v/>
      </c>
      <c r="G125" s="61"/>
      <c r="H125" s="61"/>
      <c r="I125" s="61"/>
      <c r="J125" s="61"/>
      <c r="K125" s="65"/>
      <c r="L125" s="39"/>
      <c r="M125" s="47">
        <f t="shared" si="13"/>
        <v>0</v>
      </c>
      <c r="N125" s="48" t="str">
        <f t="shared" si="14"/>
        <v/>
      </c>
      <c r="O125" s="49">
        <f t="shared" si="8"/>
        <v>0</v>
      </c>
      <c r="P125" s="32" t="str">
        <f t="shared" si="9"/>
        <v/>
      </c>
      <c r="Q125" s="32">
        <f t="shared" si="10"/>
        <v>0</v>
      </c>
      <c r="R125" s="50">
        <f t="shared" si="11"/>
        <v>0</v>
      </c>
    </row>
    <row r="126" spans="1:18" ht="24.95" customHeight="1">
      <c r="A126" s="36">
        <f t="shared" si="12"/>
        <v>1</v>
      </c>
      <c r="B126" s="45" t="str">
        <f t="shared" si="15"/>
        <v/>
      </c>
      <c r="C126" s="60"/>
      <c r="D126" s="61"/>
      <c r="E126" s="61"/>
      <c r="F126" s="46" t="str">
        <f><![CDATA[IFERROR(IF(E126<>"",VLOOKUP(E126,Items!$C$8:$D$167,2,0),""),"راجع تكويد الصنف")]]></f>
        <v/>
      </c>
      <c r="G126" s="61"/>
      <c r="H126" s="61"/>
      <c r="I126" s="61"/>
      <c r="J126" s="61"/>
      <c r="K126" s="65"/>
      <c r="L126" s="39"/>
      <c r="M126" s="47">
        <f t="shared" si="13"/>
        <v>0</v>
      </c>
      <c r="N126" s="48" t="str">
        <f t="shared" si="14"/>
        <v/>
      </c>
      <c r="O126" s="49">
        <f t="shared" si="8"/>
        <v>0</v>
      </c>
      <c r="P126" s="32" t="str">
        <f t="shared" si="9"/>
        <v/>
      </c>
      <c r="Q126" s="32">
        <f t="shared" si="10"/>
        <v>0</v>
      </c>
      <c r="R126" s="50">
        <f t="shared" si="11"/>
        <v>0</v>
      </c>
    </row>
    <row r="127" spans="1:18" ht="24.95" customHeight="1">
      <c r="A127" s="36">
        <f t="shared" si="12"/>
        <v>1</v>
      </c>
      <c r="B127" s="45" t="str">
        <f t="shared" si="15"/>
        <v/>
      </c>
      <c r="C127" s="60"/>
      <c r="D127" s="61"/>
      <c r="E127" s="61"/>
      <c r="F127" s="46" t="str">
        <f><![CDATA[IFERROR(IF(E127<>"",VLOOKUP(E127,Items!$C$8:$D$167,2,0),""),"راجع تكويد الصنف")]]></f>
        <v/>
      </c>
      <c r="G127" s="61"/>
      <c r="H127" s="61"/>
      <c r="I127" s="61"/>
      <c r="J127" s="61"/>
      <c r="K127" s="65"/>
      <c r="L127" s="39"/>
      <c r="M127" s="47">
        <f t="shared" si="13"/>
        <v>0</v>
      </c>
      <c r="N127" s="48" t="str">
        <f t="shared" si="14"/>
        <v/>
      </c>
      <c r="O127" s="49">
        <f t="shared" si="8"/>
        <v>0</v>
      </c>
      <c r="P127" s="32" t="str">
        <f t="shared" si="9"/>
        <v/>
      </c>
      <c r="Q127" s="32">
        <f t="shared" si="10"/>
        <v>0</v>
      </c>
      <c r="R127" s="50">
        <f t="shared" si="11"/>
        <v>0</v>
      </c>
    </row>
    <row r="128" spans="1:18" ht="24.95" customHeight="1">
      <c r="A128" s="36">
        <f t="shared" si="12"/>
        <v>1</v>
      </c>
      <c r="B128" s="45" t="str">
        <f t="shared" si="15"/>
        <v/>
      </c>
      <c r="C128" s="60"/>
      <c r="D128" s="61"/>
      <c r="E128" s="61"/>
      <c r="F128" s="46" t="str">
        <f><![CDATA[IFERROR(IF(E128<>"",VLOOKUP(E128,Items!$C$8:$D$167,2,0),""),"راجع تكويد الصنف")]]></f>
        <v/>
      </c>
      <c r="G128" s="61"/>
      <c r="H128" s="61"/>
      <c r="I128" s="61"/>
      <c r="J128" s="61"/>
      <c r="K128" s="65"/>
      <c r="L128" s="39"/>
      <c r="M128" s="47">
        <f t="shared" si="13"/>
        <v>0</v>
      </c>
      <c r="N128" s="48" t="str">
        <f t="shared" si="14"/>
        <v/>
      </c>
      <c r="O128" s="49">
        <f t="shared" si="8"/>
        <v>0</v>
      </c>
      <c r="P128" s="32" t="str">
        <f t="shared" si="9"/>
        <v/>
      </c>
      <c r="Q128" s="32">
        <f t="shared" si="10"/>
        <v>0</v>
      </c>
      <c r="R128" s="50">
        <f t="shared" si="11"/>
        <v>0</v>
      </c>
    </row>
    <row r="129" spans="1:18" ht="24.95" customHeight="1">
      <c r="A129" s="36">
        <f t="shared" si="12"/>
        <v>1</v>
      </c>
      <c r="B129" s="45" t="str">
        <f t="shared" si="15"/>
        <v/>
      </c>
      <c r="C129" s="60"/>
      <c r="D129" s="61"/>
      <c r="E129" s="61"/>
      <c r="F129" s="46" t="str">
        <f><![CDATA[IFERROR(IF(E129<>"",VLOOKUP(E129,Items!$C$8:$D$167,2,0),""),"راجع تكويد الصنف")]]></f>
        <v/>
      </c>
      <c r="G129" s="61"/>
      <c r="H129" s="61"/>
      <c r="I129" s="61"/>
      <c r="J129" s="61"/>
      <c r="K129" s="65"/>
      <c r="L129" s="39"/>
      <c r="M129" s="47">
        <f t="shared" si="13"/>
        <v>0</v>
      </c>
      <c r="N129" s="48" t="str">
        <f t="shared" si="14"/>
        <v/>
      </c>
      <c r="O129" s="49">
        <f t="shared" si="8"/>
        <v>0</v>
      </c>
      <c r="P129" s="32" t="str">
        <f t="shared" si="9"/>
        <v/>
      </c>
      <c r="Q129" s="32">
        <f t="shared" si="10"/>
        <v>0</v>
      </c>
      <c r="R129" s="50">
        <f t="shared" si="11"/>
        <v>0</v>
      </c>
    </row>
    <row r="130" spans="1:18" ht="24.95" customHeight="1">
      <c r="A130" s="36">
        <f t="shared" si="12"/>
        <v>1</v>
      </c>
      <c r="B130" s="45" t="str">
        <f t="shared" si="15"/>
        <v/>
      </c>
      <c r="C130" s="60"/>
      <c r="D130" s="61"/>
      <c r="E130" s="61"/>
      <c r="F130" s="46" t="str">
        <f><![CDATA[IFERROR(IF(E130<>"",VLOOKUP(E130,Items!$C$8:$D$167,2,0),""),"راجع تكويد الصنف")]]></f>
        <v/>
      </c>
      <c r="G130" s="61"/>
      <c r="H130" s="61"/>
      <c r="I130" s="61"/>
      <c r="J130" s="61"/>
      <c r="K130" s="65"/>
      <c r="L130" s="39"/>
      <c r="M130" s="47">
        <f t="shared" si="13"/>
        <v>0</v>
      </c>
      <c r="N130" s="48" t="str">
        <f t="shared" si="14"/>
        <v/>
      </c>
      <c r="O130" s="49">
        <f t="shared" si="8"/>
        <v>0</v>
      </c>
      <c r="P130" s="32" t="str">
        <f t="shared" si="9"/>
        <v/>
      </c>
      <c r="Q130" s="32">
        <f t="shared" si="10"/>
        <v>0</v>
      </c>
      <c r="R130" s="50">
        <f t="shared" si="11"/>
        <v>0</v>
      </c>
    </row>
    <row r="131" spans="1:18" ht="24.95" customHeight="1">
      <c r="A131" s="36">
        <f t="shared" si="12"/>
        <v>1</v>
      </c>
      <c r="B131" s="45" t="str">
        <f t="shared" si="15"/>
        <v/>
      </c>
      <c r="C131" s="60"/>
      <c r="D131" s="61"/>
      <c r="E131" s="61"/>
      <c r="F131" s="46" t="str">
        <f><![CDATA[IFERROR(IF(E131<>"",VLOOKUP(E131,Items!$C$8:$D$167,2,0),""),"راجع تكويد الصنف")]]></f>
        <v/>
      </c>
      <c r="G131" s="61"/>
      <c r="H131" s="61"/>
      <c r="I131" s="61"/>
      <c r="J131" s="61"/>
      <c r="K131" s="65"/>
      <c r="L131" s="39"/>
      <c r="M131" s="47">
        <f t="shared" si="13"/>
        <v>0</v>
      </c>
      <c r="N131" s="48" t="str">
        <f t="shared" si="14"/>
        <v/>
      </c>
      <c r="O131" s="49">
        <f t="shared" si="8"/>
        <v>0</v>
      </c>
      <c r="P131" s="32" t="str">
        <f t="shared" si="9"/>
        <v/>
      </c>
      <c r="Q131" s="32">
        <f t="shared" si="10"/>
        <v>0</v>
      </c>
      <c r="R131" s="50">
        <f t="shared" si="11"/>
        <v>0</v>
      </c>
    </row>
    <row r="132" spans="1:18" ht="24.95" customHeight="1">
      <c r="A132" s="36">
        <f t="shared" si="12"/>
        <v>1</v>
      </c>
      <c r="B132" s="45" t="str">
        <f t="shared" si="15"/>
        <v/>
      </c>
      <c r="C132" s="60"/>
      <c r="D132" s="61"/>
      <c r="E132" s="61"/>
      <c r="F132" s="46" t="str">
        <f><![CDATA[IFERROR(IF(E132<>"",VLOOKUP(E132,Items!$C$8:$D$167,2,0),""),"راجع تكويد الصنف")]]></f>
        <v/>
      </c>
      <c r="G132" s="61"/>
      <c r="H132" s="61"/>
      <c r="I132" s="61"/>
      <c r="J132" s="61"/>
      <c r="K132" s="65"/>
      <c r="L132" s="39"/>
      <c r="M132" s="47">
        <f t="shared" si="13"/>
        <v>0</v>
      </c>
      <c r="N132" s="48" t="str">
        <f t="shared" si="14"/>
        <v/>
      </c>
      <c r="O132" s="49">
        <f t="shared" si="8"/>
        <v>0</v>
      </c>
      <c r="P132" s="32" t="str">
        <f t="shared" si="9"/>
        <v/>
      </c>
      <c r="Q132" s="32">
        <f t="shared" si="10"/>
        <v>0</v>
      </c>
      <c r="R132" s="50">
        <f t="shared" si="11"/>
        <v>0</v>
      </c>
    </row>
    <row r="133" spans="1:18" ht="24.95" customHeight="1">
      <c r="A133" s="36">
        <f t="shared" si="12"/>
        <v>1</v>
      </c>
      <c r="B133" s="45" t="str">
        <f t="shared" si="15"/>
        <v/>
      </c>
      <c r="C133" s="60"/>
      <c r="D133" s="61"/>
      <c r="E133" s="61"/>
      <c r="F133" s="46" t="str">
        <f><![CDATA[IFERROR(IF(E133<>"",VLOOKUP(E133,Items!$C$8:$D$167,2,0),""),"راجع تكويد الصنف")]]></f>
        <v/>
      </c>
      <c r="G133" s="61"/>
      <c r="H133" s="61"/>
      <c r="I133" s="61"/>
      <c r="J133" s="61"/>
      <c r="K133" s="65"/>
      <c r="L133" s="39"/>
      <c r="M133" s="47">
        <f t="shared" si="13"/>
        <v>0</v>
      </c>
      <c r="N133" s="48" t="str">
        <f t="shared" si="14"/>
        <v/>
      </c>
      <c r="O133" s="49">
        <f t="shared" si="8"/>
        <v>0</v>
      </c>
      <c r="P133" s="32" t="str">
        <f t="shared" si="9"/>
        <v/>
      </c>
      <c r="Q133" s="32">
        <f t="shared" si="10"/>
        <v>0</v>
      </c>
      <c r="R133" s="50">
        <f t="shared" si="11"/>
        <v>0</v>
      </c>
    </row>
    <row r="134" spans="1:18" ht="24.95" customHeight="1">
      <c r="A134" s="36">
        <f t="shared" si="12"/>
        <v>1</v>
      </c>
      <c r="B134" s="45" t="str">
        <f t="shared" si="15"/>
        <v/>
      </c>
      <c r="C134" s="60"/>
      <c r="D134" s="61"/>
      <c r="E134" s="61"/>
      <c r="F134" s="46" t="str">
        <f><![CDATA[IFERROR(IF(E134<>"",VLOOKUP(E134,Items!$C$8:$D$167,2,0),""),"راجع تكويد الصنف")]]></f>
        <v/>
      </c>
      <c r="G134" s="61"/>
      <c r="H134" s="61"/>
      <c r="I134" s="61"/>
      <c r="J134" s="61"/>
      <c r="K134" s="65"/>
      <c r="L134" s="39"/>
      <c r="M134" s="47">
        <f t="shared" si="13"/>
        <v>0</v>
      </c>
      <c r="N134" s="48" t="str">
        <f t="shared" si="14"/>
        <v/>
      </c>
      <c r="O134" s="49">
        <f t="shared" si="8"/>
        <v>0</v>
      </c>
      <c r="P134" s="32" t="str">
        <f t="shared" si="9"/>
        <v/>
      </c>
      <c r="Q134" s="32">
        <f t="shared" si="10"/>
        <v>0</v>
      </c>
      <c r="R134" s="50">
        <f t="shared" si="11"/>
        <v>0</v>
      </c>
    </row>
    <row r="135" spans="1:18" ht="24.95" customHeight="1">
      <c r="A135" s="36">
        <f t="shared" si="12"/>
        <v>1</v>
      </c>
      <c r="B135" s="45" t="str">
        <f t="shared" si="15"/>
        <v/>
      </c>
      <c r="C135" s="60"/>
      <c r="D135" s="61"/>
      <c r="E135" s="61"/>
      <c r="F135" s="46" t="str">
        <f><![CDATA[IFERROR(IF(E135<>"",VLOOKUP(E135,Items!$C$8:$D$167,2,0),""),"راجع تكويد الصنف")]]></f>
        <v/>
      </c>
      <c r="G135" s="61"/>
      <c r="H135" s="61"/>
      <c r="I135" s="61"/>
      <c r="J135" s="61"/>
      <c r="K135" s="65"/>
      <c r="L135" s="39"/>
      <c r="M135" s="47">
        <f t="shared" si="13"/>
        <v>0</v>
      </c>
      <c r="N135" s="48" t="str">
        <f t="shared" si="14"/>
        <v/>
      </c>
      <c r="O135" s="49">
        <f t="shared" si="8"/>
        <v>0</v>
      </c>
      <c r="P135" s="32" t="str">
        <f t="shared" si="9"/>
        <v/>
      </c>
      <c r="Q135" s="32">
        <f t="shared" si="10"/>
        <v>0</v>
      </c>
      <c r="R135" s="50">
        <f t="shared" si="11"/>
        <v>0</v>
      </c>
    </row>
    <row r="136" spans="1:18" ht="24.95" customHeight="1">
      <c r="A136" s="36">
        <f t="shared" si="12"/>
        <v>1</v>
      </c>
      <c r="B136" s="45" t="str">
        <f t="shared" si="15"/>
        <v/>
      </c>
      <c r="C136" s="60"/>
      <c r="D136" s="61"/>
      <c r="E136" s="61"/>
      <c r="F136" s="46" t="str">
        <f><![CDATA[IFERROR(IF(E136<>"",VLOOKUP(E136,Items!$C$8:$D$167,2,0),""),"راجع تكويد الصنف")]]></f>
        <v/>
      </c>
      <c r="G136" s="61"/>
      <c r="H136" s="61"/>
      <c r="I136" s="61"/>
      <c r="J136" s="61"/>
      <c r="K136" s="65"/>
      <c r="L136" s="39"/>
      <c r="M136" s="47">
        <f t="shared" si="13"/>
        <v>0</v>
      </c>
      <c r="N136" s="48" t="str">
        <f t="shared" si="14"/>
        <v/>
      </c>
      <c r="O136" s="49">
        <f t="shared" si="8"/>
        <v>0</v>
      </c>
      <c r="P136" s="32" t="str">
        <f t="shared" si="9"/>
        <v/>
      </c>
      <c r="Q136" s="32">
        <f t="shared" si="10"/>
        <v>0</v>
      </c>
      <c r="R136" s="50">
        <f t="shared" si="11"/>
        <v>0</v>
      </c>
    </row>
    <row r="137" spans="1:18" ht="24.95" customHeight="1">
      <c r="A137" s="36">
        <f t="shared" si="12"/>
        <v>1</v>
      </c>
      <c r="B137" s="45" t="str">
        <f t="shared" si="15"/>
        <v/>
      </c>
      <c r="C137" s="60"/>
      <c r="D137" s="61"/>
      <c r="E137" s="61"/>
      <c r="F137" s="46" t="str">
        <f><![CDATA[IFERROR(IF(E137<>"",VLOOKUP(E137,Items!$C$8:$D$167,2,0),""),"راجع تكويد الصنف")]]></f>
        <v/>
      </c>
      <c r="G137" s="61"/>
      <c r="H137" s="61"/>
      <c r="I137" s="61"/>
      <c r="J137" s="61"/>
      <c r="K137" s="65"/>
      <c r="L137" s="39"/>
      <c r="M137" s="47">
        <f t="shared" si="13"/>
        <v>0</v>
      </c>
      <c r="N137" s="48" t="str">
        <f t="shared" si="14"/>
        <v/>
      </c>
      <c r="O137" s="49">
        <f t="shared" ref="O137:O200" si="16">IF($O$8=1,IF($N$6=D137,C137,""),"")</f>
        <v>0</v>
      </c>
      <c r="P137" s="32" t="str">
        <f t="shared" ref="P137:P200" si="17">IF($O$8=1,IF($N$6=D137,F137,""),"")</f>
        <v/>
      </c>
      <c r="Q137" s="32">
        <f t="shared" ref="Q137:Q200" si="18">IF($O$8=1,IF($N$6=D137,G137,""),"")</f>
        <v>0</v>
      </c>
      <c r="R137" s="50">
        <f t="shared" ref="R137:R200" si="19">IF($O$8=1,IF($N$6=D137,H137,""),"")</f>
        <v>0</v>
      </c>
    </row>
    <row r="138" spans="1:18" ht="24.95" customHeight="1">
      <c r="A138" s="36">
        <f t="shared" ref="A138:A201" si="20">IFERROR(RANK(M138,$M$9:$M$508,1),"")</f>
        <v>1</v>
      </c>
      <c r="B138" s="45" t="str">
        <f t="shared" si="15"/>
        <v/>
      </c>
      <c r="C138" s="60"/>
      <c r="D138" s="61"/>
      <c r="E138" s="61"/>
      <c r="F138" s="46" t="str">
        <f><![CDATA[IFERROR(IF(E138<>"",VLOOKUP(E138,Items!$C$8:$D$167,2,0),""),"راجع تكويد الصنف")]]></f>
        <v/>
      </c>
      <c r="G138" s="61"/>
      <c r="H138" s="61"/>
      <c r="I138" s="61"/>
      <c r="J138" s="61"/>
      <c r="K138" s="65"/>
      <c r="L138" s="39"/>
      <c r="M138" s="47">
        <f t="shared" ref="M138:M201" si="21">IF($M$8=E138,D138,"")</f>
        <v>0</v>
      </c>
      <c r="N138" s="48" t="str">
        <f t="shared" ref="N138:N201" si="22">IF(P138&lt;&gt;"",ROW(),"")</f>
        <v/>
      </c>
      <c r="O138" s="49">
        <f t="shared" si="16"/>
        <v>0</v>
      </c>
      <c r="P138" s="32" t="str">
        <f t="shared" si="17"/>
        <v/>
      </c>
      <c r="Q138" s="32">
        <f t="shared" si="18"/>
        <v>0</v>
      </c>
      <c r="R138" s="50">
        <f t="shared" si="19"/>
        <v>0</v>
      </c>
    </row>
    <row r="139" spans="1:18" ht="24.95" customHeight="1">
      <c r="A139" s="36">
        <f t="shared" si="20"/>
        <v>1</v>
      </c>
      <c r="B139" s="45" t="str">
        <f t="shared" ref="B139:B202" si="23">IF(AND(C139&lt;&gt;"",E139&lt;&gt;""),B138+1,"")</f>
        <v/>
      </c>
      <c r="C139" s="60"/>
      <c r="D139" s="61"/>
      <c r="E139" s="61"/>
      <c r="F139" s="46" t="str">
        <f><![CDATA[IFERROR(IF(E139<>"",VLOOKUP(E139,Items!$C$8:$D$167,2,0),""),"راجع تكويد الصنف")]]></f>
        <v/>
      </c>
      <c r="G139" s="61"/>
      <c r="H139" s="61"/>
      <c r="I139" s="61"/>
      <c r="J139" s="61"/>
      <c r="K139" s="65"/>
      <c r="L139" s="39"/>
      <c r="M139" s="47">
        <f t="shared" si="21"/>
        <v>0</v>
      </c>
      <c r="N139" s="48" t="str">
        <f t="shared" si="22"/>
        <v/>
      </c>
      <c r="O139" s="49">
        <f t="shared" si="16"/>
        <v>0</v>
      </c>
      <c r="P139" s="32" t="str">
        <f t="shared" si="17"/>
        <v/>
      </c>
      <c r="Q139" s="32">
        <f t="shared" si="18"/>
        <v>0</v>
      </c>
      <c r="R139" s="50">
        <f t="shared" si="19"/>
        <v>0</v>
      </c>
    </row>
    <row r="140" spans="1:18" ht="24.95" customHeight="1">
      <c r="A140" s="36">
        <f t="shared" si="20"/>
        <v>1</v>
      </c>
      <c r="B140" s="45" t="str">
        <f t="shared" si="23"/>
        <v/>
      </c>
      <c r="C140" s="60"/>
      <c r="D140" s="61"/>
      <c r="E140" s="61"/>
      <c r="F140" s="46" t="str">
        <f><![CDATA[IFERROR(IF(E140<>"",VLOOKUP(E140,Items!$C$8:$D$167,2,0),""),"راجع تكويد الصنف")]]></f>
        <v/>
      </c>
      <c r="G140" s="61"/>
      <c r="H140" s="61"/>
      <c r="I140" s="61"/>
      <c r="J140" s="61"/>
      <c r="K140" s="65"/>
      <c r="L140" s="39"/>
      <c r="M140" s="47">
        <f t="shared" si="21"/>
        <v>0</v>
      </c>
      <c r="N140" s="48" t="str">
        <f t="shared" si="22"/>
        <v/>
      </c>
      <c r="O140" s="49">
        <f t="shared" si="16"/>
        <v>0</v>
      </c>
      <c r="P140" s="32" t="str">
        <f t="shared" si="17"/>
        <v/>
      </c>
      <c r="Q140" s="32">
        <f t="shared" si="18"/>
        <v>0</v>
      </c>
      <c r="R140" s="50">
        <f t="shared" si="19"/>
        <v>0</v>
      </c>
    </row>
    <row r="141" spans="1:18" ht="24.95" customHeight="1">
      <c r="A141" s="36">
        <f t="shared" si="20"/>
        <v>1</v>
      </c>
      <c r="B141" s="45" t="str">
        <f t="shared" si="23"/>
        <v/>
      </c>
      <c r="C141" s="60"/>
      <c r="D141" s="61"/>
      <c r="E141" s="61"/>
      <c r="F141" s="46" t="str">
        <f><![CDATA[IFERROR(IF(E141<>"",VLOOKUP(E141,Items!$C$8:$D$167,2,0),""),"راجع تكويد الصنف")]]></f>
        <v/>
      </c>
      <c r="G141" s="61"/>
      <c r="H141" s="61"/>
      <c r="I141" s="61"/>
      <c r="J141" s="61"/>
      <c r="K141" s="65"/>
      <c r="L141" s="39"/>
      <c r="M141" s="47">
        <f t="shared" si="21"/>
        <v>0</v>
      </c>
      <c r="N141" s="48" t="str">
        <f t="shared" si="22"/>
        <v/>
      </c>
      <c r="O141" s="49">
        <f t="shared" si="16"/>
        <v>0</v>
      </c>
      <c r="P141" s="32" t="str">
        <f t="shared" si="17"/>
        <v/>
      </c>
      <c r="Q141" s="32">
        <f t="shared" si="18"/>
        <v>0</v>
      </c>
      <c r="R141" s="50">
        <f t="shared" si="19"/>
        <v>0</v>
      </c>
    </row>
    <row r="142" spans="1:18" ht="24.95" customHeight="1">
      <c r="A142" s="36">
        <f t="shared" si="20"/>
        <v>1</v>
      </c>
      <c r="B142" s="45" t="str">
        <f t="shared" si="23"/>
        <v/>
      </c>
      <c r="C142" s="60"/>
      <c r="D142" s="61"/>
      <c r="E142" s="61"/>
      <c r="F142" s="46" t="str">
        <f><![CDATA[IFERROR(IF(E142<>"",VLOOKUP(E142,Items!$C$8:$D$167,2,0),""),"راجع تكويد الصنف")]]></f>
        <v/>
      </c>
      <c r="G142" s="61"/>
      <c r="H142" s="61"/>
      <c r="I142" s="61"/>
      <c r="J142" s="61"/>
      <c r="K142" s="65"/>
      <c r="L142" s="39"/>
      <c r="M142" s="47">
        <f t="shared" si="21"/>
        <v>0</v>
      </c>
      <c r="N142" s="48" t="str">
        <f t="shared" si="22"/>
        <v/>
      </c>
      <c r="O142" s="49">
        <f t="shared" si="16"/>
        <v>0</v>
      </c>
      <c r="P142" s="32" t="str">
        <f t="shared" si="17"/>
        <v/>
      </c>
      <c r="Q142" s="32">
        <f t="shared" si="18"/>
        <v>0</v>
      </c>
      <c r="R142" s="50">
        <f t="shared" si="19"/>
        <v>0</v>
      </c>
    </row>
    <row r="143" spans="1:18" ht="24.95" customHeight="1">
      <c r="A143" s="36">
        <f t="shared" si="20"/>
        <v>1</v>
      </c>
      <c r="B143" s="45" t="str">
        <f t="shared" si="23"/>
        <v/>
      </c>
      <c r="C143" s="60"/>
      <c r="D143" s="61"/>
      <c r="E143" s="61"/>
      <c r="F143" s="46" t="str">
        <f><![CDATA[IFERROR(IF(E143<>"",VLOOKUP(E143,Items!$C$8:$D$167,2,0),""),"راجع تكويد الصنف")]]></f>
        <v/>
      </c>
      <c r="G143" s="61"/>
      <c r="H143" s="61"/>
      <c r="I143" s="61"/>
      <c r="J143" s="61"/>
      <c r="K143" s="65"/>
      <c r="L143" s="39"/>
      <c r="M143" s="47">
        <f t="shared" si="21"/>
        <v>0</v>
      </c>
      <c r="N143" s="48" t="str">
        <f t="shared" si="22"/>
        <v/>
      </c>
      <c r="O143" s="49">
        <f t="shared" si="16"/>
        <v>0</v>
      </c>
      <c r="P143" s="32" t="str">
        <f t="shared" si="17"/>
        <v/>
      </c>
      <c r="Q143" s="32">
        <f t="shared" si="18"/>
        <v>0</v>
      </c>
      <c r="R143" s="50">
        <f t="shared" si="19"/>
        <v>0</v>
      </c>
    </row>
    <row r="144" spans="1:18" ht="24.95" customHeight="1">
      <c r="A144" s="36">
        <f t="shared" si="20"/>
        <v>1</v>
      </c>
      <c r="B144" s="45" t="str">
        <f t="shared" si="23"/>
        <v/>
      </c>
      <c r="C144" s="60"/>
      <c r="D144" s="61"/>
      <c r="E144" s="61"/>
      <c r="F144" s="46" t="str">
        <f><![CDATA[IFERROR(IF(E144<>"",VLOOKUP(E144,Items!$C$8:$D$167,2,0),""),"راجع تكويد الصنف")]]></f>
        <v/>
      </c>
      <c r="G144" s="61"/>
      <c r="H144" s="61"/>
      <c r="I144" s="61"/>
      <c r="J144" s="61"/>
      <c r="K144" s="65"/>
      <c r="L144" s="39"/>
      <c r="M144" s="47">
        <f t="shared" si="21"/>
        <v>0</v>
      </c>
      <c r="N144" s="48" t="str">
        <f t="shared" si="22"/>
        <v/>
      </c>
      <c r="O144" s="49">
        <f t="shared" si="16"/>
        <v>0</v>
      </c>
      <c r="P144" s="32" t="str">
        <f t="shared" si="17"/>
        <v/>
      </c>
      <c r="Q144" s="32">
        <f t="shared" si="18"/>
        <v>0</v>
      </c>
      <c r="R144" s="50">
        <f t="shared" si="19"/>
        <v>0</v>
      </c>
    </row>
    <row r="145" spans="1:18" ht="24.95" customHeight="1">
      <c r="A145" s="36">
        <f t="shared" si="20"/>
        <v>1</v>
      </c>
      <c r="B145" s="45" t="str">
        <f t="shared" si="23"/>
        <v/>
      </c>
      <c r="C145" s="60"/>
      <c r="D145" s="61"/>
      <c r="E145" s="61"/>
      <c r="F145" s="46" t="str">
        <f><![CDATA[IFERROR(IF(E145<>"",VLOOKUP(E145,Items!$C$8:$D$167,2,0),""),"راجع تكويد الصنف")]]></f>
        <v/>
      </c>
      <c r="G145" s="61"/>
      <c r="H145" s="61"/>
      <c r="I145" s="61"/>
      <c r="J145" s="61"/>
      <c r="K145" s="65"/>
      <c r="L145" s="39"/>
      <c r="M145" s="47">
        <f t="shared" si="21"/>
        <v>0</v>
      </c>
      <c r="N145" s="48" t="str">
        <f t="shared" si="22"/>
        <v/>
      </c>
      <c r="O145" s="49">
        <f t="shared" si="16"/>
        <v>0</v>
      </c>
      <c r="P145" s="32" t="str">
        <f t="shared" si="17"/>
        <v/>
      </c>
      <c r="Q145" s="32">
        <f t="shared" si="18"/>
        <v>0</v>
      </c>
      <c r="R145" s="50">
        <f t="shared" si="19"/>
        <v>0</v>
      </c>
    </row>
    <row r="146" spans="1:18" ht="24.95" customHeight="1">
      <c r="A146" s="36">
        <f t="shared" si="20"/>
        <v>1</v>
      </c>
      <c r="B146" s="45" t="str">
        <f t="shared" si="23"/>
        <v/>
      </c>
      <c r="C146" s="60"/>
      <c r="D146" s="61"/>
      <c r="E146" s="61"/>
      <c r="F146" s="46" t="str">
        <f><![CDATA[IFERROR(IF(E146<>"",VLOOKUP(E146,Items!$C$8:$D$167,2,0),""),"راجع تكويد الصنف")]]></f>
        <v/>
      </c>
      <c r="G146" s="61"/>
      <c r="H146" s="61"/>
      <c r="I146" s="61"/>
      <c r="J146" s="61"/>
      <c r="K146" s="65"/>
      <c r="L146" s="39"/>
      <c r="M146" s="47">
        <f t="shared" si="21"/>
        <v>0</v>
      </c>
      <c r="N146" s="48" t="str">
        <f t="shared" si="22"/>
        <v/>
      </c>
      <c r="O146" s="49">
        <f t="shared" si="16"/>
        <v>0</v>
      </c>
      <c r="P146" s="32" t="str">
        <f t="shared" si="17"/>
        <v/>
      </c>
      <c r="Q146" s="32">
        <f t="shared" si="18"/>
        <v>0</v>
      </c>
      <c r="R146" s="50">
        <f t="shared" si="19"/>
        <v>0</v>
      </c>
    </row>
    <row r="147" spans="1:18" ht="24.95" customHeight="1">
      <c r="A147" s="36">
        <f t="shared" si="20"/>
        <v>1</v>
      </c>
      <c r="B147" s="45" t="str">
        <f t="shared" si="23"/>
        <v/>
      </c>
      <c r="C147" s="60"/>
      <c r="D147" s="61"/>
      <c r="E147" s="61"/>
      <c r="F147" s="46" t="str">
        <f><![CDATA[IFERROR(IF(E147<>"",VLOOKUP(E147,Items!$C$8:$D$167,2,0),""),"راجع تكويد الصنف")]]></f>
        <v/>
      </c>
      <c r="G147" s="61"/>
      <c r="H147" s="61"/>
      <c r="I147" s="61"/>
      <c r="J147" s="61"/>
      <c r="K147" s="65"/>
      <c r="L147" s="39"/>
      <c r="M147" s="47">
        <f t="shared" si="21"/>
        <v>0</v>
      </c>
      <c r="N147" s="48" t="str">
        <f t="shared" si="22"/>
        <v/>
      </c>
      <c r="O147" s="49">
        <f t="shared" si="16"/>
        <v>0</v>
      </c>
      <c r="P147" s="32" t="str">
        <f t="shared" si="17"/>
        <v/>
      </c>
      <c r="Q147" s="32">
        <f t="shared" si="18"/>
        <v>0</v>
      </c>
      <c r="R147" s="50">
        <f t="shared" si="19"/>
        <v>0</v>
      </c>
    </row>
    <row r="148" spans="1:18" ht="24.95" customHeight="1">
      <c r="A148" s="36">
        <f t="shared" si="20"/>
        <v>1</v>
      </c>
      <c r="B148" s="45" t="str">
        <f t="shared" si="23"/>
        <v/>
      </c>
      <c r="C148" s="60"/>
      <c r="D148" s="61"/>
      <c r="E148" s="61"/>
      <c r="F148" s="46" t="str">
        <f><![CDATA[IFERROR(IF(E148<>"",VLOOKUP(E148,Items!$C$8:$D$167,2,0),""),"راجع تكويد الصنف")]]></f>
        <v/>
      </c>
      <c r="G148" s="61"/>
      <c r="H148" s="61"/>
      <c r="I148" s="61"/>
      <c r="J148" s="61"/>
      <c r="K148" s="65"/>
      <c r="L148" s="39"/>
      <c r="M148" s="47">
        <f t="shared" si="21"/>
        <v>0</v>
      </c>
      <c r="N148" s="48" t="str">
        <f t="shared" si="22"/>
        <v/>
      </c>
      <c r="O148" s="49">
        <f t="shared" si="16"/>
        <v>0</v>
      </c>
      <c r="P148" s="32" t="str">
        <f t="shared" si="17"/>
        <v/>
      </c>
      <c r="Q148" s="32">
        <f t="shared" si="18"/>
        <v>0</v>
      </c>
      <c r="R148" s="50">
        <f t="shared" si="19"/>
        <v>0</v>
      </c>
    </row>
    <row r="149" spans="1:18" ht="24.95" customHeight="1">
      <c r="A149" s="36">
        <f t="shared" si="20"/>
        <v>1</v>
      </c>
      <c r="B149" s="45" t="str">
        <f t="shared" si="23"/>
        <v/>
      </c>
      <c r="C149" s="60"/>
      <c r="D149" s="61"/>
      <c r="E149" s="61"/>
      <c r="F149" s="46" t="str">
        <f><![CDATA[IFERROR(IF(E149<>"",VLOOKUP(E149,Items!$C$8:$D$167,2,0),""),"راجع تكويد الصنف")]]></f>
        <v/>
      </c>
      <c r="G149" s="61"/>
      <c r="H149" s="61"/>
      <c r="I149" s="61"/>
      <c r="J149" s="61"/>
      <c r="K149" s="65"/>
      <c r="L149" s="39"/>
      <c r="M149" s="47">
        <f t="shared" si="21"/>
        <v>0</v>
      </c>
      <c r="N149" s="48" t="str">
        <f t="shared" si="22"/>
        <v/>
      </c>
      <c r="O149" s="49">
        <f t="shared" si="16"/>
        <v>0</v>
      </c>
      <c r="P149" s="32" t="str">
        <f t="shared" si="17"/>
        <v/>
      </c>
      <c r="Q149" s="32">
        <f t="shared" si="18"/>
        <v>0</v>
      </c>
      <c r="R149" s="50">
        <f t="shared" si="19"/>
        <v>0</v>
      </c>
    </row>
    <row r="150" spans="1:18" ht="24.95" customHeight="1">
      <c r="A150" s="36">
        <f t="shared" si="20"/>
        <v>1</v>
      </c>
      <c r="B150" s="45" t="str">
        <f t="shared" si="23"/>
        <v/>
      </c>
      <c r="C150" s="60"/>
      <c r="D150" s="61"/>
      <c r="E150" s="61"/>
      <c r="F150" s="46" t="str">
        <f><![CDATA[IFERROR(IF(E150<>"",VLOOKUP(E150,Items!$C$8:$D$167,2,0),""),"راجع تكويد الصنف")]]></f>
        <v/>
      </c>
      <c r="G150" s="61"/>
      <c r="H150" s="61"/>
      <c r="I150" s="61"/>
      <c r="J150" s="61"/>
      <c r="K150" s="65"/>
      <c r="L150" s="39"/>
      <c r="M150" s="47">
        <f t="shared" si="21"/>
        <v>0</v>
      </c>
      <c r="N150" s="48" t="str">
        <f t="shared" si="22"/>
        <v/>
      </c>
      <c r="O150" s="49">
        <f t="shared" si="16"/>
        <v>0</v>
      </c>
      <c r="P150" s="32" t="str">
        <f t="shared" si="17"/>
        <v/>
      </c>
      <c r="Q150" s="32">
        <f t="shared" si="18"/>
        <v>0</v>
      </c>
      <c r="R150" s="50">
        <f t="shared" si="19"/>
        <v>0</v>
      </c>
    </row>
    <row r="151" spans="1:18" ht="24.95" customHeight="1">
      <c r="A151" s="36">
        <f t="shared" si="20"/>
        <v>1</v>
      </c>
      <c r="B151" s="45" t="str">
        <f t="shared" si="23"/>
        <v/>
      </c>
      <c r="C151" s="60"/>
      <c r="D151" s="61"/>
      <c r="E151" s="61"/>
      <c r="F151" s="46" t="str">
        <f><![CDATA[IFERROR(IF(E151<>"",VLOOKUP(E151,Items!$C$8:$D$167,2,0),""),"راجع تكويد الصنف")]]></f>
        <v/>
      </c>
      <c r="G151" s="61"/>
      <c r="H151" s="61"/>
      <c r="I151" s="61"/>
      <c r="J151" s="61"/>
      <c r="K151" s="65"/>
      <c r="L151" s="39"/>
      <c r="M151" s="47">
        <f t="shared" si="21"/>
        <v>0</v>
      </c>
      <c r="N151" s="48" t="str">
        <f t="shared" si="22"/>
        <v/>
      </c>
      <c r="O151" s="49">
        <f t="shared" si="16"/>
        <v>0</v>
      </c>
      <c r="P151" s="32" t="str">
        <f t="shared" si="17"/>
        <v/>
      </c>
      <c r="Q151" s="32">
        <f t="shared" si="18"/>
        <v>0</v>
      </c>
      <c r="R151" s="50">
        <f t="shared" si="19"/>
        <v>0</v>
      </c>
    </row>
    <row r="152" spans="1:18" ht="24.95" customHeight="1">
      <c r="A152" s="36">
        <f t="shared" si="20"/>
        <v>1</v>
      </c>
      <c r="B152" s="45" t="str">
        <f t="shared" si="23"/>
        <v/>
      </c>
      <c r="C152" s="60"/>
      <c r="D152" s="61"/>
      <c r="E152" s="61"/>
      <c r="F152" s="46" t="str">
        <f><![CDATA[IFERROR(IF(E152<>"",VLOOKUP(E152,Items!$C$8:$D$167,2,0),""),"راجع تكويد الصنف")]]></f>
        <v/>
      </c>
      <c r="G152" s="61"/>
      <c r="H152" s="61"/>
      <c r="I152" s="61"/>
      <c r="J152" s="61"/>
      <c r="K152" s="65"/>
      <c r="L152" s="39"/>
      <c r="M152" s="47">
        <f t="shared" si="21"/>
        <v>0</v>
      </c>
      <c r="N152" s="48" t="str">
        <f t="shared" si="22"/>
        <v/>
      </c>
      <c r="O152" s="49">
        <f t="shared" si="16"/>
        <v>0</v>
      </c>
      <c r="P152" s="32" t="str">
        <f t="shared" si="17"/>
        <v/>
      </c>
      <c r="Q152" s="32">
        <f t="shared" si="18"/>
        <v>0</v>
      </c>
      <c r="R152" s="50">
        <f t="shared" si="19"/>
        <v>0</v>
      </c>
    </row>
    <row r="153" spans="1:18" ht="24.95" customHeight="1">
      <c r="A153" s="36">
        <f t="shared" si="20"/>
        <v>1</v>
      </c>
      <c r="B153" s="45" t="str">
        <f t="shared" si="23"/>
        <v/>
      </c>
      <c r="C153" s="60"/>
      <c r="D153" s="61"/>
      <c r="E153" s="61"/>
      <c r="F153" s="46" t="str">
        <f><![CDATA[IFERROR(IF(E153<>"",VLOOKUP(E153,Items!$C$8:$D$167,2,0),""),"راجع تكويد الصنف")]]></f>
        <v/>
      </c>
      <c r="G153" s="61"/>
      <c r="H153" s="61"/>
      <c r="I153" s="61"/>
      <c r="J153" s="61"/>
      <c r="K153" s="65"/>
      <c r="L153" s="39"/>
      <c r="M153" s="47">
        <f t="shared" si="21"/>
        <v>0</v>
      </c>
      <c r="N153" s="48" t="str">
        <f t="shared" si="22"/>
        <v/>
      </c>
      <c r="O153" s="49">
        <f t="shared" si="16"/>
        <v>0</v>
      </c>
      <c r="P153" s="32" t="str">
        <f t="shared" si="17"/>
        <v/>
      </c>
      <c r="Q153" s="32">
        <f t="shared" si="18"/>
        <v>0</v>
      </c>
      <c r="R153" s="50">
        <f t="shared" si="19"/>
        <v>0</v>
      </c>
    </row>
    <row r="154" spans="1:18" ht="24.95" customHeight="1">
      <c r="A154" s="36">
        <f t="shared" si="20"/>
        <v>1</v>
      </c>
      <c r="B154" s="45" t="str">
        <f t="shared" si="23"/>
        <v/>
      </c>
      <c r="C154" s="60"/>
      <c r="D154" s="61"/>
      <c r="E154" s="61"/>
      <c r="F154" s="46" t="str">
        <f><![CDATA[IFERROR(IF(E154<>"",VLOOKUP(E154,Items!$C$8:$D$167,2,0),""),"راجع تكويد الصنف")]]></f>
        <v/>
      </c>
      <c r="G154" s="61"/>
      <c r="H154" s="61"/>
      <c r="I154" s="61"/>
      <c r="J154" s="61"/>
      <c r="K154" s="65"/>
      <c r="L154" s="39"/>
      <c r="M154" s="47">
        <f t="shared" si="21"/>
        <v>0</v>
      </c>
      <c r="N154" s="48" t="str">
        <f t="shared" si="22"/>
        <v/>
      </c>
      <c r="O154" s="49">
        <f t="shared" si="16"/>
        <v>0</v>
      </c>
      <c r="P154" s="32" t="str">
        <f t="shared" si="17"/>
        <v/>
      </c>
      <c r="Q154" s="32">
        <f t="shared" si="18"/>
        <v>0</v>
      </c>
      <c r="R154" s="50">
        <f t="shared" si="19"/>
        <v>0</v>
      </c>
    </row>
    <row r="155" spans="1:18" ht="24.95" customHeight="1">
      <c r="A155" s="36">
        <f t="shared" si="20"/>
        <v>1</v>
      </c>
      <c r="B155" s="45" t="str">
        <f t="shared" si="23"/>
        <v/>
      </c>
      <c r="C155" s="60"/>
      <c r="D155" s="61"/>
      <c r="E155" s="61"/>
      <c r="F155" s="46" t="str">
        <f><![CDATA[IFERROR(IF(E155<>"",VLOOKUP(E155,Items!$C$8:$D$167,2,0),""),"راجع تكويد الصنف")]]></f>
        <v/>
      </c>
      <c r="G155" s="61"/>
      <c r="H155" s="61"/>
      <c r="I155" s="61"/>
      <c r="J155" s="61"/>
      <c r="K155" s="65"/>
      <c r="L155" s="39"/>
      <c r="M155" s="47">
        <f t="shared" si="21"/>
        <v>0</v>
      </c>
      <c r="N155" s="48" t="str">
        <f t="shared" si="22"/>
        <v/>
      </c>
      <c r="O155" s="49">
        <f t="shared" si="16"/>
        <v>0</v>
      </c>
      <c r="P155" s="32" t="str">
        <f t="shared" si="17"/>
        <v/>
      </c>
      <c r="Q155" s="32">
        <f t="shared" si="18"/>
        <v>0</v>
      </c>
      <c r="R155" s="50">
        <f t="shared" si="19"/>
        <v>0</v>
      </c>
    </row>
    <row r="156" spans="1:18" ht="24.95" customHeight="1">
      <c r="A156" s="36">
        <f t="shared" si="20"/>
        <v>1</v>
      </c>
      <c r="B156" s="45" t="str">
        <f t="shared" si="23"/>
        <v/>
      </c>
      <c r="C156" s="60"/>
      <c r="D156" s="61"/>
      <c r="E156" s="61"/>
      <c r="F156" s="46" t="str">
        <f><![CDATA[IFERROR(IF(E156<>"",VLOOKUP(E156,Items!$C$8:$D$167,2,0),""),"راجع تكويد الصنف")]]></f>
        <v/>
      </c>
      <c r="G156" s="61"/>
      <c r="H156" s="61"/>
      <c r="I156" s="61"/>
      <c r="J156" s="61"/>
      <c r="K156" s="65"/>
      <c r="L156" s="39"/>
      <c r="M156" s="47">
        <f t="shared" si="21"/>
        <v>0</v>
      </c>
      <c r="N156" s="48" t="str">
        <f t="shared" si="22"/>
        <v/>
      </c>
      <c r="O156" s="49">
        <f t="shared" si="16"/>
        <v>0</v>
      </c>
      <c r="P156" s="32" t="str">
        <f t="shared" si="17"/>
        <v/>
      </c>
      <c r="Q156" s="32">
        <f t="shared" si="18"/>
        <v>0</v>
      </c>
      <c r="R156" s="50">
        <f t="shared" si="19"/>
        <v>0</v>
      </c>
    </row>
    <row r="157" spans="1:18" ht="24.95" customHeight="1">
      <c r="A157" s="36">
        <f t="shared" si="20"/>
        <v>1</v>
      </c>
      <c r="B157" s="45" t="str">
        <f t="shared" si="23"/>
        <v/>
      </c>
      <c r="C157" s="60"/>
      <c r="D157" s="61"/>
      <c r="E157" s="61"/>
      <c r="F157" s="46" t="str">
        <f><![CDATA[IFERROR(IF(E157<>"",VLOOKUP(E157,Items!$C$8:$D$167,2,0),""),"راجع تكويد الصنف")]]></f>
        <v/>
      </c>
      <c r="G157" s="61"/>
      <c r="H157" s="61"/>
      <c r="I157" s="61"/>
      <c r="J157" s="61"/>
      <c r="K157" s="65"/>
      <c r="L157" s="39"/>
      <c r="M157" s="47">
        <f t="shared" si="21"/>
        <v>0</v>
      </c>
      <c r="N157" s="48" t="str">
        <f t="shared" si="22"/>
        <v/>
      </c>
      <c r="O157" s="49">
        <f t="shared" si="16"/>
        <v>0</v>
      </c>
      <c r="P157" s="32" t="str">
        <f t="shared" si="17"/>
        <v/>
      </c>
      <c r="Q157" s="32">
        <f t="shared" si="18"/>
        <v>0</v>
      </c>
      <c r="R157" s="50">
        <f t="shared" si="19"/>
        <v>0</v>
      </c>
    </row>
    <row r="158" spans="1:18" ht="24.95" customHeight="1">
      <c r="A158" s="36">
        <f t="shared" si="20"/>
        <v>1</v>
      </c>
      <c r="B158" s="45" t="str">
        <f t="shared" si="23"/>
        <v/>
      </c>
      <c r="C158" s="60"/>
      <c r="D158" s="61"/>
      <c r="E158" s="61"/>
      <c r="F158" s="46" t="str">
        <f><![CDATA[IFERROR(IF(E158<>"",VLOOKUP(E158,Items!$C$8:$D$167,2,0),""),"راجع تكويد الصنف")]]></f>
        <v/>
      </c>
      <c r="G158" s="61"/>
      <c r="H158" s="61"/>
      <c r="I158" s="61"/>
      <c r="J158" s="61"/>
      <c r="K158" s="65"/>
      <c r="L158" s="39"/>
      <c r="M158" s="47">
        <f t="shared" si="21"/>
        <v>0</v>
      </c>
      <c r="N158" s="48" t="str">
        <f t="shared" si="22"/>
        <v/>
      </c>
      <c r="O158" s="49">
        <f t="shared" si="16"/>
        <v>0</v>
      </c>
      <c r="P158" s="32" t="str">
        <f t="shared" si="17"/>
        <v/>
      </c>
      <c r="Q158" s="32">
        <f t="shared" si="18"/>
        <v>0</v>
      </c>
      <c r="R158" s="50">
        <f t="shared" si="19"/>
        <v>0</v>
      </c>
    </row>
    <row r="159" spans="1:18" ht="24.95" customHeight="1">
      <c r="A159" s="36">
        <f t="shared" si="20"/>
        <v>1</v>
      </c>
      <c r="B159" s="45" t="str">
        <f t="shared" si="23"/>
        <v/>
      </c>
      <c r="C159" s="60"/>
      <c r="D159" s="61"/>
      <c r="E159" s="61"/>
      <c r="F159" s="46" t="str">
        <f><![CDATA[IFERROR(IF(E159<>"",VLOOKUP(E159,Items!$C$8:$D$167,2,0),""),"راجع تكويد الصنف")]]></f>
        <v/>
      </c>
      <c r="G159" s="61"/>
      <c r="H159" s="61"/>
      <c r="I159" s="61"/>
      <c r="J159" s="61"/>
      <c r="K159" s="65"/>
      <c r="L159" s="39"/>
      <c r="M159" s="47">
        <f t="shared" si="21"/>
        <v>0</v>
      </c>
      <c r="N159" s="48" t="str">
        <f t="shared" si="22"/>
        <v/>
      </c>
      <c r="O159" s="49">
        <f t="shared" si="16"/>
        <v>0</v>
      </c>
      <c r="P159" s="32" t="str">
        <f t="shared" si="17"/>
        <v/>
      </c>
      <c r="Q159" s="32">
        <f t="shared" si="18"/>
        <v>0</v>
      </c>
      <c r="R159" s="50">
        <f t="shared" si="19"/>
        <v>0</v>
      </c>
    </row>
    <row r="160" spans="1:18" ht="24.95" customHeight="1">
      <c r="A160" s="36">
        <f t="shared" si="20"/>
        <v>1</v>
      </c>
      <c r="B160" s="45" t="str">
        <f t="shared" si="23"/>
        <v/>
      </c>
      <c r="C160" s="60"/>
      <c r="D160" s="61"/>
      <c r="E160" s="61"/>
      <c r="F160" s="46" t="str">
        <f><![CDATA[IFERROR(IF(E160<>"",VLOOKUP(E160,Items!$C$8:$D$167,2,0),""),"راجع تكويد الصنف")]]></f>
        <v/>
      </c>
      <c r="G160" s="61"/>
      <c r="H160" s="61"/>
      <c r="I160" s="61"/>
      <c r="J160" s="61"/>
      <c r="K160" s="65"/>
      <c r="L160" s="39"/>
      <c r="M160" s="47">
        <f t="shared" si="21"/>
        <v>0</v>
      </c>
      <c r="N160" s="48" t="str">
        <f t="shared" si="22"/>
        <v/>
      </c>
      <c r="O160" s="49">
        <f t="shared" si="16"/>
        <v>0</v>
      </c>
      <c r="P160" s="32" t="str">
        <f t="shared" si="17"/>
        <v/>
      </c>
      <c r="Q160" s="32">
        <f t="shared" si="18"/>
        <v>0</v>
      </c>
      <c r="R160" s="50">
        <f t="shared" si="19"/>
        <v>0</v>
      </c>
    </row>
    <row r="161" spans="1:18" ht="24.95" customHeight="1">
      <c r="A161" s="36">
        <f t="shared" si="20"/>
        <v>1</v>
      </c>
      <c r="B161" s="45" t="str">
        <f t="shared" si="23"/>
        <v/>
      </c>
      <c r="C161" s="60"/>
      <c r="D161" s="61"/>
      <c r="E161" s="61"/>
      <c r="F161" s="46" t="str">
        <f><![CDATA[IFERROR(IF(E161<>"",VLOOKUP(E161,Items!$C$8:$D$167,2,0),""),"راجع تكويد الصنف")]]></f>
        <v/>
      </c>
      <c r="G161" s="61"/>
      <c r="H161" s="61"/>
      <c r="I161" s="61"/>
      <c r="J161" s="61"/>
      <c r="K161" s="65"/>
      <c r="L161" s="39"/>
      <c r="M161" s="47">
        <f t="shared" si="21"/>
        <v>0</v>
      </c>
      <c r="N161" s="48" t="str">
        <f t="shared" si="22"/>
        <v/>
      </c>
      <c r="O161" s="49">
        <f t="shared" si="16"/>
        <v>0</v>
      </c>
      <c r="P161" s="32" t="str">
        <f t="shared" si="17"/>
        <v/>
      </c>
      <c r="Q161" s="32">
        <f t="shared" si="18"/>
        <v>0</v>
      </c>
      <c r="R161" s="50">
        <f t="shared" si="19"/>
        <v>0</v>
      </c>
    </row>
    <row r="162" spans="1:18" ht="24.95" customHeight="1">
      <c r="A162" s="36">
        <f t="shared" si="20"/>
        <v>1</v>
      </c>
      <c r="B162" s="45" t="str">
        <f t="shared" si="23"/>
        <v/>
      </c>
      <c r="C162" s="60"/>
      <c r="D162" s="61"/>
      <c r="E162" s="61"/>
      <c r="F162" s="46" t="str">
        <f><![CDATA[IFERROR(IF(E162<>"",VLOOKUP(E162,Items!$C$8:$D$167,2,0),""),"راجع تكويد الصنف")]]></f>
        <v/>
      </c>
      <c r="G162" s="61"/>
      <c r="H162" s="61"/>
      <c r="I162" s="61"/>
      <c r="J162" s="61"/>
      <c r="K162" s="65"/>
      <c r="L162" s="39"/>
      <c r="M162" s="47">
        <f t="shared" si="21"/>
        <v>0</v>
      </c>
      <c r="N162" s="48" t="str">
        <f t="shared" si="22"/>
        <v/>
      </c>
      <c r="O162" s="49">
        <f t="shared" si="16"/>
        <v>0</v>
      </c>
      <c r="P162" s="32" t="str">
        <f t="shared" si="17"/>
        <v/>
      </c>
      <c r="Q162" s="32">
        <f t="shared" si="18"/>
        <v>0</v>
      </c>
      <c r="R162" s="50">
        <f t="shared" si="19"/>
        <v>0</v>
      </c>
    </row>
    <row r="163" spans="1:18" ht="24.95" customHeight="1">
      <c r="A163" s="36">
        <f t="shared" si="20"/>
        <v>1</v>
      </c>
      <c r="B163" s="45" t="str">
        <f t="shared" si="23"/>
        <v/>
      </c>
      <c r="C163" s="60"/>
      <c r="D163" s="61"/>
      <c r="E163" s="61"/>
      <c r="F163" s="46" t="str">
        <f><![CDATA[IFERROR(IF(E163<>"",VLOOKUP(E163,Items!$C$8:$D$167,2,0),""),"راجع تكويد الصنف")]]></f>
        <v/>
      </c>
      <c r="G163" s="61"/>
      <c r="H163" s="61"/>
      <c r="I163" s="61"/>
      <c r="J163" s="61"/>
      <c r="K163" s="65"/>
      <c r="L163" s="39"/>
      <c r="M163" s="47">
        <f t="shared" si="21"/>
        <v>0</v>
      </c>
      <c r="N163" s="48" t="str">
        <f t="shared" si="22"/>
        <v/>
      </c>
      <c r="O163" s="49">
        <f t="shared" si="16"/>
        <v>0</v>
      </c>
      <c r="P163" s="32" t="str">
        <f t="shared" si="17"/>
        <v/>
      </c>
      <c r="Q163" s="32">
        <f t="shared" si="18"/>
        <v>0</v>
      </c>
      <c r="R163" s="50">
        <f t="shared" si="19"/>
        <v>0</v>
      </c>
    </row>
    <row r="164" spans="1:18" ht="24.95" customHeight="1">
      <c r="A164" s="36">
        <f t="shared" si="20"/>
        <v>1</v>
      </c>
      <c r="B164" s="45" t="str">
        <f t="shared" si="23"/>
        <v/>
      </c>
      <c r="C164" s="60"/>
      <c r="D164" s="61"/>
      <c r="E164" s="61"/>
      <c r="F164" s="46" t="str">
        <f><![CDATA[IFERROR(IF(E164<>"",VLOOKUP(E164,Items!$C$8:$D$167,2,0),""),"راجع تكويد الصنف")]]></f>
        <v/>
      </c>
      <c r="G164" s="61"/>
      <c r="H164" s="61"/>
      <c r="I164" s="61"/>
      <c r="J164" s="61"/>
      <c r="K164" s="65"/>
      <c r="L164" s="39"/>
      <c r="M164" s="47">
        <f t="shared" si="21"/>
        <v>0</v>
      </c>
      <c r="N164" s="48" t="str">
        <f t="shared" si="22"/>
        <v/>
      </c>
      <c r="O164" s="49">
        <f t="shared" si="16"/>
        <v>0</v>
      </c>
      <c r="P164" s="32" t="str">
        <f t="shared" si="17"/>
        <v/>
      </c>
      <c r="Q164" s="32">
        <f t="shared" si="18"/>
        <v>0</v>
      </c>
      <c r="R164" s="50">
        <f t="shared" si="19"/>
        <v>0</v>
      </c>
    </row>
    <row r="165" spans="1:18" ht="24.95" customHeight="1">
      <c r="A165" s="36">
        <f t="shared" si="20"/>
        <v>1</v>
      </c>
      <c r="B165" s="45" t="str">
        <f t="shared" si="23"/>
        <v/>
      </c>
      <c r="C165" s="60"/>
      <c r="D165" s="61"/>
      <c r="E165" s="61"/>
      <c r="F165" s="46" t="str">
        <f><![CDATA[IFERROR(IF(E165<>"",VLOOKUP(E165,Items!$C$8:$D$167,2,0),""),"راجع تكويد الصنف")]]></f>
        <v/>
      </c>
      <c r="G165" s="61"/>
      <c r="H165" s="61"/>
      <c r="I165" s="61"/>
      <c r="J165" s="61"/>
      <c r="K165" s="65"/>
      <c r="L165" s="39"/>
      <c r="M165" s="47">
        <f t="shared" si="21"/>
        <v>0</v>
      </c>
      <c r="N165" s="48" t="str">
        <f t="shared" si="22"/>
        <v/>
      </c>
      <c r="O165" s="49">
        <f t="shared" si="16"/>
        <v>0</v>
      </c>
      <c r="P165" s="32" t="str">
        <f t="shared" si="17"/>
        <v/>
      </c>
      <c r="Q165" s="32">
        <f t="shared" si="18"/>
        <v>0</v>
      </c>
      <c r="R165" s="50">
        <f t="shared" si="19"/>
        <v>0</v>
      </c>
    </row>
    <row r="166" spans="1:18" ht="24.95" customHeight="1">
      <c r="A166" s="36">
        <f t="shared" si="20"/>
        <v>1</v>
      </c>
      <c r="B166" s="45" t="str">
        <f t="shared" si="23"/>
        <v/>
      </c>
      <c r="C166" s="60"/>
      <c r="D166" s="61"/>
      <c r="E166" s="61"/>
      <c r="F166" s="46" t="str">
        <f><![CDATA[IFERROR(IF(E166<>"",VLOOKUP(E166,Items!$C$8:$D$167,2,0),""),"راجع تكويد الصنف")]]></f>
        <v/>
      </c>
      <c r="G166" s="61"/>
      <c r="H166" s="61"/>
      <c r="I166" s="61"/>
      <c r="J166" s="61"/>
      <c r="K166" s="65"/>
      <c r="L166" s="39"/>
      <c r="M166" s="47">
        <f t="shared" si="21"/>
        <v>0</v>
      </c>
      <c r="N166" s="48" t="str">
        <f t="shared" si="22"/>
        <v/>
      </c>
      <c r="O166" s="49">
        <f t="shared" si="16"/>
        <v>0</v>
      </c>
      <c r="P166" s="32" t="str">
        <f t="shared" si="17"/>
        <v/>
      </c>
      <c r="Q166" s="32">
        <f t="shared" si="18"/>
        <v>0</v>
      </c>
      <c r="R166" s="50">
        <f t="shared" si="19"/>
        <v>0</v>
      </c>
    </row>
    <row r="167" spans="1:18" ht="24.95" customHeight="1">
      <c r="A167" s="36">
        <f t="shared" si="20"/>
        <v>1</v>
      </c>
      <c r="B167" s="45" t="str">
        <f t="shared" si="23"/>
        <v/>
      </c>
      <c r="C167" s="60"/>
      <c r="D167" s="61"/>
      <c r="E167" s="61"/>
      <c r="F167" s="46" t="str">
        <f><![CDATA[IFERROR(IF(E167<>"",VLOOKUP(E167,Items!$C$8:$D$167,2,0),""),"راجع تكويد الصنف")]]></f>
        <v/>
      </c>
      <c r="G167" s="61"/>
      <c r="H167" s="61"/>
      <c r="I167" s="61"/>
      <c r="J167" s="61"/>
      <c r="K167" s="65"/>
      <c r="L167" s="39"/>
      <c r="M167" s="47">
        <f t="shared" si="21"/>
        <v>0</v>
      </c>
      <c r="N167" s="48" t="str">
        <f t="shared" si="22"/>
        <v/>
      </c>
      <c r="O167" s="49">
        <f t="shared" si="16"/>
        <v>0</v>
      </c>
      <c r="P167" s="32" t="str">
        <f t="shared" si="17"/>
        <v/>
      </c>
      <c r="Q167" s="32">
        <f t="shared" si="18"/>
        <v>0</v>
      </c>
      <c r="R167" s="50">
        <f t="shared" si="19"/>
        <v>0</v>
      </c>
    </row>
    <row r="168" spans="1:18" ht="24.95" customHeight="1">
      <c r="A168" s="36">
        <f t="shared" si="20"/>
        <v>1</v>
      </c>
      <c r="B168" s="45" t="str">
        <f t="shared" si="23"/>
        <v/>
      </c>
      <c r="C168" s="60"/>
      <c r="D168" s="61"/>
      <c r="E168" s="61"/>
      <c r="F168" s="46" t="str">
        <f><![CDATA[IFERROR(IF(E168<>"",VLOOKUP(E168,Items!$C$8:$D$167,2,0),""),"راجع تكويد الصنف")]]></f>
        <v/>
      </c>
      <c r="G168" s="61"/>
      <c r="H168" s="61"/>
      <c r="I168" s="61"/>
      <c r="J168" s="61"/>
      <c r="K168" s="65"/>
      <c r="L168" s="39"/>
      <c r="M168" s="47">
        <f t="shared" si="21"/>
        <v>0</v>
      </c>
      <c r="N168" s="48" t="str">
        <f t="shared" si="22"/>
        <v/>
      </c>
      <c r="O168" s="49">
        <f t="shared" si="16"/>
        <v>0</v>
      </c>
      <c r="P168" s="32" t="str">
        <f t="shared" si="17"/>
        <v/>
      </c>
      <c r="Q168" s="32">
        <f t="shared" si="18"/>
        <v>0</v>
      </c>
      <c r="R168" s="50">
        <f t="shared" si="19"/>
        <v>0</v>
      </c>
    </row>
    <row r="169" spans="1:18" ht="24.95" customHeight="1">
      <c r="A169" s="36">
        <f t="shared" si="20"/>
        <v>1</v>
      </c>
      <c r="B169" s="45" t="str">
        <f t="shared" si="23"/>
        <v/>
      </c>
      <c r="C169" s="60"/>
      <c r="D169" s="61"/>
      <c r="E169" s="61"/>
      <c r="F169" s="46" t="str">
        <f><![CDATA[IFERROR(IF(E169<>"",VLOOKUP(E169,Items!$C$8:$D$167,2,0),""),"راجع تكويد الصنف")]]></f>
        <v/>
      </c>
      <c r="G169" s="61"/>
      <c r="H169" s="61"/>
      <c r="I169" s="61"/>
      <c r="J169" s="61"/>
      <c r="K169" s="65"/>
      <c r="L169" s="39"/>
      <c r="M169" s="47">
        <f t="shared" si="21"/>
        <v>0</v>
      </c>
      <c r="N169" s="48" t="str">
        <f t="shared" si="22"/>
        <v/>
      </c>
      <c r="O169" s="49">
        <f t="shared" si="16"/>
        <v>0</v>
      </c>
      <c r="P169" s="32" t="str">
        <f t="shared" si="17"/>
        <v/>
      </c>
      <c r="Q169" s="32">
        <f t="shared" si="18"/>
        <v>0</v>
      </c>
      <c r="R169" s="50">
        <f t="shared" si="19"/>
        <v>0</v>
      </c>
    </row>
    <row r="170" spans="1:18" ht="24.95" customHeight="1">
      <c r="A170" s="36">
        <f t="shared" si="20"/>
        <v>1</v>
      </c>
      <c r="B170" s="45" t="str">
        <f t="shared" si="23"/>
        <v/>
      </c>
      <c r="C170" s="60"/>
      <c r="D170" s="61"/>
      <c r="E170" s="61"/>
      <c r="F170" s="46" t="str">
        <f><![CDATA[IFERROR(IF(E170<>"",VLOOKUP(E170,Items!$C$8:$D$167,2,0),""),"راجع تكويد الصنف")]]></f>
        <v/>
      </c>
      <c r="G170" s="61"/>
      <c r="H170" s="61"/>
      <c r="I170" s="61"/>
      <c r="J170" s="61"/>
      <c r="K170" s="65"/>
      <c r="L170" s="39"/>
      <c r="M170" s="47">
        <f t="shared" si="21"/>
        <v>0</v>
      </c>
      <c r="N170" s="48" t="str">
        <f t="shared" si="22"/>
        <v/>
      </c>
      <c r="O170" s="49">
        <f t="shared" si="16"/>
        <v>0</v>
      </c>
      <c r="P170" s="32" t="str">
        <f t="shared" si="17"/>
        <v/>
      </c>
      <c r="Q170" s="32">
        <f t="shared" si="18"/>
        <v>0</v>
      </c>
      <c r="R170" s="50">
        <f t="shared" si="19"/>
        <v>0</v>
      </c>
    </row>
    <row r="171" spans="1:18" ht="24.95" customHeight="1">
      <c r="A171" s="36">
        <f t="shared" si="20"/>
        <v>1</v>
      </c>
      <c r="B171" s="45" t="str">
        <f t="shared" si="23"/>
        <v/>
      </c>
      <c r="C171" s="60"/>
      <c r="D171" s="61"/>
      <c r="E171" s="61"/>
      <c r="F171" s="46" t="str">
        <f><![CDATA[IFERROR(IF(E171<>"",VLOOKUP(E171,Items!$C$8:$D$167,2,0),""),"راجع تكويد الصنف")]]></f>
        <v/>
      </c>
      <c r="G171" s="61"/>
      <c r="H171" s="61"/>
      <c r="I171" s="61"/>
      <c r="J171" s="61"/>
      <c r="K171" s="65"/>
      <c r="L171" s="39"/>
      <c r="M171" s="47">
        <f t="shared" si="21"/>
        <v>0</v>
      </c>
      <c r="N171" s="48" t="str">
        <f t="shared" si="22"/>
        <v/>
      </c>
      <c r="O171" s="49">
        <f t="shared" si="16"/>
        <v>0</v>
      </c>
      <c r="P171" s="32" t="str">
        <f t="shared" si="17"/>
        <v/>
      </c>
      <c r="Q171" s="32">
        <f t="shared" si="18"/>
        <v>0</v>
      </c>
      <c r="R171" s="50">
        <f t="shared" si="19"/>
        <v>0</v>
      </c>
    </row>
    <row r="172" spans="1:18" ht="24.95" customHeight="1">
      <c r="A172" s="36">
        <f t="shared" si="20"/>
        <v>1</v>
      </c>
      <c r="B172" s="45" t="str">
        <f t="shared" si="23"/>
        <v/>
      </c>
      <c r="C172" s="60"/>
      <c r="D172" s="61"/>
      <c r="E172" s="61"/>
      <c r="F172" s="46" t="str">
        <f><![CDATA[IFERROR(IF(E172<>"",VLOOKUP(E172,Items!$C$8:$D$167,2,0),""),"راجع تكويد الصنف")]]></f>
        <v/>
      </c>
      <c r="G172" s="61"/>
      <c r="H172" s="61"/>
      <c r="I172" s="61"/>
      <c r="J172" s="61"/>
      <c r="K172" s="65"/>
      <c r="L172" s="39"/>
      <c r="M172" s="47">
        <f t="shared" si="21"/>
        <v>0</v>
      </c>
      <c r="N172" s="48" t="str">
        <f t="shared" si="22"/>
        <v/>
      </c>
      <c r="O172" s="49">
        <f t="shared" si="16"/>
        <v>0</v>
      </c>
      <c r="P172" s="32" t="str">
        <f t="shared" si="17"/>
        <v/>
      </c>
      <c r="Q172" s="32">
        <f t="shared" si="18"/>
        <v>0</v>
      </c>
      <c r="R172" s="50">
        <f t="shared" si="19"/>
        <v>0</v>
      </c>
    </row>
    <row r="173" spans="1:18" ht="24.95" customHeight="1">
      <c r="A173" s="36">
        <f t="shared" si="20"/>
        <v>1</v>
      </c>
      <c r="B173" s="45" t="str">
        <f t="shared" si="23"/>
        <v/>
      </c>
      <c r="C173" s="60"/>
      <c r="D173" s="61"/>
      <c r="E173" s="61"/>
      <c r="F173" s="46" t="str">
        <f><![CDATA[IFERROR(IF(E173<>"",VLOOKUP(E173,Items!$C$8:$D$167,2,0),""),"راجع تكويد الصنف")]]></f>
        <v/>
      </c>
      <c r="G173" s="61"/>
      <c r="H173" s="61"/>
      <c r="I173" s="61"/>
      <c r="J173" s="61"/>
      <c r="K173" s="65"/>
      <c r="L173" s="39"/>
      <c r="M173" s="47">
        <f t="shared" si="21"/>
        <v>0</v>
      </c>
      <c r="N173" s="48" t="str">
        <f t="shared" si="22"/>
        <v/>
      </c>
      <c r="O173" s="49">
        <f t="shared" si="16"/>
        <v>0</v>
      </c>
      <c r="P173" s="32" t="str">
        <f t="shared" si="17"/>
        <v/>
      </c>
      <c r="Q173" s="32">
        <f t="shared" si="18"/>
        <v>0</v>
      </c>
      <c r="R173" s="50">
        <f t="shared" si="19"/>
        <v>0</v>
      </c>
    </row>
    <row r="174" spans="1:18" ht="24.95" customHeight="1">
      <c r="A174" s="36">
        <f t="shared" si="20"/>
        <v>1</v>
      </c>
      <c r="B174" s="45" t="str">
        <f t="shared" si="23"/>
        <v/>
      </c>
      <c r="C174" s="60"/>
      <c r="D174" s="61"/>
      <c r="E174" s="61"/>
      <c r="F174" s="46" t="str">
        <f><![CDATA[IFERROR(IF(E174<>"",VLOOKUP(E174,Items!$C$8:$D$167,2,0),""),"راجع تكويد الصنف")]]></f>
        <v/>
      </c>
      <c r="G174" s="61"/>
      <c r="H174" s="61"/>
      <c r="I174" s="61"/>
      <c r="J174" s="61"/>
      <c r="K174" s="65"/>
      <c r="L174" s="39"/>
      <c r="M174" s="47">
        <f t="shared" si="21"/>
        <v>0</v>
      </c>
      <c r="N174" s="48" t="str">
        <f t="shared" si="22"/>
        <v/>
      </c>
      <c r="O174" s="49">
        <f t="shared" si="16"/>
        <v>0</v>
      </c>
      <c r="P174" s="32" t="str">
        <f t="shared" si="17"/>
        <v/>
      </c>
      <c r="Q174" s="32">
        <f t="shared" si="18"/>
        <v>0</v>
      </c>
      <c r="R174" s="50">
        <f t="shared" si="19"/>
        <v>0</v>
      </c>
    </row>
    <row r="175" spans="1:18" ht="24.95" customHeight="1">
      <c r="A175" s="36">
        <f t="shared" si="20"/>
        <v>1</v>
      </c>
      <c r="B175" s="45" t="str">
        <f t="shared" si="23"/>
        <v/>
      </c>
      <c r="C175" s="60"/>
      <c r="D175" s="61"/>
      <c r="E175" s="61"/>
      <c r="F175" s="46" t="str">
        <f><![CDATA[IFERROR(IF(E175<>"",VLOOKUP(E175,Items!$C$8:$D$167,2,0),""),"راجع تكويد الصنف")]]></f>
        <v/>
      </c>
      <c r="G175" s="61"/>
      <c r="H175" s="61"/>
      <c r="I175" s="61"/>
      <c r="J175" s="61"/>
      <c r="K175" s="65"/>
      <c r="L175" s="39"/>
      <c r="M175" s="47">
        <f t="shared" si="21"/>
        <v>0</v>
      </c>
      <c r="N175" s="48" t="str">
        <f t="shared" si="22"/>
        <v/>
      </c>
      <c r="O175" s="49">
        <f t="shared" si="16"/>
        <v>0</v>
      </c>
      <c r="P175" s="32" t="str">
        <f t="shared" si="17"/>
        <v/>
      </c>
      <c r="Q175" s="32">
        <f t="shared" si="18"/>
        <v>0</v>
      </c>
      <c r="R175" s="50">
        <f t="shared" si="19"/>
        <v>0</v>
      </c>
    </row>
    <row r="176" spans="1:18" ht="24.95" customHeight="1">
      <c r="A176" s="36">
        <f t="shared" si="20"/>
        <v>1</v>
      </c>
      <c r="B176" s="45" t="str">
        <f t="shared" si="23"/>
        <v/>
      </c>
      <c r="C176" s="60"/>
      <c r="D176" s="61"/>
      <c r="E176" s="61"/>
      <c r="F176" s="46" t="str">
        <f><![CDATA[IFERROR(IF(E176<>"",VLOOKUP(E176,Items!$C$8:$D$167,2,0),""),"راجع تكويد الصنف")]]></f>
        <v/>
      </c>
      <c r="G176" s="61"/>
      <c r="H176" s="61"/>
      <c r="I176" s="61"/>
      <c r="J176" s="61"/>
      <c r="K176" s="65"/>
      <c r="L176" s="39"/>
      <c r="M176" s="47">
        <f t="shared" si="21"/>
        <v>0</v>
      </c>
      <c r="N176" s="48" t="str">
        <f t="shared" si="22"/>
        <v/>
      </c>
      <c r="O176" s="49">
        <f t="shared" si="16"/>
        <v>0</v>
      </c>
      <c r="P176" s="32" t="str">
        <f t="shared" si="17"/>
        <v/>
      </c>
      <c r="Q176" s="32">
        <f t="shared" si="18"/>
        <v>0</v>
      </c>
      <c r="R176" s="50">
        <f t="shared" si="19"/>
        <v>0</v>
      </c>
    </row>
    <row r="177" spans="1:18" ht="24.95" customHeight="1">
      <c r="A177" s="36">
        <f t="shared" si="20"/>
        <v>1</v>
      </c>
      <c r="B177" s="45" t="str">
        <f t="shared" si="23"/>
        <v/>
      </c>
      <c r="C177" s="60"/>
      <c r="D177" s="61"/>
      <c r="E177" s="61"/>
      <c r="F177" s="46" t="str">
        <f><![CDATA[IFERROR(IF(E177<>"",VLOOKUP(E177,Items!$C$8:$D$167,2,0),""),"راجع تكويد الصنف")]]></f>
        <v/>
      </c>
      <c r="G177" s="61"/>
      <c r="H177" s="61"/>
      <c r="I177" s="61"/>
      <c r="J177" s="61"/>
      <c r="K177" s="65"/>
      <c r="L177" s="39"/>
      <c r="M177" s="47">
        <f t="shared" si="21"/>
        <v>0</v>
      </c>
      <c r="N177" s="48" t="str">
        <f t="shared" si="22"/>
        <v/>
      </c>
      <c r="O177" s="49">
        <f t="shared" si="16"/>
        <v>0</v>
      </c>
      <c r="P177" s="32" t="str">
        <f t="shared" si="17"/>
        <v/>
      </c>
      <c r="Q177" s="32">
        <f t="shared" si="18"/>
        <v>0</v>
      </c>
      <c r="R177" s="50">
        <f t="shared" si="19"/>
        <v>0</v>
      </c>
    </row>
    <row r="178" spans="1:18" ht="24.95" customHeight="1">
      <c r="A178" s="36">
        <f t="shared" si="20"/>
        <v>1</v>
      </c>
      <c r="B178" s="45" t="str">
        <f t="shared" si="23"/>
        <v/>
      </c>
      <c r="C178" s="60"/>
      <c r="D178" s="61"/>
      <c r="E178" s="61"/>
      <c r="F178" s="46" t="str">
        <f><![CDATA[IFERROR(IF(E178<>"",VLOOKUP(E178,Items!$C$8:$D$167,2,0),""),"راجع تكويد الصنف")]]></f>
        <v/>
      </c>
      <c r="G178" s="61"/>
      <c r="H178" s="61"/>
      <c r="I178" s="61"/>
      <c r="J178" s="61"/>
      <c r="K178" s="65"/>
      <c r="L178" s="39"/>
      <c r="M178" s="47">
        <f t="shared" si="21"/>
        <v>0</v>
      </c>
      <c r="N178" s="48" t="str">
        <f t="shared" si="22"/>
        <v/>
      </c>
      <c r="O178" s="49">
        <f t="shared" si="16"/>
        <v>0</v>
      </c>
      <c r="P178" s="32" t="str">
        <f t="shared" si="17"/>
        <v/>
      </c>
      <c r="Q178" s="32">
        <f t="shared" si="18"/>
        <v>0</v>
      </c>
      <c r="R178" s="50">
        <f t="shared" si="19"/>
        <v>0</v>
      </c>
    </row>
    <row r="179" spans="1:18" ht="24.95" customHeight="1">
      <c r="A179" s="36">
        <f t="shared" si="20"/>
        <v>1</v>
      </c>
      <c r="B179" s="45" t="str">
        <f t="shared" si="23"/>
        <v/>
      </c>
      <c r="C179" s="60"/>
      <c r="D179" s="61"/>
      <c r="E179" s="61"/>
      <c r="F179" s="46" t="str">
        <f><![CDATA[IFERROR(IF(E179<>"",VLOOKUP(E179,Items!$C$8:$D$167,2,0),""),"راجع تكويد الصنف")]]></f>
        <v/>
      </c>
      <c r="G179" s="61"/>
      <c r="H179" s="61"/>
      <c r="I179" s="61"/>
      <c r="J179" s="61"/>
      <c r="K179" s="65"/>
      <c r="L179" s="39"/>
      <c r="M179" s="47">
        <f t="shared" si="21"/>
        <v>0</v>
      </c>
      <c r="N179" s="48" t="str">
        <f t="shared" si="22"/>
        <v/>
      </c>
      <c r="O179" s="49">
        <f t="shared" si="16"/>
        <v>0</v>
      </c>
      <c r="P179" s="32" t="str">
        <f t="shared" si="17"/>
        <v/>
      </c>
      <c r="Q179" s="32">
        <f t="shared" si="18"/>
        <v>0</v>
      </c>
      <c r="R179" s="50">
        <f t="shared" si="19"/>
        <v>0</v>
      </c>
    </row>
    <row r="180" spans="1:18" ht="24.95" customHeight="1">
      <c r="A180" s="36">
        <f t="shared" si="20"/>
        <v>1</v>
      </c>
      <c r="B180" s="45" t="str">
        <f t="shared" si="23"/>
        <v/>
      </c>
      <c r="C180" s="60"/>
      <c r="D180" s="61"/>
      <c r="E180" s="61"/>
      <c r="F180" s="46" t="str">
        <f><![CDATA[IFERROR(IF(E180<>"",VLOOKUP(E180,Items!$C$8:$D$167,2,0),""),"راجع تكويد الصنف")]]></f>
        <v/>
      </c>
      <c r="G180" s="61"/>
      <c r="H180" s="61"/>
      <c r="I180" s="61"/>
      <c r="J180" s="61"/>
      <c r="K180" s="65"/>
      <c r="L180" s="39"/>
      <c r="M180" s="47">
        <f t="shared" si="21"/>
        <v>0</v>
      </c>
      <c r="N180" s="48" t="str">
        <f t="shared" si="22"/>
        <v/>
      </c>
      <c r="O180" s="49">
        <f t="shared" si="16"/>
        <v>0</v>
      </c>
      <c r="P180" s="32" t="str">
        <f t="shared" si="17"/>
        <v/>
      </c>
      <c r="Q180" s="32">
        <f t="shared" si="18"/>
        <v>0</v>
      </c>
      <c r="R180" s="50">
        <f t="shared" si="19"/>
        <v>0</v>
      </c>
    </row>
    <row r="181" spans="1:18" ht="24.95" customHeight="1">
      <c r="A181" s="36">
        <f t="shared" si="20"/>
        <v>1</v>
      </c>
      <c r="B181" s="45" t="str">
        <f t="shared" si="23"/>
        <v/>
      </c>
      <c r="C181" s="60"/>
      <c r="D181" s="61"/>
      <c r="E181" s="61"/>
      <c r="F181" s="46" t="str">
        <f><![CDATA[IFERROR(IF(E181<>"",VLOOKUP(E181,Items!$C$8:$D$167,2,0),""),"راجع تكويد الصنف")]]></f>
        <v/>
      </c>
      <c r="G181" s="61"/>
      <c r="H181" s="61"/>
      <c r="I181" s="61"/>
      <c r="J181" s="61"/>
      <c r="K181" s="65"/>
      <c r="L181" s="39"/>
      <c r="M181" s="47">
        <f t="shared" si="21"/>
        <v>0</v>
      </c>
      <c r="N181" s="48" t="str">
        <f t="shared" si="22"/>
        <v/>
      </c>
      <c r="O181" s="49">
        <f t="shared" si="16"/>
        <v>0</v>
      </c>
      <c r="P181" s="32" t="str">
        <f t="shared" si="17"/>
        <v/>
      </c>
      <c r="Q181" s="32">
        <f t="shared" si="18"/>
        <v>0</v>
      </c>
      <c r="R181" s="50">
        <f t="shared" si="19"/>
        <v>0</v>
      </c>
    </row>
    <row r="182" spans="1:18" ht="24.95" customHeight="1">
      <c r="A182" s="36">
        <f t="shared" si="20"/>
        <v>1</v>
      </c>
      <c r="B182" s="45" t="str">
        <f t="shared" si="23"/>
        <v/>
      </c>
      <c r="C182" s="60"/>
      <c r="D182" s="61"/>
      <c r="E182" s="61"/>
      <c r="F182" s="46" t="str">
        <f><![CDATA[IFERROR(IF(E182<>"",VLOOKUP(E182,Items!$C$8:$D$167,2,0),""),"راجع تكويد الصنف")]]></f>
        <v/>
      </c>
      <c r="G182" s="61"/>
      <c r="H182" s="61"/>
      <c r="I182" s="61"/>
      <c r="J182" s="61"/>
      <c r="K182" s="65"/>
      <c r="L182" s="39"/>
      <c r="M182" s="47">
        <f t="shared" si="21"/>
        <v>0</v>
      </c>
      <c r="N182" s="48" t="str">
        <f t="shared" si="22"/>
        <v/>
      </c>
      <c r="O182" s="49">
        <f t="shared" si="16"/>
        <v>0</v>
      </c>
      <c r="P182" s="32" t="str">
        <f t="shared" si="17"/>
        <v/>
      </c>
      <c r="Q182" s="32">
        <f t="shared" si="18"/>
        <v>0</v>
      </c>
      <c r="R182" s="50">
        <f t="shared" si="19"/>
        <v>0</v>
      </c>
    </row>
    <row r="183" spans="1:18" ht="24.95" customHeight="1">
      <c r="A183" s="36">
        <f t="shared" si="20"/>
        <v>1</v>
      </c>
      <c r="B183" s="45" t="str">
        <f t="shared" si="23"/>
        <v/>
      </c>
      <c r="C183" s="60"/>
      <c r="D183" s="61"/>
      <c r="E183" s="61"/>
      <c r="F183" s="46" t="str">
        <f><![CDATA[IFERROR(IF(E183<>"",VLOOKUP(E183,Items!$C$8:$D$167,2,0),""),"راجع تكويد الصنف")]]></f>
        <v/>
      </c>
      <c r="G183" s="61"/>
      <c r="H183" s="61"/>
      <c r="I183" s="61"/>
      <c r="J183" s="61"/>
      <c r="K183" s="65"/>
      <c r="L183" s="39"/>
      <c r="M183" s="47">
        <f t="shared" si="21"/>
        <v>0</v>
      </c>
      <c r="N183" s="48" t="str">
        <f t="shared" si="22"/>
        <v/>
      </c>
      <c r="O183" s="49">
        <f t="shared" si="16"/>
        <v>0</v>
      </c>
      <c r="P183" s="32" t="str">
        <f t="shared" si="17"/>
        <v/>
      </c>
      <c r="Q183" s="32">
        <f t="shared" si="18"/>
        <v>0</v>
      </c>
      <c r="R183" s="50">
        <f t="shared" si="19"/>
        <v>0</v>
      </c>
    </row>
    <row r="184" spans="1:18" ht="24.95" customHeight="1">
      <c r="A184" s="36">
        <f t="shared" si="20"/>
        <v>1</v>
      </c>
      <c r="B184" s="45" t="str">
        <f t="shared" si="23"/>
        <v/>
      </c>
      <c r="C184" s="60"/>
      <c r="D184" s="61"/>
      <c r="E184" s="61"/>
      <c r="F184" s="46" t="str">
        <f><![CDATA[IFERROR(IF(E184<>"",VLOOKUP(E184,Items!$C$8:$D$167,2,0),""),"راجع تكويد الصنف")]]></f>
        <v/>
      </c>
      <c r="G184" s="61"/>
      <c r="H184" s="61"/>
      <c r="I184" s="61"/>
      <c r="J184" s="61"/>
      <c r="K184" s="65"/>
      <c r="L184" s="39"/>
      <c r="M184" s="47">
        <f t="shared" si="21"/>
        <v>0</v>
      </c>
      <c r="N184" s="48" t="str">
        <f t="shared" si="22"/>
        <v/>
      </c>
      <c r="O184" s="49">
        <f t="shared" si="16"/>
        <v>0</v>
      </c>
      <c r="P184" s="32" t="str">
        <f t="shared" si="17"/>
        <v/>
      </c>
      <c r="Q184" s="32">
        <f t="shared" si="18"/>
        <v>0</v>
      </c>
      <c r="R184" s="50">
        <f t="shared" si="19"/>
        <v>0</v>
      </c>
    </row>
    <row r="185" spans="1:18" ht="24.95" customHeight="1">
      <c r="A185" s="36">
        <f t="shared" si="20"/>
        <v>1</v>
      </c>
      <c r="B185" s="45" t="str">
        <f t="shared" si="23"/>
        <v/>
      </c>
      <c r="C185" s="60"/>
      <c r="D185" s="61"/>
      <c r="E185" s="61"/>
      <c r="F185" s="46" t="str">
        <f><![CDATA[IFERROR(IF(E185<>"",VLOOKUP(E185,Items!$C$8:$D$167,2,0),""),"راجع تكويد الصنف")]]></f>
        <v/>
      </c>
      <c r="G185" s="61"/>
      <c r="H185" s="61"/>
      <c r="I185" s="61"/>
      <c r="J185" s="61"/>
      <c r="K185" s="65"/>
      <c r="L185" s="39"/>
      <c r="M185" s="47">
        <f t="shared" si="21"/>
        <v>0</v>
      </c>
      <c r="N185" s="48" t="str">
        <f t="shared" si="22"/>
        <v/>
      </c>
      <c r="O185" s="49">
        <f t="shared" si="16"/>
        <v>0</v>
      </c>
      <c r="P185" s="32" t="str">
        <f t="shared" si="17"/>
        <v/>
      </c>
      <c r="Q185" s="32">
        <f t="shared" si="18"/>
        <v>0</v>
      </c>
      <c r="R185" s="50">
        <f t="shared" si="19"/>
        <v>0</v>
      </c>
    </row>
    <row r="186" spans="1:18" ht="24.95" customHeight="1">
      <c r="A186" s="36">
        <f t="shared" si="20"/>
        <v>1</v>
      </c>
      <c r="B186" s="45" t="str">
        <f t="shared" si="23"/>
        <v/>
      </c>
      <c r="C186" s="60"/>
      <c r="D186" s="61"/>
      <c r="E186" s="61"/>
      <c r="F186" s="46" t="str">
        <f><![CDATA[IFERROR(IF(E186<>"",VLOOKUP(E186,Items!$C$8:$D$167,2,0),""),"راجع تكويد الصنف")]]></f>
        <v/>
      </c>
      <c r="G186" s="61"/>
      <c r="H186" s="61"/>
      <c r="I186" s="61"/>
      <c r="J186" s="61"/>
      <c r="K186" s="65"/>
      <c r="L186" s="39"/>
      <c r="M186" s="47">
        <f t="shared" si="21"/>
        <v>0</v>
      </c>
      <c r="N186" s="48" t="str">
        <f t="shared" si="22"/>
        <v/>
      </c>
      <c r="O186" s="49">
        <f t="shared" si="16"/>
        <v>0</v>
      </c>
      <c r="P186" s="32" t="str">
        <f t="shared" si="17"/>
        <v/>
      </c>
      <c r="Q186" s="32">
        <f t="shared" si="18"/>
        <v>0</v>
      </c>
      <c r="R186" s="50">
        <f t="shared" si="19"/>
        <v>0</v>
      </c>
    </row>
    <row r="187" spans="1:18" ht="24.95" customHeight="1">
      <c r="A187" s="36">
        <f t="shared" si="20"/>
        <v>1</v>
      </c>
      <c r="B187" s="45" t="str">
        <f t="shared" si="23"/>
        <v/>
      </c>
      <c r="C187" s="60"/>
      <c r="D187" s="61"/>
      <c r="E187" s="61"/>
      <c r="F187" s="46" t="str">
        <f><![CDATA[IFERROR(IF(E187<>"",VLOOKUP(E187,Items!$C$8:$D$167,2,0),""),"راجع تكويد الصنف")]]></f>
        <v/>
      </c>
      <c r="G187" s="61"/>
      <c r="H187" s="61"/>
      <c r="I187" s="61"/>
      <c r="J187" s="61"/>
      <c r="K187" s="65"/>
      <c r="L187" s="39"/>
      <c r="M187" s="47">
        <f t="shared" si="21"/>
        <v>0</v>
      </c>
      <c r="N187" s="48" t="str">
        <f t="shared" si="22"/>
        <v/>
      </c>
      <c r="O187" s="49">
        <f t="shared" si="16"/>
        <v>0</v>
      </c>
      <c r="P187" s="32" t="str">
        <f t="shared" si="17"/>
        <v/>
      </c>
      <c r="Q187" s="32">
        <f t="shared" si="18"/>
        <v>0</v>
      </c>
      <c r="R187" s="50">
        <f t="shared" si="19"/>
        <v>0</v>
      </c>
    </row>
    <row r="188" spans="1:18" ht="24.95" customHeight="1">
      <c r="A188" s="36">
        <f t="shared" si="20"/>
        <v>1</v>
      </c>
      <c r="B188" s="45" t="str">
        <f t="shared" si="23"/>
        <v/>
      </c>
      <c r="C188" s="60"/>
      <c r="D188" s="61"/>
      <c r="E188" s="61"/>
      <c r="F188" s="46" t="str">
        <f><![CDATA[IFERROR(IF(E188<>"",VLOOKUP(E188,Items!$C$8:$D$167,2,0),""),"راجع تكويد الصنف")]]></f>
        <v/>
      </c>
      <c r="G188" s="61"/>
      <c r="H188" s="61"/>
      <c r="I188" s="61"/>
      <c r="J188" s="61"/>
      <c r="K188" s="65"/>
      <c r="L188" s="39"/>
      <c r="M188" s="47">
        <f t="shared" si="21"/>
        <v>0</v>
      </c>
      <c r="N188" s="48" t="str">
        <f t="shared" si="22"/>
        <v/>
      </c>
      <c r="O188" s="49">
        <f t="shared" si="16"/>
        <v>0</v>
      </c>
      <c r="P188" s="32" t="str">
        <f t="shared" si="17"/>
        <v/>
      </c>
      <c r="Q188" s="32">
        <f t="shared" si="18"/>
        <v>0</v>
      </c>
      <c r="R188" s="50">
        <f t="shared" si="19"/>
        <v>0</v>
      </c>
    </row>
    <row r="189" spans="1:18" ht="24.95" customHeight="1">
      <c r="A189" s="36">
        <f t="shared" si="20"/>
        <v>1</v>
      </c>
      <c r="B189" s="45" t="str">
        <f t="shared" si="23"/>
        <v/>
      </c>
      <c r="C189" s="60"/>
      <c r="D189" s="61"/>
      <c r="E189" s="61"/>
      <c r="F189" s="46" t="str">
        <f><![CDATA[IFERROR(IF(E189<>"",VLOOKUP(E189,Items!$C$8:$D$167,2,0),""),"راجع تكويد الصنف")]]></f>
        <v/>
      </c>
      <c r="G189" s="61"/>
      <c r="H189" s="61"/>
      <c r="I189" s="61"/>
      <c r="J189" s="61"/>
      <c r="K189" s="65"/>
      <c r="L189" s="39"/>
      <c r="M189" s="47">
        <f t="shared" si="21"/>
        <v>0</v>
      </c>
      <c r="N189" s="48" t="str">
        <f t="shared" si="22"/>
        <v/>
      </c>
      <c r="O189" s="49">
        <f t="shared" si="16"/>
        <v>0</v>
      </c>
      <c r="P189" s="32" t="str">
        <f t="shared" si="17"/>
        <v/>
      </c>
      <c r="Q189" s="32">
        <f t="shared" si="18"/>
        <v>0</v>
      </c>
      <c r="R189" s="50">
        <f t="shared" si="19"/>
        <v>0</v>
      </c>
    </row>
    <row r="190" spans="1:18" ht="24.95" customHeight="1">
      <c r="A190" s="36">
        <f t="shared" si="20"/>
        <v>1</v>
      </c>
      <c r="B190" s="45" t="str">
        <f t="shared" si="23"/>
        <v/>
      </c>
      <c r="C190" s="60"/>
      <c r="D190" s="61"/>
      <c r="E190" s="61"/>
      <c r="F190" s="46" t="str">
        <f><![CDATA[IFERROR(IF(E190<>"",VLOOKUP(E190,Items!$C$8:$D$167,2,0),""),"راجع تكويد الصنف")]]></f>
        <v/>
      </c>
      <c r="G190" s="61"/>
      <c r="H190" s="61"/>
      <c r="I190" s="61"/>
      <c r="J190" s="61"/>
      <c r="K190" s="65"/>
      <c r="L190" s="39"/>
      <c r="M190" s="47">
        <f t="shared" si="21"/>
        <v>0</v>
      </c>
      <c r="N190" s="48" t="str">
        <f t="shared" si="22"/>
        <v/>
      </c>
      <c r="O190" s="49">
        <f t="shared" si="16"/>
        <v>0</v>
      </c>
      <c r="P190" s="32" t="str">
        <f t="shared" si="17"/>
        <v/>
      </c>
      <c r="Q190" s="32">
        <f t="shared" si="18"/>
        <v>0</v>
      </c>
      <c r="R190" s="50">
        <f t="shared" si="19"/>
        <v>0</v>
      </c>
    </row>
    <row r="191" spans="1:18" ht="24.95" customHeight="1">
      <c r="A191" s="36">
        <f t="shared" si="20"/>
        <v>1</v>
      </c>
      <c r="B191" s="45" t="str">
        <f t="shared" si="23"/>
        <v/>
      </c>
      <c r="C191" s="60"/>
      <c r="D191" s="61"/>
      <c r="E191" s="61"/>
      <c r="F191" s="46" t="str">
        <f><![CDATA[IFERROR(IF(E191<>"",VLOOKUP(E191,Items!$C$8:$D$167,2,0),""),"راجع تكويد الصنف")]]></f>
        <v/>
      </c>
      <c r="G191" s="61"/>
      <c r="H191" s="61"/>
      <c r="I191" s="61"/>
      <c r="J191" s="61"/>
      <c r="K191" s="65"/>
      <c r="L191" s="39"/>
      <c r="M191" s="47">
        <f t="shared" si="21"/>
        <v>0</v>
      </c>
      <c r="N191" s="48" t="str">
        <f t="shared" si="22"/>
        <v/>
      </c>
      <c r="O191" s="49">
        <f t="shared" si="16"/>
        <v>0</v>
      </c>
      <c r="P191" s="32" t="str">
        <f t="shared" si="17"/>
        <v/>
      </c>
      <c r="Q191" s="32">
        <f t="shared" si="18"/>
        <v>0</v>
      </c>
      <c r="R191" s="50">
        <f t="shared" si="19"/>
        <v>0</v>
      </c>
    </row>
    <row r="192" spans="1:18" ht="24.95" customHeight="1">
      <c r="A192" s="36">
        <f t="shared" si="20"/>
        <v>1</v>
      </c>
      <c r="B192" s="45" t="str">
        <f t="shared" si="23"/>
        <v/>
      </c>
      <c r="C192" s="60"/>
      <c r="D192" s="61"/>
      <c r="E192" s="61"/>
      <c r="F192" s="46" t="str">
        <f><![CDATA[IFERROR(IF(E192<>"",VLOOKUP(E192,Items!$C$8:$D$167,2,0),""),"راجع تكويد الصنف")]]></f>
        <v/>
      </c>
      <c r="G192" s="61"/>
      <c r="H192" s="61"/>
      <c r="I192" s="61"/>
      <c r="J192" s="61"/>
      <c r="K192" s="65"/>
      <c r="L192" s="39"/>
      <c r="M192" s="47">
        <f t="shared" si="21"/>
        <v>0</v>
      </c>
      <c r="N192" s="48" t="str">
        <f t="shared" si="22"/>
        <v/>
      </c>
      <c r="O192" s="49">
        <f t="shared" si="16"/>
        <v>0</v>
      </c>
      <c r="P192" s="32" t="str">
        <f t="shared" si="17"/>
        <v/>
      </c>
      <c r="Q192" s="32">
        <f t="shared" si="18"/>
        <v>0</v>
      </c>
      <c r="R192" s="50">
        <f t="shared" si="19"/>
        <v>0</v>
      </c>
    </row>
    <row r="193" spans="1:18" ht="24.95" customHeight="1">
      <c r="A193" s="36">
        <f t="shared" si="20"/>
        <v>1</v>
      </c>
      <c r="B193" s="45" t="str">
        <f t="shared" si="23"/>
        <v/>
      </c>
      <c r="C193" s="60"/>
      <c r="D193" s="61"/>
      <c r="E193" s="61"/>
      <c r="F193" s="46" t="str">
        <f><![CDATA[IFERROR(IF(E193<>"",VLOOKUP(E193,Items!$C$8:$D$167,2,0),""),"راجع تكويد الصنف")]]></f>
        <v/>
      </c>
      <c r="G193" s="61"/>
      <c r="H193" s="61"/>
      <c r="I193" s="61"/>
      <c r="J193" s="61"/>
      <c r="K193" s="65"/>
      <c r="L193" s="39"/>
      <c r="M193" s="47">
        <f t="shared" si="21"/>
        <v>0</v>
      </c>
      <c r="N193" s="48" t="str">
        <f t="shared" si="22"/>
        <v/>
      </c>
      <c r="O193" s="49">
        <f t="shared" si="16"/>
        <v>0</v>
      </c>
      <c r="P193" s="32" t="str">
        <f t="shared" si="17"/>
        <v/>
      </c>
      <c r="Q193" s="32">
        <f t="shared" si="18"/>
        <v>0</v>
      </c>
      <c r="R193" s="50">
        <f t="shared" si="19"/>
        <v>0</v>
      </c>
    </row>
    <row r="194" spans="1:18" ht="24.95" customHeight="1">
      <c r="A194" s="36">
        <f t="shared" si="20"/>
        <v>1</v>
      </c>
      <c r="B194" s="45" t="str">
        <f t="shared" si="23"/>
        <v/>
      </c>
      <c r="C194" s="60"/>
      <c r="D194" s="61"/>
      <c r="E194" s="61"/>
      <c r="F194" s="46" t="str">
        <f><![CDATA[IFERROR(IF(E194<>"",VLOOKUP(E194,Items!$C$8:$D$167,2,0),""),"راجع تكويد الصنف")]]></f>
        <v/>
      </c>
      <c r="G194" s="61"/>
      <c r="H194" s="61"/>
      <c r="I194" s="61"/>
      <c r="J194" s="61"/>
      <c r="K194" s="65"/>
      <c r="L194" s="39"/>
      <c r="M194" s="47">
        <f t="shared" si="21"/>
        <v>0</v>
      </c>
      <c r="N194" s="48" t="str">
        <f t="shared" si="22"/>
        <v/>
      </c>
      <c r="O194" s="49">
        <f t="shared" si="16"/>
        <v>0</v>
      </c>
      <c r="P194" s="32" t="str">
        <f t="shared" si="17"/>
        <v/>
      </c>
      <c r="Q194" s="32">
        <f t="shared" si="18"/>
        <v>0</v>
      </c>
      <c r="R194" s="50">
        <f t="shared" si="19"/>
        <v>0</v>
      </c>
    </row>
    <row r="195" spans="1:18" ht="24.95" customHeight="1">
      <c r="A195" s="36">
        <f t="shared" si="20"/>
        <v>1</v>
      </c>
      <c r="B195" s="45" t="str">
        <f t="shared" si="23"/>
        <v/>
      </c>
      <c r="C195" s="60"/>
      <c r="D195" s="61"/>
      <c r="E195" s="61"/>
      <c r="F195" s="46" t="str">
        <f><![CDATA[IFERROR(IF(E195<>"",VLOOKUP(E195,Items!$C$8:$D$167,2,0),""),"راجع تكويد الصنف")]]></f>
        <v/>
      </c>
      <c r="G195" s="61"/>
      <c r="H195" s="61"/>
      <c r="I195" s="61"/>
      <c r="J195" s="61"/>
      <c r="K195" s="65"/>
      <c r="L195" s="39"/>
      <c r="M195" s="47">
        <f t="shared" si="21"/>
        <v>0</v>
      </c>
      <c r="N195" s="48" t="str">
        <f t="shared" si="22"/>
        <v/>
      </c>
      <c r="O195" s="49">
        <f t="shared" si="16"/>
        <v>0</v>
      </c>
      <c r="P195" s="32" t="str">
        <f t="shared" si="17"/>
        <v/>
      </c>
      <c r="Q195" s="32">
        <f t="shared" si="18"/>
        <v>0</v>
      </c>
      <c r="R195" s="50">
        <f t="shared" si="19"/>
        <v>0</v>
      </c>
    </row>
    <row r="196" spans="1:18" ht="24.95" customHeight="1">
      <c r="A196" s="36">
        <f t="shared" si="20"/>
        <v>1</v>
      </c>
      <c r="B196" s="45" t="str">
        <f t="shared" si="23"/>
        <v/>
      </c>
      <c r="C196" s="60"/>
      <c r="D196" s="61"/>
      <c r="E196" s="61"/>
      <c r="F196" s="46" t="str">
        <f><![CDATA[IFERROR(IF(E196<>"",VLOOKUP(E196,Items!$C$8:$D$167,2,0),""),"راجع تكويد الصنف")]]></f>
        <v/>
      </c>
      <c r="G196" s="61"/>
      <c r="H196" s="61"/>
      <c r="I196" s="61"/>
      <c r="J196" s="61"/>
      <c r="K196" s="65"/>
      <c r="L196" s="39"/>
      <c r="M196" s="47">
        <f t="shared" si="21"/>
        <v>0</v>
      </c>
      <c r="N196" s="48" t="str">
        <f t="shared" si="22"/>
        <v/>
      </c>
      <c r="O196" s="49">
        <f t="shared" si="16"/>
        <v>0</v>
      </c>
      <c r="P196" s="32" t="str">
        <f t="shared" si="17"/>
        <v/>
      </c>
      <c r="Q196" s="32">
        <f t="shared" si="18"/>
        <v>0</v>
      </c>
      <c r="R196" s="50">
        <f t="shared" si="19"/>
        <v>0</v>
      </c>
    </row>
    <row r="197" spans="1:18" ht="24.95" customHeight="1">
      <c r="A197" s="36">
        <f t="shared" si="20"/>
        <v>1</v>
      </c>
      <c r="B197" s="45" t="str">
        <f t="shared" si="23"/>
        <v/>
      </c>
      <c r="C197" s="60"/>
      <c r="D197" s="61"/>
      <c r="E197" s="61"/>
      <c r="F197" s="46" t="str">
        <f><![CDATA[IFERROR(IF(E197<>"",VLOOKUP(E197,Items!$C$8:$D$167,2,0),""),"راجع تكويد الصنف")]]></f>
        <v/>
      </c>
      <c r="G197" s="61"/>
      <c r="H197" s="61"/>
      <c r="I197" s="61"/>
      <c r="J197" s="61"/>
      <c r="K197" s="65"/>
      <c r="L197" s="39"/>
      <c r="M197" s="47">
        <f t="shared" si="21"/>
        <v>0</v>
      </c>
      <c r="N197" s="48" t="str">
        <f t="shared" si="22"/>
        <v/>
      </c>
      <c r="O197" s="49">
        <f t="shared" si="16"/>
        <v>0</v>
      </c>
      <c r="P197" s="32" t="str">
        <f t="shared" si="17"/>
        <v/>
      </c>
      <c r="Q197" s="32">
        <f t="shared" si="18"/>
        <v>0</v>
      </c>
      <c r="R197" s="50">
        <f t="shared" si="19"/>
        <v>0</v>
      </c>
    </row>
    <row r="198" spans="1:18" ht="24.95" customHeight="1">
      <c r="A198" s="36">
        <f t="shared" si="20"/>
        <v>1</v>
      </c>
      <c r="B198" s="45" t="str">
        <f t="shared" si="23"/>
        <v/>
      </c>
      <c r="C198" s="60"/>
      <c r="D198" s="61"/>
      <c r="E198" s="61"/>
      <c r="F198" s="46" t="str">
        <f><![CDATA[IFERROR(IF(E198<>"",VLOOKUP(E198,Items!$C$8:$D$167,2,0),""),"راجع تكويد الصنف")]]></f>
        <v/>
      </c>
      <c r="G198" s="61"/>
      <c r="H198" s="61"/>
      <c r="I198" s="61"/>
      <c r="J198" s="61"/>
      <c r="K198" s="65"/>
      <c r="L198" s="39"/>
      <c r="M198" s="47">
        <f t="shared" si="21"/>
        <v>0</v>
      </c>
      <c r="N198" s="48" t="str">
        <f t="shared" si="22"/>
        <v/>
      </c>
      <c r="O198" s="49">
        <f t="shared" si="16"/>
        <v>0</v>
      </c>
      <c r="P198" s="32" t="str">
        <f t="shared" si="17"/>
        <v/>
      </c>
      <c r="Q198" s="32">
        <f t="shared" si="18"/>
        <v>0</v>
      </c>
      <c r="R198" s="50">
        <f t="shared" si="19"/>
        <v>0</v>
      </c>
    </row>
    <row r="199" spans="1:18" ht="24.95" customHeight="1">
      <c r="A199" s="36">
        <f t="shared" si="20"/>
        <v>1</v>
      </c>
      <c r="B199" s="45" t="str">
        <f t="shared" si="23"/>
        <v/>
      </c>
      <c r="C199" s="60"/>
      <c r="D199" s="61"/>
      <c r="E199" s="61"/>
      <c r="F199" s="46" t="str">
        <f><![CDATA[IFERROR(IF(E199<>"",VLOOKUP(E199,Items!$C$8:$D$167,2,0),""),"راجع تكويد الصنف")]]></f>
        <v/>
      </c>
      <c r="G199" s="61"/>
      <c r="H199" s="61"/>
      <c r="I199" s="61"/>
      <c r="J199" s="61"/>
      <c r="K199" s="65"/>
      <c r="L199" s="39"/>
      <c r="M199" s="47">
        <f t="shared" si="21"/>
        <v>0</v>
      </c>
      <c r="N199" s="48" t="str">
        <f t="shared" si="22"/>
        <v/>
      </c>
      <c r="O199" s="49">
        <f t="shared" si="16"/>
        <v>0</v>
      </c>
      <c r="P199" s="32" t="str">
        <f t="shared" si="17"/>
        <v/>
      </c>
      <c r="Q199" s="32">
        <f t="shared" si="18"/>
        <v>0</v>
      </c>
      <c r="R199" s="50">
        <f t="shared" si="19"/>
        <v>0</v>
      </c>
    </row>
    <row r="200" spans="1:18" ht="24.95" customHeight="1">
      <c r="A200" s="36">
        <f t="shared" si="20"/>
        <v>1</v>
      </c>
      <c r="B200" s="45" t="str">
        <f t="shared" si="23"/>
        <v/>
      </c>
      <c r="C200" s="60"/>
      <c r="D200" s="61"/>
      <c r="E200" s="61"/>
      <c r="F200" s="46" t="str">
        <f><![CDATA[IFERROR(IF(E200<>"",VLOOKUP(E200,Items!$C$8:$D$167,2,0),""),"راجع تكويد الصنف")]]></f>
        <v/>
      </c>
      <c r="G200" s="61"/>
      <c r="H200" s="61"/>
      <c r="I200" s="61"/>
      <c r="J200" s="61"/>
      <c r="K200" s="65"/>
      <c r="L200" s="39"/>
      <c r="M200" s="47">
        <f t="shared" si="21"/>
        <v>0</v>
      </c>
      <c r="N200" s="48" t="str">
        <f t="shared" si="22"/>
        <v/>
      </c>
      <c r="O200" s="49">
        <f t="shared" si="16"/>
        <v>0</v>
      </c>
      <c r="P200" s="32" t="str">
        <f t="shared" si="17"/>
        <v/>
      </c>
      <c r="Q200" s="32">
        <f t="shared" si="18"/>
        <v>0</v>
      </c>
      <c r="R200" s="50">
        <f t="shared" si="19"/>
        <v>0</v>
      </c>
    </row>
    <row r="201" spans="1:18" ht="24.95" customHeight="1">
      <c r="A201" s="36">
        <f t="shared" si="20"/>
        <v>1</v>
      </c>
      <c r="B201" s="45" t="str">
        <f t="shared" si="23"/>
        <v/>
      </c>
      <c r="C201" s="60"/>
      <c r="D201" s="61"/>
      <c r="E201" s="61"/>
      <c r="F201" s="46" t="str">
        <f><![CDATA[IFERROR(IF(E201<>"",VLOOKUP(E201,Items!$C$8:$D$167,2,0),""),"راجع تكويد الصنف")]]></f>
        <v/>
      </c>
      <c r="G201" s="61"/>
      <c r="H201" s="61"/>
      <c r="I201" s="61"/>
      <c r="J201" s="61"/>
      <c r="K201" s="65"/>
      <c r="L201" s="39"/>
      <c r="M201" s="47">
        <f t="shared" si="21"/>
        <v>0</v>
      </c>
      <c r="N201" s="48" t="str">
        <f t="shared" si="22"/>
        <v/>
      </c>
      <c r="O201" s="49">
        <f t="shared" ref="O201:O264" si="24">IF($O$8=1,IF($N$6=D201,C201,""),"")</f>
        <v>0</v>
      </c>
      <c r="P201" s="32" t="str">
        <f t="shared" ref="P201:P264" si="25">IF($O$8=1,IF($N$6=D201,F201,""),"")</f>
        <v/>
      </c>
      <c r="Q201" s="32">
        <f t="shared" ref="Q201:Q264" si="26">IF($O$8=1,IF($N$6=D201,G201,""),"")</f>
        <v>0</v>
      </c>
      <c r="R201" s="50">
        <f t="shared" ref="R201:R264" si="27">IF($O$8=1,IF($N$6=D201,H201,""),"")</f>
        <v>0</v>
      </c>
    </row>
    <row r="202" spans="1:18" ht="24.95" customHeight="1">
      <c r="A202" s="36">
        <f t="shared" ref="A202:A265" si="28">IFERROR(RANK(M202,$M$9:$M$508,1),"")</f>
        <v>1</v>
      </c>
      <c r="B202" s="45" t="str">
        <f t="shared" si="23"/>
        <v/>
      </c>
      <c r="C202" s="60"/>
      <c r="D202" s="61"/>
      <c r="E202" s="61"/>
      <c r="F202" s="46" t="str">
        <f><![CDATA[IFERROR(IF(E202<>"",VLOOKUP(E202,Items!$C$8:$D$167,2,0),""),"راجع تكويد الصنف")]]></f>
        <v/>
      </c>
      <c r="G202" s="61"/>
      <c r="H202" s="61"/>
      <c r="I202" s="61"/>
      <c r="J202" s="61"/>
      <c r="K202" s="65"/>
      <c r="L202" s="39"/>
      <c r="M202" s="47">
        <f t="shared" ref="M202:M265" si="29">IF($M$8=E202,D202,"")</f>
        <v>0</v>
      </c>
      <c r="N202" s="48" t="str">
        <f t="shared" ref="N202:N265" si="30">IF(P202&lt;&gt;"",ROW(),"")</f>
        <v/>
      </c>
      <c r="O202" s="49">
        <f t="shared" si="24"/>
        <v>0</v>
      </c>
      <c r="P202" s="32" t="str">
        <f t="shared" si="25"/>
        <v/>
      </c>
      <c r="Q202" s="32">
        <f t="shared" si="26"/>
        <v>0</v>
      </c>
      <c r="R202" s="50">
        <f t="shared" si="27"/>
        <v>0</v>
      </c>
    </row>
    <row r="203" spans="1:18" ht="24.95" customHeight="1">
      <c r="A203" s="36">
        <f t="shared" si="28"/>
        <v>1</v>
      </c>
      <c r="B203" s="45" t="str">
        <f t="shared" ref="B203:B266" si="31">IF(AND(C203&lt;&gt;"",E203&lt;&gt;""),B202+1,"")</f>
        <v/>
      </c>
      <c r="C203" s="60"/>
      <c r="D203" s="61"/>
      <c r="E203" s="61"/>
      <c r="F203" s="46" t="str">
        <f><![CDATA[IFERROR(IF(E203<>"",VLOOKUP(E203,Items!$C$8:$D$167,2,0),""),"راجع تكويد الصنف")]]></f>
        <v/>
      </c>
      <c r="G203" s="61"/>
      <c r="H203" s="61"/>
      <c r="I203" s="61"/>
      <c r="J203" s="61"/>
      <c r="K203" s="65"/>
      <c r="L203" s="39"/>
      <c r="M203" s="47">
        <f t="shared" si="29"/>
        <v>0</v>
      </c>
      <c r="N203" s="48" t="str">
        <f t="shared" si="30"/>
        <v/>
      </c>
      <c r="O203" s="49">
        <f t="shared" si="24"/>
        <v>0</v>
      </c>
      <c r="P203" s="32" t="str">
        <f t="shared" si="25"/>
        <v/>
      </c>
      <c r="Q203" s="32">
        <f t="shared" si="26"/>
        <v>0</v>
      </c>
      <c r="R203" s="50">
        <f t="shared" si="27"/>
        <v>0</v>
      </c>
    </row>
    <row r="204" spans="1:18" ht="24.95" customHeight="1">
      <c r="A204" s="36">
        <f t="shared" si="28"/>
        <v>1</v>
      </c>
      <c r="B204" s="45" t="str">
        <f t="shared" si="31"/>
        <v/>
      </c>
      <c r="C204" s="60"/>
      <c r="D204" s="61"/>
      <c r="E204" s="61"/>
      <c r="F204" s="46" t="str">
        <f><![CDATA[IFERROR(IF(E204<>"",VLOOKUP(E204,Items!$C$8:$D$167,2,0),""),"راجع تكويد الصنف")]]></f>
        <v/>
      </c>
      <c r="G204" s="61"/>
      <c r="H204" s="61"/>
      <c r="I204" s="61"/>
      <c r="J204" s="61"/>
      <c r="K204" s="65"/>
      <c r="L204" s="39"/>
      <c r="M204" s="47">
        <f t="shared" si="29"/>
        <v>0</v>
      </c>
      <c r="N204" s="48" t="str">
        <f t="shared" si="30"/>
        <v/>
      </c>
      <c r="O204" s="49">
        <f t="shared" si="24"/>
        <v>0</v>
      </c>
      <c r="P204" s="32" t="str">
        <f t="shared" si="25"/>
        <v/>
      </c>
      <c r="Q204" s="32">
        <f t="shared" si="26"/>
        <v>0</v>
      </c>
      <c r="R204" s="50">
        <f t="shared" si="27"/>
        <v>0</v>
      </c>
    </row>
    <row r="205" spans="1:18" ht="24.95" customHeight="1">
      <c r="A205" s="36">
        <f t="shared" si="28"/>
        <v>1</v>
      </c>
      <c r="B205" s="45" t="str">
        <f t="shared" si="31"/>
        <v/>
      </c>
      <c r="C205" s="60"/>
      <c r="D205" s="61"/>
      <c r="E205" s="61"/>
      <c r="F205" s="46" t="str">
        <f><![CDATA[IFERROR(IF(E205<>"",VLOOKUP(E205,Items!$C$8:$D$167,2,0),""),"راجع تكويد الصنف")]]></f>
        <v/>
      </c>
      <c r="G205" s="61"/>
      <c r="H205" s="61"/>
      <c r="I205" s="61"/>
      <c r="J205" s="61"/>
      <c r="K205" s="65"/>
      <c r="L205" s="39"/>
      <c r="M205" s="47">
        <f t="shared" si="29"/>
        <v>0</v>
      </c>
      <c r="N205" s="48" t="str">
        <f t="shared" si="30"/>
        <v/>
      </c>
      <c r="O205" s="49">
        <f t="shared" si="24"/>
        <v>0</v>
      </c>
      <c r="P205" s="32" t="str">
        <f t="shared" si="25"/>
        <v/>
      </c>
      <c r="Q205" s="32">
        <f t="shared" si="26"/>
        <v>0</v>
      </c>
      <c r="R205" s="50">
        <f t="shared" si="27"/>
        <v>0</v>
      </c>
    </row>
    <row r="206" spans="1:18" ht="24.95" customHeight="1">
      <c r="A206" s="36">
        <f t="shared" si="28"/>
        <v>1</v>
      </c>
      <c r="B206" s="45" t="str">
        <f t="shared" si="31"/>
        <v/>
      </c>
      <c r="C206" s="60"/>
      <c r="D206" s="61"/>
      <c r="E206" s="61"/>
      <c r="F206" s="46" t="str">
        <f><![CDATA[IFERROR(IF(E206<>"",VLOOKUP(E206,Items!$C$8:$D$167,2,0),""),"راجع تكويد الصنف")]]></f>
        <v/>
      </c>
      <c r="G206" s="61"/>
      <c r="H206" s="61"/>
      <c r="I206" s="61"/>
      <c r="J206" s="61"/>
      <c r="K206" s="65"/>
      <c r="L206" s="39"/>
      <c r="M206" s="47">
        <f t="shared" si="29"/>
        <v>0</v>
      </c>
      <c r="N206" s="48" t="str">
        <f t="shared" si="30"/>
        <v/>
      </c>
      <c r="O206" s="49">
        <f t="shared" si="24"/>
        <v>0</v>
      </c>
      <c r="P206" s="32" t="str">
        <f t="shared" si="25"/>
        <v/>
      </c>
      <c r="Q206" s="32">
        <f t="shared" si="26"/>
        <v>0</v>
      </c>
      <c r="R206" s="50">
        <f t="shared" si="27"/>
        <v>0</v>
      </c>
    </row>
    <row r="207" spans="1:18" ht="24.95" customHeight="1">
      <c r="A207" s="36">
        <f t="shared" si="28"/>
        <v>1</v>
      </c>
      <c r="B207" s="45" t="str">
        <f t="shared" si="31"/>
        <v/>
      </c>
      <c r="C207" s="60"/>
      <c r="D207" s="61"/>
      <c r="E207" s="61"/>
      <c r="F207" s="46" t="str">
        <f><![CDATA[IFERROR(IF(E207<>"",VLOOKUP(E207,Items!$C$8:$D$167,2,0),""),"راجع تكويد الصنف")]]></f>
        <v/>
      </c>
      <c r="G207" s="61"/>
      <c r="H207" s="61"/>
      <c r="I207" s="61"/>
      <c r="J207" s="61"/>
      <c r="K207" s="65"/>
      <c r="L207" s="39"/>
      <c r="M207" s="47">
        <f t="shared" si="29"/>
        <v>0</v>
      </c>
      <c r="N207" s="48" t="str">
        <f t="shared" si="30"/>
        <v/>
      </c>
      <c r="O207" s="49">
        <f t="shared" si="24"/>
        <v>0</v>
      </c>
      <c r="P207" s="32" t="str">
        <f t="shared" si="25"/>
        <v/>
      </c>
      <c r="Q207" s="32">
        <f t="shared" si="26"/>
        <v>0</v>
      </c>
      <c r="R207" s="50">
        <f t="shared" si="27"/>
        <v>0</v>
      </c>
    </row>
    <row r="208" spans="1:18" ht="24.95" customHeight="1">
      <c r="A208" s="36">
        <f t="shared" si="28"/>
        <v>1</v>
      </c>
      <c r="B208" s="45" t="str">
        <f t="shared" si="31"/>
        <v/>
      </c>
      <c r="C208" s="60"/>
      <c r="D208" s="61"/>
      <c r="E208" s="61"/>
      <c r="F208" s="46" t="str">
        <f><![CDATA[IFERROR(IF(E208<>"",VLOOKUP(E208,Items!$C$8:$D$167,2,0),""),"راجع تكويد الصنف")]]></f>
        <v/>
      </c>
      <c r="G208" s="61"/>
      <c r="H208" s="61"/>
      <c r="I208" s="61"/>
      <c r="J208" s="61"/>
      <c r="K208" s="65"/>
      <c r="L208" s="39"/>
      <c r="M208" s="47">
        <f t="shared" si="29"/>
        <v>0</v>
      </c>
      <c r="N208" s="48" t="str">
        <f t="shared" si="30"/>
        <v/>
      </c>
      <c r="O208" s="49">
        <f t="shared" si="24"/>
        <v>0</v>
      </c>
      <c r="P208" s="32" t="str">
        <f t="shared" si="25"/>
        <v/>
      </c>
      <c r="Q208" s="32">
        <f t="shared" si="26"/>
        <v>0</v>
      </c>
      <c r="R208" s="50">
        <f t="shared" si="27"/>
        <v>0</v>
      </c>
    </row>
    <row r="209" spans="1:18" ht="24.95" customHeight="1">
      <c r="A209" s="36">
        <f t="shared" si="28"/>
        <v>1</v>
      </c>
      <c r="B209" s="45" t="str">
        <f t="shared" si="31"/>
        <v/>
      </c>
      <c r="C209" s="60"/>
      <c r="D209" s="61"/>
      <c r="E209" s="61"/>
      <c r="F209" s="46" t="str">
        <f><![CDATA[IFERROR(IF(E209<>"",VLOOKUP(E209,Items!$C$8:$D$167,2,0),""),"راجع تكويد الصنف")]]></f>
        <v/>
      </c>
      <c r="G209" s="61"/>
      <c r="H209" s="61"/>
      <c r="I209" s="61"/>
      <c r="J209" s="61"/>
      <c r="K209" s="65"/>
      <c r="L209" s="39"/>
      <c r="M209" s="47">
        <f t="shared" si="29"/>
        <v>0</v>
      </c>
      <c r="N209" s="48" t="str">
        <f t="shared" si="30"/>
        <v/>
      </c>
      <c r="O209" s="49">
        <f t="shared" si="24"/>
        <v>0</v>
      </c>
      <c r="P209" s="32" t="str">
        <f t="shared" si="25"/>
        <v/>
      </c>
      <c r="Q209" s="32">
        <f t="shared" si="26"/>
        <v>0</v>
      </c>
      <c r="R209" s="50">
        <f t="shared" si="27"/>
        <v>0</v>
      </c>
    </row>
    <row r="210" spans="1:18" ht="24.95" customHeight="1">
      <c r="A210" s="36">
        <f t="shared" si="28"/>
        <v>1</v>
      </c>
      <c r="B210" s="45" t="str">
        <f t="shared" si="31"/>
        <v/>
      </c>
      <c r="C210" s="60"/>
      <c r="D210" s="61"/>
      <c r="E210" s="61"/>
      <c r="F210" s="46" t="str">
        <f><![CDATA[IFERROR(IF(E210<>"",VLOOKUP(E210,Items!$C$8:$D$167,2,0),""),"راجع تكويد الصنف")]]></f>
        <v/>
      </c>
      <c r="G210" s="61"/>
      <c r="H210" s="61"/>
      <c r="I210" s="61"/>
      <c r="J210" s="61"/>
      <c r="K210" s="65"/>
      <c r="L210" s="39"/>
      <c r="M210" s="47">
        <f t="shared" si="29"/>
        <v>0</v>
      </c>
      <c r="N210" s="48" t="str">
        <f t="shared" si="30"/>
        <v/>
      </c>
      <c r="O210" s="49">
        <f t="shared" si="24"/>
        <v>0</v>
      </c>
      <c r="P210" s="32" t="str">
        <f t="shared" si="25"/>
        <v/>
      </c>
      <c r="Q210" s="32">
        <f t="shared" si="26"/>
        <v>0</v>
      </c>
      <c r="R210" s="50">
        <f t="shared" si="27"/>
        <v>0</v>
      </c>
    </row>
    <row r="211" spans="1:18" ht="24.95" customHeight="1">
      <c r="A211" s="36">
        <f t="shared" si="28"/>
        <v>1</v>
      </c>
      <c r="B211" s="45" t="str">
        <f t="shared" si="31"/>
        <v/>
      </c>
      <c r="C211" s="60"/>
      <c r="D211" s="61"/>
      <c r="E211" s="61"/>
      <c r="F211" s="46" t="str">
        <f><![CDATA[IFERROR(IF(E211<>"",VLOOKUP(E211,Items!$C$8:$D$167,2,0),""),"راجع تكويد الصنف")]]></f>
        <v/>
      </c>
      <c r="G211" s="61"/>
      <c r="H211" s="61"/>
      <c r="I211" s="61"/>
      <c r="J211" s="61"/>
      <c r="K211" s="65"/>
      <c r="L211" s="39"/>
      <c r="M211" s="47">
        <f t="shared" si="29"/>
        <v>0</v>
      </c>
      <c r="N211" s="48" t="str">
        <f t="shared" si="30"/>
        <v/>
      </c>
      <c r="O211" s="49">
        <f t="shared" si="24"/>
        <v>0</v>
      </c>
      <c r="P211" s="32" t="str">
        <f t="shared" si="25"/>
        <v/>
      </c>
      <c r="Q211" s="32">
        <f t="shared" si="26"/>
        <v>0</v>
      </c>
      <c r="R211" s="50">
        <f t="shared" si="27"/>
        <v>0</v>
      </c>
    </row>
    <row r="212" spans="1:18" ht="24.95" customHeight="1">
      <c r="A212" s="36">
        <f t="shared" si="28"/>
        <v>1</v>
      </c>
      <c r="B212" s="45" t="str">
        <f t="shared" si="31"/>
        <v/>
      </c>
      <c r="C212" s="60"/>
      <c r="D212" s="61"/>
      <c r="E212" s="61"/>
      <c r="F212" s="46" t="str">
        <f><![CDATA[IFERROR(IF(E212<>"",VLOOKUP(E212,Items!$C$8:$D$167,2,0),""),"راجع تكويد الصنف")]]></f>
        <v/>
      </c>
      <c r="G212" s="61"/>
      <c r="H212" s="61"/>
      <c r="I212" s="61"/>
      <c r="J212" s="61"/>
      <c r="K212" s="65"/>
      <c r="L212" s="39"/>
      <c r="M212" s="47">
        <f t="shared" si="29"/>
        <v>0</v>
      </c>
      <c r="N212" s="48" t="str">
        <f t="shared" si="30"/>
        <v/>
      </c>
      <c r="O212" s="49">
        <f t="shared" si="24"/>
        <v>0</v>
      </c>
      <c r="P212" s="32" t="str">
        <f t="shared" si="25"/>
        <v/>
      </c>
      <c r="Q212" s="32">
        <f t="shared" si="26"/>
        <v>0</v>
      </c>
      <c r="R212" s="50">
        <f t="shared" si="27"/>
        <v>0</v>
      </c>
    </row>
    <row r="213" spans="1:18" ht="24.95" customHeight="1">
      <c r="A213" s="36">
        <f t="shared" si="28"/>
        <v>1</v>
      </c>
      <c r="B213" s="45" t="str">
        <f t="shared" si="31"/>
        <v/>
      </c>
      <c r="C213" s="60"/>
      <c r="D213" s="61"/>
      <c r="E213" s="61"/>
      <c r="F213" s="46" t="str">
        <f><![CDATA[IFERROR(IF(E213<>"",VLOOKUP(E213,Items!$C$8:$D$167,2,0),""),"راجع تكويد الصنف")]]></f>
        <v/>
      </c>
      <c r="G213" s="61"/>
      <c r="H213" s="61"/>
      <c r="I213" s="61"/>
      <c r="J213" s="61"/>
      <c r="K213" s="65"/>
      <c r="L213" s="39"/>
      <c r="M213" s="47">
        <f t="shared" si="29"/>
        <v>0</v>
      </c>
      <c r="N213" s="48" t="str">
        <f t="shared" si="30"/>
        <v/>
      </c>
      <c r="O213" s="49">
        <f t="shared" si="24"/>
        <v>0</v>
      </c>
      <c r="P213" s="32" t="str">
        <f t="shared" si="25"/>
        <v/>
      </c>
      <c r="Q213" s="32">
        <f t="shared" si="26"/>
        <v>0</v>
      </c>
      <c r="R213" s="50">
        <f t="shared" si="27"/>
        <v>0</v>
      </c>
    </row>
    <row r="214" spans="1:18" ht="24.95" customHeight="1">
      <c r="A214" s="36">
        <f t="shared" si="28"/>
        <v>1</v>
      </c>
      <c r="B214" s="45" t="str">
        <f t="shared" si="31"/>
        <v/>
      </c>
      <c r="C214" s="60"/>
      <c r="D214" s="61"/>
      <c r="E214" s="61"/>
      <c r="F214" s="46" t="str">
        <f><![CDATA[IFERROR(IF(E214<>"",VLOOKUP(E214,Items!$C$8:$D$167,2,0),""),"راجع تكويد الصنف")]]></f>
        <v/>
      </c>
      <c r="G214" s="61"/>
      <c r="H214" s="61"/>
      <c r="I214" s="61"/>
      <c r="J214" s="61"/>
      <c r="K214" s="65"/>
      <c r="L214" s="39"/>
      <c r="M214" s="47">
        <f t="shared" si="29"/>
        <v>0</v>
      </c>
      <c r="N214" s="48" t="str">
        <f t="shared" si="30"/>
        <v/>
      </c>
      <c r="O214" s="49">
        <f t="shared" si="24"/>
        <v>0</v>
      </c>
      <c r="P214" s="32" t="str">
        <f t="shared" si="25"/>
        <v/>
      </c>
      <c r="Q214" s="32">
        <f t="shared" si="26"/>
        <v>0</v>
      </c>
      <c r="R214" s="50">
        <f t="shared" si="27"/>
        <v>0</v>
      </c>
    </row>
    <row r="215" spans="1:18" ht="24.95" customHeight="1">
      <c r="A215" s="36">
        <f t="shared" si="28"/>
        <v>1</v>
      </c>
      <c r="B215" s="45" t="str">
        <f t="shared" si="31"/>
        <v/>
      </c>
      <c r="C215" s="60"/>
      <c r="D215" s="61"/>
      <c r="E215" s="61"/>
      <c r="F215" s="46" t="str">
        <f><![CDATA[IFERROR(IF(E215<>"",VLOOKUP(E215,Items!$C$8:$D$167,2,0),""),"راجع تكويد الصنف")]]></f>
        <v/>
      </c>
      <c r="G215" s="61"/>
      <c r="H215" s="61"/>
      <c r="I215" s="61"/>
      <c r="J215" s="61"/>
      <c r="K215" s="65"/>
      <c r="L215" s="39"/>
      <c r="M215" s="47">
        <f t="shared" si="29"/>
        <v>0</v>
      </c>
      <c r="N215" s="48" t="str">
        <f t="shared" si="30"/>
        <v/>
      </c>
      <c r="O215" s="49">
        <f t="shared" si="24"/>
        <v>0</v>
      </c>
      <c r="P215" s="32" t="str">
        <f t="shared" si="25"/>
        <v/>
      </c>
      <c r="Q215" s="32">
        <f t="shared" si="26"/>
        <v>0</v>
      </c>
      <c r="R215" s="50">
        <f t="shared" si="27"/>
        <v>0</v>
      </c>
    </row>
    <row r="216" spans="1:18" ht="24.95" customHeight="1">
      <c r="A216" s="36">
        <f t="shared" si="28"/>
        <v>1</v>
      </c>
      <c r="B216" s="45" t="str">
        <f t="shared" si="31"/>
        <v/>
      </c>
      <c r="C216" s="60"/>
      <c r="D216" s="61"/>
      <c r="E216" s="61"/>
      <c r="F216" s="46" t="str">
        <f><![CDATA[IFERROR(IF(E216<>"",VLOOKUP(E216,Items!$C$8:$D$167,2,0),""),"راجع تكويد الصنف")]]></f>
        <v/>
      </c>
      <c r="G216" s="61"/>
      <c r="H216" s="61"/>
      <c r="I216" s="61"/>
      <c r="J216" s="61"/>
      <c r="K216" s="65"/>
      <c r="L216" s="39"/>
      <c r="M216" s="47">
        <f t="shared" si="29"/>
        <v>0</v>
      </c>
      <c r="N216" s="48" t="str">
        <f t="shared" si="30"/>
        <v/>
      </c>
      <c r="O216" s="49">
        <f t="shared" si="24"/>
        <v>0</v>
      </c>
      <c r="P216" s="32" t="str">
        <f t="shared" si="25"/>
        <v/>
      </c>
      <c r="Q216" s="32">
        <f t="shared" si="26"/>
        <v>0</v>
      </c>
      <c r="R216" s="50">
        <f t="shared" si="27"/>
        <v>0</v>
      </c>
    </row>
    <row r="217" spans="1:18" ht="24.95" customHeight="1">
      <c r="A217" s="36">
        <f t="shared" si="28"/>
        <v>1</v>
      </c>
      <c r="B217" s="45" t="str">
        <f t="shared" si="31"/>
        <v/>
      </c>
      <c r="C217" s="60"/>
      <c r="D217" s="61"/>
      <c r="E217" s="61"/>
      <c r="F217" s="46" t="str">
        <f><![CDATA[IFERROR(IF(E217<>"",VLOOKUP(E217,Items!$C$8:$D$167,2,0),""),"راجع تكويد الصنف")]]></f>
        <v/>
      </c>
      <c r="G217" s="61"/>
      <c r="H217" s="61"/>
      <c r="I217" s="61"/>
      <c r="J217" s="61"/>
      <c r="K217" s="65"/>
      <c r="L217" s="39"/>
      <c r="M217" s="47">
        <f t="shared" si="29"/>
        <v>0</v>
      </c>
      <c r="N217" s="48" t="str">
        <f t="shared" si="30"/>
        <v/>
      </c>
      <c r="O217" s="49">
        <f t="shared" si="24"/>
        <v>0</v>
      </c>
      <c r="P217" s="32" t="str">
        <f t="shared" si="25"/>
        <v/>
      </c>
      <c r="Q217" s="32">
        <f t="shared" si="26"/>
        <v>0</v>
      </c>
      <c r="R217" s="50">
        <f t="shared" si="27"/>
        <v>0</v>
      </c>
    </row>
    <row r="218" spans="1:18" ht="24.95" customHeight="1">
      <c r="A218" s="36">
        <f t="shared" si="28"/>
        <v>1</v>
      </c>
      <c r="B218" s="45" t="str">
        <f t="shared" si="31"/>
        <v/>
      </c>
      <c r="C218" s="60"/>
      <c r="D218" s="61"/>
      <c r="E218" s="61"/>
      <c r="F218" s="46" t="str">
        <f><![CDATA[IFERROR(IF(E218<>"",VLOOKUP(E218,Items!$C$8:$D$167,2,0),""),"راجع تكويد الصنف")]]></f>
        <v/>
      </c>
      <c r="G218" s="61"/>
      <c r="H218" s="61"/>
      <c r="I218" s="61"/>
      <c r="J218" s="61"/>
      <c r="K218" s="65"/>
      <c r="L218" s="39"/>
      <c r="M218" s="47">
        <f t="shared" si="29"/>
        <v>0</v>
      </c>
      <c r="N218" s="48" t="str">
        <f t="shared" si="30"/>
        <v/>
      </c>
      <c r="O218" s="49">
        <f t="shared" si="24"/>
        <v>0</v>
      </c>
      <c r="P218" s="32" t="str">
        <f t="shared" si="25"/>
        <v/>
      </c>
      <c r="Q218" s="32">
        <f t="shared" si="26"/>
        <v>0</v>
      </c>
      <c r="R218" s="50">
        <f t="shared" si="27"/>
        <v>0</v>
      </c>
    </row>
    <row r="219" spans="1:18" ht="24.95" customHeight="1">
      <c r="A219" s="36">
        <f t="shared" si="28"/>
        <v>1</v>
      </c>
      <c r="B219" s="45" t="str">
        <f t="shared" si="31"/>
        <v/>
      </c>
      <c r="C219" s="60"/>
      <c r="D219" s="61"/>
      <c r="E219" s="61"/>
      <c r="F219" s="46" t="str">
        <f><![CDATA[IFERROR(IF(E219<>"",VLOOKUP(E219,Items!$C$8:$D$167,2,0),""),"راجع تكويد الصنف")]]></f>
        <v/>
      </c>
      <c r="G219" s="61"/>
      <c r="H219" s="61"/>
      <c r="I219" s="61"/>
      <c r="J219" s="61"/>
      <c r="K219" s="65"/>
      <c r="L219" s="39"/>
      <c r="M219" s="47">
        <f t="shared" si="29"/>
        <v>0</v>
      </c>
      <c r="N219" s="48" t="str">
        <f t="shared" si="30"/>
        <v/>
      </c>
      <c r="O219" s="49">
        <f t="shared" si="24"/>
        <v>0</v>
      </c>
      <c r="P219" s="32" t="str">
        <f t="shared" si="25"/>
        <v/>
      </c>
      <c r="Q219" s="32">
        <f t="shared" si="26"/>
        <v>0</v>
      </c>
      <c r="R219" s="50">
        <f t="shared" si="27"/>
        <v>0</v>
      </c>
    </row>
    <row r="220" spans="1:18" ht="24.95" customHeight="1">
      <c r="A220" s="36">
        <f t="shared" si="28"/>
        <v>1</v>
      </c>
      <c r="B220" s="45" t="str">
        <f t="shared" si="31"/>
        <v/>
      </c>
      <c r="C220" s="60"/>
      <c r="D220" s="61"/>
      <c r="E220" s="61"/>
      <c r="F220" s="46" t="str">
        <f><![CDATA[IFERROR(IF(E220<>"",VLOOKUP(E220,Items!$C$8:$D$167,2,0),""),"راجع تكويد الصنف")]]></f>
        <v/>
      </c>
      <c r="G220" s="61"/>
      <c r="H220" s="61"/>
      <c r="I220" s="61"/>
      <c r="J220" s="61"/>
      <c r="K220" s="65"/>
      <c r="L220" s="39"/>
      <c r="M220" s="47">
        <f t="shared" si="29"/>
        <v>0</v>
      </c>
      <c r="N220" s="48" t="str">
        <f t="shared" si="30"/>
        <v/>
      </c>
      <c r="O220" s="49">
        <f t="shared" si="24"/>
        <v>0</v>
      </c>
      <c r="P220" s="32" t="str">
        <f t="shared" si="25"/>
        <v/>
      </c>
      <c r="Q220" s="32">
        <f t="shared" si="26"/>
        <v>0</v>
      </c>
      <c r="R220" s="50">
        <f t="shared" si="27"/>
        <v>0</v>
      </c>
    </row>
    <row r="221" spans="1:18" ht="24.95" customHeight="1">
      <c r="A221" s="36">
        <f t="shared" si="28"/>
        <v>1</v>
      </c>
      <c r="B221" s="45" t="str">
        <f t="shared" si="31"/>
        <v/>
      </c>
      <c r="C221" s="60"/>
      <c r="D221" s="61"/>
      <c r="E221" s="61"/>
      <c r="F221" s="46" t="str">
        <f><![CDATA[IFERROR(IF(E221<>"",VLOOKUP(E221,Items!$C$8:$D$167,2,0),""),"راجع تكويد الصنف")]]></f>
        <v/>
      </c>
      <c r="G221" s="61"/>
      <c r="H221" s="61"/>
      <c r="I221" s="61"/>
      <c r="J221" s="61"/>
      <c r="K221" s="65"/>
      <c r="L221" s="39"/>
      <c r="M221" s="47">
        <f t="shared" si="29"/>
        <v>0</v>
      </c>
      <c r="N221" s="48" t="str">
        <f t="shared" si="30"/>
        <v/>
      </c>
      <c r="O221" s="49">
        <f t="shared" si="24"/>
        <v>0</v>
      </c>
      <c r="P221" s="32" t="str">
        <f t="shared" si="25"/>
        <v/>
      </c>
      <c r="Q221" s="32">
        <f t="shared" si="26"/>
        <v>0</v>
      </c>
      <c r="R221" s="50">
        <f t="shared" si="27"/>
        <v>0</v>
      </c>
    </row>
    <row r="222" spans="1:18" ht="24.95" customHeight="1">
      <c r="A222" s="36">
        <f t="shared" si="28"/>
        <v>1</v>
      </c>
      <c r="B222" s="45" t="str">
        <f t="shared" si="31"/>
        <v/>
      </c>
      <c r="C222" s="60"/>
      <c r="D222" s="61"/>
      <c r="E222" s="61"/>
      <c r="F222" s="46" t="str">
        <f><![CDATA[IFERROR(IF(E222<>"",VLOOKUP(E222,Items!$C$8:$D$167,2,0),""),"راجع تكويد الصنف")]]></f>
        <v/>
      </c>
      <c r="G222" s="61"/>
      <c r="H222" s="61"/>
      <c r="I222" s="61"/>
      <c r="J222" s="61"/>
      <c r="K222" s="65"/>
      <c r="L222" s="39"/>
      <c r="M222" s="47">
        <f t="shared" si="29"/>
        <v>0</v>
      </c>
      <c r="N222" s="48" t="str">
        <f t="shared" si="30"/>
        <v/>
      </c>
      <c r="O222" s="49">
        <f t="shared" si="24"/>
        <v>0</v>
      </c>
      <c r="P222" s="32" t="str">
        <f t="shared" si="25"/>
        <v/>
      </c>
      <c r="Q222" s="32">
        <f t="shared" si="26"/>
        <v>0</v>
      </c>
      <c r="R222" s="50">
        <f t="shared" si="27"/>
        <v>0</v>
      </c>
    </row>
    <row r="223" spans="1:18" ht="24.95" customHeight="1">
      <c r="A223" s="36">
        <f t="shared" si="28"/>
        <v>1</v>
      </c>
      <c r="B223" s="45" t="str">
        <f t="shared" si="31"/>
        <v/>
      </c>
      <c r="C223" s="60"/>
      <c r="D223" s="61"/>
      <c r="E223" s="61"/>
      <c r="F223" s="46" t="str">
        <f><![CDATA[IFERROR(IF(E223<>"",VLOOKUP(E223,Items!$C$8:$D$167,2,0),""),"راجع تكويد الصنف")]]></f>
        <v/>
      </c>
      <c r="G223" s="61"/>
      <c r="H223" s="61"/>
      <c r="I223" s="61"/>
      <c r="J223" s="61"/>
      <c r="K223" s="65"/>
      <c r="L223" s="39"/>
      <c r="M223" s="47">
        <f t="shared" si="29"/>
        <v>0</v>
      </c>
      <c r="N223" s="48" t="str">
        <f t="shared" si="30"/>
        <v/>
      </c>
      <c r="O223" s="49">
        <f t="shared" si="24"/>
        <v>0</v>
      </c>
      <c r="P223" s="32" t="str">
        <f t="shared" si="25"/>
        <v/>
      </c>
      <c r="Q223" s="32">
        <f t="shared" si="26"/>
        <v>0</v>
      </c>
      <c r="R223" s="50">
        <f t="shared" si="27"/>
        <v>0</v>
      </c>
    </row>
    <row r="224" spans="1:18" ht="24.95" customHeight="1">
      <c r="A224" s="36">
        <f t="shared" si="28"/>
        <v>1</v>
      </c>
      <c r="B224" s="45" t="str">
        <f t="shared" si="31"/>
        <v/>
      </c>
      <c r="C224" s="60"/>
      <c r="D224" s="61"/>
      <c r="E224" s="61"/>
      <c r="F224" s="46" t="str">
        <f><![CDATA[IFERROR(IF(E224<>"",VLOOKUP(E224,Items!$C$8:$D$167,2,0),""),"راجع تكويد الصنف")]]></f>
        <v/>
      </c>
      <c r="G224" s="61"/>
      <c r="H224" s="61"/>
      <c r="I224" s="61"/>
      <c r="J224" s="61"/>
      <c r="K224" s="65"/>
      <c r="L224" s="39"/>
      <c r="M224" s="47">
        <f t="shared" si="29"/>
        <v>0</v>
      </c>
      <c r="N224" s="48" t="str">
        <f t="shared" si="30"/>
        <v/>
      </c>
      <c r="O224" s="49">
        <f t="shared" si="24"/>
        <v>0</v>
      </c>
      <c r="P224" s="32" t="str">
        <f t="shared" si="25"/>
        <v/>
      </c>
      <c r="Q224" s="32">
        <f t="shared" si="26"/>
        <v>0</v>
      </c>
      <c r="R224" s="50">
        <f t="shared" si="27"/>
        <v>0</v>
      </c>
    </row>
    <row r="225" spans="1:18" ht="24.95" customHeight="1">
      <c r="A225" s="36">
        <f t="shared" si="28"/>
        <v>1</v>
      </c>
      <c r="B225" s="45" t="str">
        <f t="shared" si="31"/>
        <v/>
      </c>
      <c r="C225" s="60"/>
      <c r="D225" s="61"/>
      <c r="E225" s="61"/>
      <c r="F225" s="46" t="str">
        <f><![CDATA[IFERROR(IF(E225<>"",VLOOKUP(E225,Items!$C$8:$D$167,2,0),""),"راجع تكويد الصنف")]]></f>
        <v/>
      </c>
      <c r="G225" s="61"/>
      <c r="H225" s="61"/>
      <c r="I225" s="61"/>
      <c r="J225" s="61"/>
      <c r="K225" s="65"/>
      <c r="L225" s="39"/>
      <c r="M225" s="47">
        <f t="shared" si="29"/>
        <v>0</v>
      </c>
      <c r="N225" s="48" t="str">
        <f t="shared" si="30"/>
        <v/>
      </c>
      <c r="O225" s="49">
        <f t="shared" si="24"/>
        <v>0</v>
      </c>
      <c r="P225" s="32" t="str">
        <f t="shared" si="25"/>
        <v/>
      </c>
      <c r="Q225" s="32">
        <f t="shared" si="26"/>
        <v>0</v>
      </c>
      <c r="R225" s="50">
        <f t="shared" si="27"/>
        <v>0</v>
      </c>
    </row>
    <row r="226" spans="1:18" ht="24.95" customHeight="1">
      <c r="A226" s="36">
        <f t="shared" si="28"/>
        <v>1</v>
      </c>
      <c r="B226" s="45" t="str">
        <f t="shared" si="31"/>
        <v/>
      </c>
      <c r="C226" s="60"/>
      <c r="D226" s="61"/>
      <c r="E226" s="61"/>
      <c r="F226" s="46" t="str">
        <f><![CDATA[IFERROR(IF(E226<>"",VLOOKUP(E226,Items!$C$8:$D$167,2,0),""),"راجع تكويد الصنف")]]></f>
        <v/>
      </c>
      <c r="G226" s="61"/>
      <c r="H226" s="61"/>
      <c r="I226" s="61"/>
      <c r="J226" s="61"/>
      <c r="K226" s="65"/>
      <c r="L226" s="39"/>
      <c r="M226" s="47">
        <f t="shared" si="29"/>
        <v>0</v>
      </c>
      <c r="N226" s="48" t="str">
        <f t="shared" si="30"/>
        <v/>
      </c>
      <c r="O226" s="49">
        <f t="shared" si="24"/>
        <v>0</v>
      </c>
      <c r="P226" s="32" t="str">
        <f t="shared" si="25"/>
        <v/>
      </c>
      <c r="Q226" s="32">
        <f t="shared" si="26"/>
        <v>0</v>
      </c>
      <c r="R226" s="50">
        <f t="shared" si="27"/>
        <v>0</v>
      </c>
    </row>
    <row r="227" spans="1:18" ht="24.95" customHeight="1">
      <c r="A227" s="36">
        <f t="shared" si="28"/>
        <v>1</v>
      </c>
      <c r="B227" s="45" t="str">
        <f t="shared" si="31"/>
        <v/>
      </c>
      <c r="C227" s="60"/>
      <c r="D227" s="61"/>
      <c r="E227" s="61"/>
      <c r="F227" s="46" t="str">
        <f><![CDATA[IFERROR(IF(E227<>"",VLOOKUP(E227,Items!$C$8:$D$167,2,0),""),"راجع تكويد الصنف")]]></f>
        <v/>
      </c>
      <c r="G227" s="61"/>
      <c r="H227" s="61"/>
      <c r="I227" s="61"/>
      <c r="J227" s="61"/>
      <c r="K227" s="65"/>
      <c r="L227" s="39"/>
      <c r="M227" s="47">
        <f t="shared" si="29"/>
        <v>0</v>
      </c>
      <c r="N227" s="48" t="str">
        <f t="shared" si="30"/>
        <v/>
      </c>
      <c r="O227" s="49">
        <f t="shared" si="24"/>
        <v>0</v>
      </c>
      <c r="P227" s="32" t="str">
        <f t="shared" si="25"/>
        <v/>
      </c>
      <c r="Q227" s="32">
        <f t="shared" si="26"/>
        <v>0</v>
      </c>
      <c r="R227" s="50">
        <f t="shared" si="27"/>
        <v>0</v>
      </c>
    </row>
    <row r="228" spans="1:18" ht="24.95" customHeight="1">
      <c r="A228" s="36">
        <f t="shared" si="28"/>
        <v>1</v>
      </c>
      <c r="B228" s="45" t="str">
        <f t="shared" si="31"/>
        <v/>
      </c>
      <c r="C228" s="60"/>
      <c r="D228" s="61"/>
      <c r="E228" s="61"/>
      <c r="F228" s="46" t="str">
        <f><![CDATA[IFERROR(IF(E228<>"",VLOOKUP(E228,Items!$C$8:$D$167,2,0),""),"راجع تكويد الصنف")]]></f>
        <v/>
      </c>
      <c r="G228" s="61"/>
      <c r="H228" s="61"/>
      <c r="I228" s="61"/>
      <c r="J228" s="61"/>
      <c r="K228" s="65"/>
      <c r="L228" s="39"/>
      <c r="M228" s="47">
        <f t="shared" si="29"/>
        <v>0</v>
      </c>
      <c r="N228" s="48" t="str">
        <f t="shared" si="30"/>
        <v/>
      </c>
      <c r="O228" s="49">
        <f t="shared" si="24"/>
        <v>0</v>
      </c>
      <c r="P228" s="32" t="str">
        <f t="shared" si="25"/>
        <v/>
      </c>
      <c r="Q228" s="32">
        <f t="shared" si="26"/>
        <v>0</v>
      </c>
      <c r="R228" s="50">
        <f t="shared" si="27"/>
        <v>0</v>
      </c>
    </row>
    <row r="229" spans="1:18" ht="24.95" customHeight="1">
      <c r="A229" s="36">
        <f t="shared" si="28"/>
        <v>1</v>
      </c>
      <c r="B229" s="45" t="str">
        <f t="shared" si="31"/>
        <v/>
      </c>
      <c r="C229" s="60"/>
      <c r="D229" s="61"/>
      <c r="E229" s="61"/>
      <c r="F229" s="46" t="str">
        <f><![CDATA[IFERROR(IF(E229<>"",VLOOKUP(E229,Items!$C$8:$D$167,2,0),""),"راجع تكويد الصنف")]]></f>
        <v/>
      </c>
      <c r="G229" s="61"/>
      <c r="H229" s="61"/>
      <c r="I229" s="61"/>
      <c r="J229" s="61"/>
      <c r="K229" s="65"/>
      <c r="L229" s="39"/>
      <c r="M229" s="47">
        <f t="shared" si="29"/>
        <v>0</v>
      </c>
      <c r="N229" s="48" t="str">
        <f t="shared" si="30"/>
        <v/>
      </c>
      <c r="O229" s="49">
        <f t="shared" si="24"/>
        <v>0</v>
      </c>
      <c r="P229" s="32" t="str">
        <f t="shared" si="25"/>
        <v/>
      </c>
      <c r="Q229" s="32">
        <f t="shared" si="26"/>
        <v>0</v>
      </c>
      <c r="R229" s="50">
        <f t="shared" si="27"/>
        <v>0</v>
      </c>
    </row>
    <row r="230" spans="1:18" ht="24.95" customHeight="1">
      <c r="A230" s="36">
        <f t="shared" si="28"/>
        <v>1</v>
      </c>
      <c r="B230" s="45" t="str">
        <f t="shared" si="31"/>
        <v/>
      </c>
      <c r="C230" s="60"/>
      <c r="D230" s="61"/>
      <c r="E230" s="61"/>
      <c r="F230" s="46" t="str">
        <f><![CDATA[IFERROR(IF(E230<>"",VLOOKUP(E230,Items!$C$8:$D$167,2,0),""),"راجع تكويد الصنف")]]></f>
        <v/>
      </c>
      <c r="G230" s="61"/>
      <c r="H230" s="61"/>
      <c r="I230" s="61"/>
      <c r="J230" s="61"/>
      <c r="K230" s="65"/>
      <c r="L230" s="39"/>
      <c r="M230" s="47">
        <f t="shared" si="29"/>
        <v>0</v>
      </c>
      <c r="N230" s="48" t="str">
        <f t="shared" si="30"/>
        <v/>
      </c>
      <c r="O230" s="49">
        <f t="shared" si="24"/>
        <v>0</v>
      </c>
      <c r="P230" s="32" t="str">
        <f t="shared" si="25"/>
        <v/>
      </c>
      <c r="Q230" s="32">
        <f t="shared" si="26"/>
        <v>0</v>
      </c>
      <c r="R230" s="50">
        <f t="shared" si="27"/>
        <v>0</v>
      </c>
    </row>
    <row r="231" spans="1:18" ht="24.95" customHeight="1">
      <c r="A231" s="36">
        <f t="shared" si="28"/>
        <v>1</v>
      </c>
      <c r="B231" s="45" t="str">
        <f t="shared" si="31"/>
        <v/>
      </c>
      <c r="C231" s="60"/>
      <c r="D231" s="61"/>
      <c r="E231" s="61"/>
      <c r="F231" s="46" t="str">
        <f><![CDATA[IFERROR(IF(E231<>"",VLOOKUP(E231,Items!$C$8:$D$167,2,0),""),"راجع تكويد الصنف")]]></f>
        <v/>
      </c>
      <c r="G231" s="61"/>
      <c r="H231" s="61"/>
      <c r="I231" s="61"/>
      <c r="J231" s="61"/>
      <c r="K231" s="65"/>
      <c r="L231" s="39"/>
      <c r="M231" s="47">
        <f t="shared" si="29"/>
        <v>0</v>
      </c>
      <c r="N231" s="48" t="str">
        <f t="shared" si="30"/>
        <v/>
      </c>
      <c r="O231" s="49">
        <f t="shared" si="24"/>
        <v>0</v>
      </c>
      <c r="P231" s="32" t="str">
        <f t="shared" si="25"/>
        <v/>
      </c>
      <c r="Q231" s="32">
        <f t="shared" si="26"/>
        <v>0</v>
      </c>
      <c r="R231" s="50">
        <f t="shared" si="27"/>
        <v>0</v>
      </c>
    </row>
    <row r="232" spans="1:18" ht="24.95" customHeight="1">
      <c r="A232" s="36">
        <f t="shared" si="28"/>
        <v>1</v>
      </c>
      <c r="B232" s="45" t="str">
        <f t="shared" si="31"/>
        <v/>
      </c>
      <c r="C232" s="60"/>
      <c r="D232" s="61"/>
      <c r="E232" s="61"/>
      <c r="F232" s="46" t="str">
        <f><![CDATA[IFERROR(IF(E232<>"",VLOOKUP(E232,Items!$C$8:$D$167,2,0),""),"راجع تكويد الصنف")]]></f>
        <v/>
      </c>
      <c r="G232" s="61"/>
      <c r="H232" s="61"/>
      <c r="I232" s="61"/>
      <c r="J232" s="61"/>
      <c r="K232" s="65"/>
      <c r="L232" s="39"/>
      <c r="M232" s="47">
        <f t="shared" si="29"/>
        <v>0</v>
      </c>
      <c r="N232" s="48" t="str">
        <f t="shared" si="30"/>
        <v/>
      </c>
      <c r="O232" s="49">
        <f t="shared" si="24"/>
        <v>0</v>
      </c>
      <c r="P232" s="32" t="str">
        <f t="shared" si="25"/>
        <v/>
      </c>
      <c r="Q232" s="32">
        <f t="shared" si="26"/>
        <v>0</v>
      </c>
      <c r="R232" s="50">
        <f t="shared" si="27"/>
        <v>0</v>
      </c>
    </row>
    <row r="233" spans="1:18" ht="24.95" customHeight="1">
      <c r="A233" s="36">
        <f t="shared" si="28"/>
        <v>1</v>
      </c>
      <c r="B233" s="45" t="str">
        <f t="shared" si="31"/>
        <v/>
      </c>
      <c r="C233" s="60"/>
      <c r="D233" s="61"/>
      <c r="E233" s="61"/>
      <c r="F233" s="46" t="str">
        <f><![CDATA[IFERROR(IF(E233<>"",VLOOKUP(E233,Items!$C$8:$D$167,2,0),""),"راجع تكويد الصنف")]]></f>
        <v/>
      </c>
      <c r="G233" s="61"/>
      <c r="H233" s="61"/>
      <c r="I233" s="61"/>
      <c r="J233" s="61"/>
      <c r="K233" s="65"/>
      <c r="L233" s="39"/>
      <c r="M233" s="47">
        <f t="shared" si="29"/>
        <v>0</v>
      </c>
      <c r="N233" s="48" t="str">
        <f t="shared" si="30"/>
        <v/>
      </c>
      <c r="O233" s="49">
        <f t="shared" si="24"/>
        <v>0</v>
      </c>
      <c r="P233" s="32" t="str">
        <f t="shared" si="25"/>
        <v/>
      </c>
      <c r="Q233" s="32">
        <f t="shared" si="26"/>
        <v>0</v>
      </c>
      <c r="R233" s="50">
        <f t="shared" si="27"/>
        <v>0</v>
      </c>
    </row>
    <row r="234" spans="1:18" ht="24.95" customHeight="1">
      <c r="A234" s="36">
        <f t="shared" si="28"/>
        <v>1</v>
      </c>
      <c r="B234" s="45" t="str">
        <f t="shared" si="31"/>
        <v/>
      </c>
      <c r="C234" s="60"/>
      <c r="D234" s="61"/>
      <c r="E234" s="61"/>
      <c r="F234" s="46" t="str">
        <f><![CDATA[IFERROR(IF(E234<>"",VLOOKUP(E234,Items!$C$8:$D$167,2,0),""),"راجع تكويد الصنف")]]></f>
        <v/>
      </c>
      <c r="G234" s="61"/>
      <c r="H234" s="61"/>
      <c r="I234" s="61"/>
      <c r="J234" s="61"/>
      <c r="K234" s="65"/>
      <c r="L234" s="39"/>
      <c r="M234" s="47">
        <f t="shared" si="29"/>
        <v>0</v>
      </c>
      <c r="N234" s="48" t="str">
        <f t="shared" si="30"/>
        <v/>
      </c>
      <c r="O234" s="49">
        <f t="shared" si="24"/>
        <v>0</v>
      </c>
      <c r="P234" s="32" t="str">
        <f t="shared" si="25"/>
        <v/>
      </c>
      <c r="Q234" s="32">
        <f t="shared" si="26"/>
        <v>0</v>
      </c>
      <c r="R234" s="50">
        <f t="shared" si="27"/>
        <v>0</v>
      </c>
    </row>
    <row r="235" spans="1:18" ht="24.95" customHeight="1">
      <c r="A235" s="36">
        <f t="shared" si="28"/>
        <v>1</v>
      </c>
      <c r="B235" s="45" t="str">
        <f t="shared" si="31"/>
        <v/>
      </c>
      <c r="C235" s="60"/>
      <c r="D235" s="61"/>
      <c r="E235" s="61"/>
      <c r="F235" s="46" t="str">
        <f><![CDATA[IFERROR(IF(E235<>"",VLOOKUP(E235,Items!$C$8:$D$167,2,0),""),"راجع تكويد الصنف")]]></f>
        <v/>
      </c>
      <c r="G235" s="61"/>
      <c r="H235" s="61"/>
      <c r="I235" s="61"/>
      <c r="J235" s="61"/>
      <c r="K235" s="65"/>
      <c r="L235" s="39"/>
      <c r="M235" s="47">
        <f t="shared" si="29"/>
        <v>0</v>
      </c>
      <c r="N235" s="48" t="str">
        <f t="shared" si="30"/>
        <v/>
      </c>
      <c r="O235" s="49">
        <f t="shared" si="24"/>
        <v>0</v>
      </c>
      <c r="P235" s="32" t="str">
        <f t="shared" si="25"/>
        <v/>
      </c>
      <c r="Q235" s="32">
        <f t="shared" si="26"/>
        <v>0</v>
      </c>
      <c r="R235" s="50">
        <f t="shared" si="27"/>
        <v>0</v>
      </c>
    </row>
    <row r="236" spans="1:18" ht="24.95" customHeight="1">
      <c r="A236" s="36">
        <f t="shared" si="28"/>
        <v>1</v>
      </c>
      <c r="B236" s="45" t="str">
        <f t="shared" si="31"/>
        <v/>
      </c>
      <c r="C236" s="60"/>
      <c r="D236" s="61"/>
      <c r="E236" s="61"/>
      <c r="F236" s="46" t="str">
        <f><![CDATA[IFERROR(IF(E236<>"",VLOOKUP(E236,Items!$C$8:$D$167,2,0),""),"راجع تكويد الصنف")]]></f>
        <v/>
      </c>
      <c r="G236" s="61"/>
      <c r="H236" s="61"/>
      <c r="I236" s="61"/>
      <c r="J236" s="61"/>
      <c r="K236" s="65"/>
      <c r="L236" s="39"/>
      <c r="M236" s="47">
        <f t="shared" si="29"/>
        <v>0</v>
      </c>
      <c r="N236" s="48" t="str">
        <f t="shared" si="30"/>
        <v/>
      </c>
      <c r="O236" s="49">
        <f t="shared" si="24"/>
        <v>0</v>
      </c>
      <c r="P236" s="32" t="str">
        <f t="shared" si="25"/>
        <v/>
      </c>
      <c r="Q236" s="32">
        <f t="shared" si="26"/>
        <v>0</v>
      </c>
      <c r="R236" s="50">
        <f t="shared" si="27"/>
        <v>0</v>
      </c>
    </row>
    <row r="237" spans="1:18" ht="24.95" customHeight="1">
      <c r="A237" s="36">
        <f t="shared" si="28"/>
        <v>1</v>
      </c>
      <c r="B237" s="45" t="str">
        <f t="shared" si="31"/>
        <v/>
      </c>
      <c r="C237" s="60"/>
      <c r="D237" s="61"/>
      <c r="E237" s="61"/>
      <c r="F237" s="46" t="str">
        <f><![CDATA[IFERROR(IF(E237<>"",VLOOKUP(E237,Items!$C$8:$D$167,2,0),""),"راجع تكويد الصنف")]]></f>
        <v/>
      </c>
      <c r="G237" s="61"/>
      <c r="H237" s="61"/>
      <c r="I237" s="61"/>
      <c r="J237" s="61"/>
      <c r="K237" s="65"/>
      <c r="L237" s="39"/>
      <c r="M237" s="47">
        <f t="shared" si="29"/>
        <v>0</v>
      </c>
      <c r="N237" s="48" t="str">
        <f t="shared" si="30"/>
        <v/>
      </c>
      <c r="O237" s="49">
        <f t="shared" si="24"/>
        <v>0</v>
      </c>
      <c r="P237" s="32" t="str">
        <f t="shared" si="25"/>
        <v/>
      </c>
      <c r="Q237" s="32">
        <f t="shared" si="26"/>
        <v>0</v>
      </c>
      <c r="R237" s="50">
        <f t="shared" si="27"/>
        <v>0</v>
      </c>
    </row>
    <row r="238" spans="1:18" ht="24.95" customHeight="1">
      <c r="A238" s="36">
        <f t="shared" si="28"/>
        <v>1</v>
      </c>
      <c r="B238" s="45" t="str">
        <f t="shared" si="31"/>
        <v/>
      </c>
      <c r="C238" s="60"/>
      <c r="D238" s="61"/>
      <c r="E238" s="61"/>
      <c r="F238" s="46" t="str">
        <f><![CDATA[IFERROR(IF(E238<>"",VLOOKUP(E238,Items!$C$8:$D$167,2,0),""),"راجع تكويد الصنف")]]></f>
        <v/>
      </c>
      <c r="G238" s="61"/>
      <c r="H238" s="61"/>
      <c r="I238" s="61"/>
      <c r="J238" s="61"/>
      <c r="K238" s="65"/>
      <c r="L238" s="39"/>
      <c r="M238" s="47">
        <f t="shared" si="29"/>
        <v>0</v>
      </c>
      <c r="N238" s="48" t="str">
        <f t="shared" si="30"/>
        <v/>
      </c>
      <c r="O238" s="49">
        <f t="shared" si="24"/>
        <v>0</v>
      </c>
      <c r="P238" s="32" t="str">
        <f t="shared" si="25"/>
        <v/>
      </c>
      <c r="Q238" s="32">
        <f t="shared" si="26"/>
        <v>0</v>
      </c>
      <c r="R238" s="50">
        <f t="shared" si="27"/>
        <v>0</v>
      </c>
    </row>
    <row r="239" spans="1:18" ht="24.95" customHeight="1">
      <c r="A239" s="36">
        <f t="shared" si="28"/>
        <v>1</v>
      </c>
      <c r="B239" s="45" t="str">
        <f t="shared" si="31"/>
        <v/>
      </c>
      <c r="C239" s="60"/>
      <c r="D239" s="61"/>
      <c r="E239" s="61"/>
      <c r="F239" s="46" t="str">
        <f><![CDATA[IFERROR(IF(E239<>"",VLOOKUP(E239,Items!$C$8:$D$167,2,0),""),"راجع تكويد الصنف")]]></f>
        <v/>
      </c>
      <c r="G239" s="61"/>
      <c r="H239" s="61"/>
      <c r="I239" s="61"/>
      <c r="J239" s="61"/>
      <c r="K239" s="65"/>
      <c r="L239" s="39"/>
      <c r="M239" s="47">
        <f t="shared" si="29"/>
        <v>0</v>
      </c>
      <c r="N239" s="48" t="str">
        <f t="shared" si="30"/>
        <v/>
      </c>
      <c r="O239" s="49">
        <f t="shared" si="24"/>
        <v>0</v>
      </c>
      <c r="P239" s="32" t="str">
        <f t="shared" si="25"/>
        <v/>
      </c>
      <c r="Q239" s="32">
        <f t="shared" si="26"/>
        <v>0</v>
      </c>
      <c r="R239" s="50">
        <f t="shared" si="27"/>
        <v>0</v>
      </c>
    </row>
    <row r="240" spans="1:18" ht="24.95" customHeight="1">
      <c r="A240" s="36">
        <f t="shared" si="28"/>
        <v>1</v>
      </c>
      <c r="B240" s="45" t="str">
        <f t="shared" si="31"/>
        <v/>
      </c>
      <c r="C240" s="60"/>
      <c r="D240" s="61"/>
      <c r="E240" s="61"/>
      <c r="F240" s="46" t="str">
        <f><![CDATA[IFERROR(IF(E240<>"",VLOOKUP(E240,Items!$C$8:$D$167,2,0),""),"راجع تكويد الصنف")]]></f>
        <v/>
      </c>
      <c r="G240" s="61"/>
      <c r="H240" s="61"/>
      <c r="I240" s="61"/>
      <c r="J240" s="61"/>
      <c r="K240" s="65"/>
      <c r="L240" s="39"/>
      <c r="M240" s="47">
        <f t="shared" si="29"/>
        <v>0</v>
      </c>
      <c r="N240" s="48" t="str">
        <f t="shared" si="30"/>
        <v/>
      </c>
      <c r="O240" s="49">
        <f t="shared" si="24"/>
        <v>0</v>
      </c>
      <c r="P240" s="32" t="str">
        <f t="shared" si="25"/>
        <v/>
      </c>
      <c r="Q240" s="32">
        <f t="shared" si="26"/>
        <v>0</v>
      </c>
      <c r="R240" s="50">
        <f t="shared" si="27"/>
        <v>0</v>
      </c>
    </row>
    <row r="241" spans="1:18" ht="24.95" customHeight="1">
      <c r="A241" s="36">
        <f t="shared" si="28"/>
        <v>1</v>
      </c>
      <c r="B241" s="45" t="str">
        <f t="shared" si="31"/>
        <v/>
      </c>
      <c r="C241" s="60"/>
      <c r="D241" s="61"/>
      <c r="E241" s="61"/>
      <c r="F241" s="46" t="str">
        <f><![CDATA[IFERROR(IF(E241<>"",VLOOKUP(E241,Items!$C$8:$D$167,2,0),""),"راجع تكويد الصنف")]]></f>
        <v/>
      </c>
      <c r="G241" s="61"/>
      <c r="H241" s="61"/>
      <c r="I241" s="61"/>
      <c r="J241" s="61"/>
      <c r="K241" s="65"/>
      <c r="L241" s="39"/>
      <c r="M241" s="47">
        <f t="shared" si="29"/>
        <v>0</v>
      </c>
      <c r="N241" s="48" t="str">
        <f t="shared" si="30"/>
        <v/>
      </c>
      <c r="O241" s="49">
        <f t="shared" si="24"/>
        <v>0</v>
      </c>
      <c r="P241" s="32" t="str">
        <f t="shared" si="25"/>
        <v/>
      </c>
      <c r="Q241" s="32">
        <f t="shared" si="26"/>
        <v>0</v>
      </c>
      <c r="R241" s="50">
        <f t="shared" si="27"/>
        <v>0</v>
      </c>
    </row>
    <row r="242" spans="1:18" ht="24.95" customHeight="1">
      <c r="A242" s="36">
        <f t="shared" si="28"/>
        <v>1</v>
      </c>
      <c r="B242" s="45" t="str">
        <f t="shared" si="31"/>
        <v/>
      </c>
      <c r="C242" s="60"/>
      <c r="D242" s="61"/>
      <c r="E242" s="61"/>
      <c r="F242" s="46" t="str">
        <f><![CDATA[IFERROR(IF(E242<>"",VLOOKUP(E242,Items!$C$8:$D$167,2,0),""),"راجع تكويد الصنف")]]></f>
        <v/>
      </c>
      <c r="G242" s="61"/>
      <c r="H242" s="61"/>
      <c r="I242" s="61"/>
      <c r="J242" s="61"/>
      <c r="K242" s="65"/>
      <c r="L242" s="39"/>
      <c r="M242" s="47">
        <f t="shared" si="29"/>
        <v>0</v>
      </c>
      <c r="N242" s="48" t="str">
        <f t="shared" si="30"/>
        <v/>
      </c>
      <c r="O242" s="49">
        <f t="shared" si="24"/>
        <v>0</v>
      </c>
      <c r="P242" s="32" t="str">
        <f t="shared" si="25"/>
        <v/>
      </c>
      <c r="Q242" s="32">
        <f t="shared" si="26"/>
        <v>0</v>
      </c>
      <c r="R242" s="50">
        <f t="shared" si="27"/>
        <v>0</v>
      </c>
    </row>
    <row r="243" spans="1:18" ht="24.95" customHeight="1">
      <c r="A243" s="36">
        <f t="shared" si="28"/>
        <v>1</v>
      </c>
      <c r="B243" s="45" t="str">
        <f t="shared" si="31"/>
        <v/>
      </c>
      <c r="C243" s="60"/>
      <c r="D243" s="61"/>
      <c r="E243" s="61"/>
      <c r="F243" s="46" t="str">
        <f><![CDATA[IFERROR(IF(E243<>"",VLOOKUP(E243,Items!$C$8:$D$167,2,0),""),"راجع تكويد الصنف")]]></f>
        <v/>
      </c>
      <c r="G243" s="61"/>
      <c r="H243" s="61"/>
      <c r="I243" s="61"/>
      <c r="J243" s="61"/>
      <c r="K243" s="65"/>
      <c r="L243" s="39"/>
      <c r="M243" s="47">
        <f t="shared" si="29"/>
        <v>0</v>
      </c>
      <c r="N243" s="48" t="str">
        <f t="shared" si="30"/>
        <v/>
      </c>
      <c r="O243" s="49">
        <f t="shared" si="24"/>
        <v>0</v>
      </c>
      <c r="P243" s="32" t="str">
        <f t="shared" si="25"/>
        <v/>
      </c>
      <c r="Q243" s="32">
        <f t="shared" si="26"/>
        <v>0</v>
      </c>
      <c r="R243" s="50">
        <f t="shared" si="27"/>
        <v>0</v>
      </c>
    </row>
    <row r="244" spans="1:18" ht="24.95" customHeight="1">
      <c r="A244" s="36">
        <f t="shared" si="28"/>
        <v>1</v>
      </c>
      <c r="B244" s="45" t="str">
        <f t="shared" si="31"/>
        <v/>
      </c>
      <c r="C244" s="60"/>
      <c r="D244" s="61"/>
      <c r="E244" s="61"/>
      <c r="F244" s="46" t="str">
        <f><![CDATA[IFERROR(IF(E244<>"",VLOOKUP(E244,Items!$C$8:$D$167,2,0),""),"راجع تكويد الصنف")]]></f>
        <v/>
      </c>
      <c r="G244" s="61"/>
      <c r="H244" s="61"/>
      <c r="I244" s="61"/>
      <c r="J244" s="61"/>
      <c r="K244" s="65"/>
      <c r="L244" s="39"/>
      <c r="M244" s="47">
        <f t="shared" si="29"/>
        <v>0</v>
      </c>
      <c r="N244" s="48" t="str">
        <f t="shared" si="30"/>
        <v/>
      </c>
      <c r="O244" s="49">
        <f t="shared" si="24"/>
        <v>0</v>
      </c>
      <c r="P244" s="32" t="str">
        <f t="shared" si="25"/>
        <v/>
      </c>
      <c r="Q244" s="32">
        <f t="shared" si="26"/>
        <v>0</v>
      </c>
      <c r="R244" s="50">
        <f t="shared" si="27"/>
        <v>0</v>
      </c>
    </row>
    <row r="245" spans="1:18" ht="24.95" customHeight="1">
      <c r="A245" s="36">
        <f t="shared" si="28"/>
        <v>1</v>
      </c>
      <c r="B245" s="45" t="str">
        <f t="shared" si="31"/>
        <v/>
      </c>
      <c r="C245" s="60"/>
      <c r="D245" s="61"/>
      <c r="E245" s="61"/>
      <c r="F245" s="46" t="str">
        <f><![CDATA[IFERROR(IF(E245<>"",VLOOKUP(E245,Items!$C$8:$D$167,2,0),""),"راجع تكويد الصنف")]]></f>
        <v/>
      </c>
      <c r="G245" s="61"/>
      <c r="H245" s="61"/>
      <c r="I245" s="61"/>
      <c r="J245" s="61"/>
      <c r="K245" s="65"/>
      <c r="L245" s="39"/>
      <c r="M245" s="47">
        <f t="shared" si="29"/>
        <v>0</v>
      </c>
      <c r="N245" s="48" t="str">
        <f t="shared" si="30"/>
        <v/>
      </c>
      <c r="O245" s="49">
        <f t="shared" si="24"/>
        <v>0</v>
      </c>
      <c r="P245" s="32" t="str">
        <f t="shared" si="25"/>
        <v/>
      </c>
      <c r="Q245" s="32">
        <f t="shared" si="26"/>
        <v>0</v>
      </c>
      <c r="R245" s="50">
        <f t="shared" si="27"/>
        <v>0</v>
      </c>
    </row>
    <row r="246" spans="1:18" ht="24.95" customHeight="1">
      <c r="A246" s="36">
        <f t="shared" si="28"/>
        <v>1</v>
      </c>
      <c r="B246" s="45" t="str">
        <f t="shared" si="31"/>
        <v/>
      </c>
      <c r="C246" s="60"/>
      <c r="D246" s="61"/>
      <c r="E246" s="61"/>
      <c r="F246" s="46" t="str">
        <f><![CDATA[IFERROR(IF(E246<>"",VLOOKUP(E246,Items!$C$8:$D$167,2,0),""),"راجع تكويد الصنف")]]></f>
        <v/>
      </c>
      <c r="G246" s="61"/>
      <c r="H246" s="61"/>
      <c r="I246" s="61"/>
      <c r="J246" s="61"/>
      <c r="K246" s="65"/>
      <c r="L246" s="39"/>
      <c r="M246" s="47">
        <f t="shared" si="29"/>
        <v>0</v>
      </c>
      <c r="N246" s="48" t="str">
        <f t="shared" si="30"/>
        <v/>
      </c>
      <c r="O246" s="49">
        <f t="shared" si="24"/>
        <v>0</v>
      </c>
      <c r="P246" s="32" t="str">
        <f t="shared" si="25"/>
        <v/>
      </c>
      <c r="Q246" s="32">
        <f t="shared" si="26"/>
        <v>0</v>
      </c>
      <c r="R246" s="50">
        <f t="shared" si="27"/>
        <v>0</v>
      </c>
    </row>
    <row r="247" spans="1:18" ht="24.95" customHeight="1">
      <c r="A247" s="36">
        <f t="shared" si="28"/>
        <v>1</v>
      </c>
      <c r="B247" s="45" t="str">
        <f t="shared" si="31"/>
        <v/>
      </c>
      <c r="C247" s="60"/>
      <c r="D247" s="61"/>
      <c r="E247" s="61"/>
      <c r="F247" s="46" t="str">
        <f><![CDATA[IFERROR(IF(E247<>"",VLOOKUP(E247,Items!$C$8:$D$167,2,0),""),"راجع تكويد الصنف")]]></f>
        <v/>
      </c>
      <c r="G247" s="61"/>
      <c r="H247" s="61"/>
      <c r="I247" s="61"/>
      <c r="J247" s="61"/>
      <c r="K247" s="65"/>
      <c r="L247" s="39"/>
      <c r="M247" s="47">
        <f t="shared" si="29"/>
        <v>0</v>
      </c>
      <c r="N247" s="48" t="str">
        <f t="shared" si="30"/>
        <v/>
      </c>
      <c r="O247" s="49">
        <f t="shared" si="24"/>
        <v>0</v>
      </c>
      <c r="P247" s="32" t="str">
        <f t="shared" si="25"/>
        <v/>
      </c>
      <c r="Q247" s="32">
        <f t="shared" si="26"/>
        <v>0</v>
      </c>
      <c r="R247" s="50">
        <f t="shared" si="27"/>
        <v>0</v>
      </c>
    </row>
    <row r="248" spans="1:18" ht="24.95" customHeight="1">
      <c r="A248" s="36">
        <f t="shared" si="28"/>
        <v>1</v>
      </c>
      <c r="B248" s="45" t="str">
        <f t="shared" si="31"/>
        <v/>
      </c>
      <c r="C248" s="60"/>
      <c r="D248" s="61"/>
      <c r="E248" s="61"/>
      <c r="F248" s="46" t="str">
        <f><![CDATA[IFERROR(IF(E248<>"",VLOOKUP(E248,Items!$C$8:$D$167,2,0),""),"راجع تكويد الصنف")]]></f>
        <v/>
      </c>
      <c r="G248" s="61"/>
      <c r="H248" s="61"/>
      <c r="I248" s="61"/>
      <c r="J248" s="61"/>
      <c r="K248" s="65"/>
      <c r="L248" s="39"/>
      <c r="M248" s="47">
        <f t="shared" si="29"/>
        <v>0</v>
      </c>
      <c r="N248" s="48" t="str">
        <f t="shared" si="30"/>
        <v/>
      </c>
      <c r="O248" s="49">
        <f t="shared" si="24"/>
        <v>0</v>
      </c>
      <c r="P248" s="32" t="str">
        <f t="shared" si="25"/>
        <v/>
      </c>
      <c r="Q248" s="32">
        <f t="shared" si="26"/>
        <v>0</v>
      </c>
      <c r="R248" s="50">
        <f t="shared" si="27"/>
        <v>0</v>
      </c>
    </row>
    <row r="249" spans="1:18" ht="24.95" customHeight="1">
      <c r="A249" s="36">
        <f t="shared" si="28"/>
        <v>1</v>
      </c>
      <c r="B249" s="45" t="str">
        <f t="shared" si="31"/>
        <v/>
      </c>
      <c r="C249" s="60"/>
      <c r="D249" s="61"/>
      <c r="E249" s="61"/>
      <c r="F249" s="46" t="str">
        <f><![CDATA[IFERROR(IF(E249<>"",VLOOKUP(E249,Items!$C$8:$D$167,2,0),""),"راجع تكويد الصنف")]]></f>
        <v/>
      </c>
      <c r="G249" s="61"/>
      <c r="H249" s="61"/>
      <c r="I249" s="61"/>
      <c r="J249" s="61"/>
      <c r="K249" s="65"/>
      <c r="L249" s="39"/>
      <c r="M249" s="47">
        <f t="shared" si="29"/>
        <v>0</v>
      </c>
      <c r="N249" s="48" t="str">
        <f t="shared" si="30"/>
        <v/>
      </c>
      <c r="O249" s="49">
        <f t="shared" si="24"/>
        <v>0</v>
      </c>
      <c r="P249" s="32" t="str">
        <f t="shared" si="25"/>
        <v/>
      </c>
      <c r="Q249" s="32">
        <f t="shared" si="26"/>
        <v>0</v>
      </c>
      <c r="R249" s="50">
        <f t="shared" si="27"/>
        <v>0</v>
      </c>
    </row>
    <row r="250" spans="1:18" ht="24.95" customHeight="1">
      <c r="A250" s="36">
        <f t="shared" si="28"/>
        <v>1</v>
      </c>
      <c r="B250" s="45" t="str">
        <f t="shared" si="31"/>
        <v/>
      </c>
      <c r="C250" s="60"/>
      <c r="D250" s="61"/>
      <c r="E250" s="61"/>
      <c r="F250" s="46" t="str">
        <f><![CDATA[IFERROR(IF(E250<>"",VLOOKUP(E250,Items!$C$8:$D$167,2,0),""),"راجع تكويد الصنف")]]></f>
        <v/>
      </c>
      <c r="G250" s="61"/>
      <c r="H250" s="61"/>
      <c r="I250" s="61"/>
      <c r="J250" s="61"/>
      <c r="K250" s="65"/>
      <c r="L250" s="39"/>
      <c r="M250" s="47">
        <f t="shared" si="29"/>
        <v>0</v>
      </c>
      <c r="N250" s="48" t="str">
        <f t="shared" si="30"/>
        <v/>
      </c>
      <c r="O250" s="49">
        <f t="shared" si="24"/>
        <v>0</v>
      </c>
      <c r="P250" s="32" t="str">
        <f t="shared" si="25"/>
        <v/>
      </c>
      <c r="Q250" s="32">
        <f t="shared" si="26"/>
        <v>0</v>
      </c>
      <c r="R250" s="50">
        <f t="shared" si="27"/>
        <v>0</v>
      </c>
    </row>
    <row r="251" spans="1:18" ht="24.95" customHeight="1">
      <c r="A251" s="36">
        <f t="shared" si="28"/>
        <v>1</v>
      </c>
      <c r="B251" s="45" t="str">
        <f t="shared" si="31"/>
        <v/>
      </c>
      <c r="C251" s="60"/>
      <c r="D251" s="61"/>
      <c r="E251" s="61"/>
      <c r="F251" s="46" t="str">
        <f><![CDATA[IFERROR(IF(E251<>"",VLOOKUP(E251,Items!$C$8:$D$167,2,0),""),"راجع تكويد الصنف")]]></f>
        <v/>
      </c>
      <c r="G251" s="61"/>
      <c r="H251" s="61"/>
      <c r="I251" s="61"/>
      <c r="J251" s="61"/>
      <c r="K251" s="65"/>
      <c r="L251" s="39"/>
      <c r="M251" s="47">
        <f t="shared" si="29"/>
        <v>0</v>
      </c>
      <c r="N251" s="48" t="str">
        <f t="shared" si="30"/>
        <v/>
      </c>
      <c r="O251" s="49">
        <f t="shared" si="24"/>
        <v>0</v>
      </c>
      <c r="P251" s="32" t="str">
        <f t="shared" si="25"/>
        <v/>
      </c>
      <c r="Q251" s="32">
        <f t="shared" si="26"/>
        <v>0</v>
      </c>
      <c r="R251" s="50">
        <f t="shared" si="27"/>
        <v>0</v>
      </c>
    </row>
    <row r="252" spans="1:18" ht="24.95" customHeight="1">
      <c r="A252" s="36">
        <f t="shared" si="28"/>
        <v>1</v>
      </c>
      <c r="B252" s="45" t="str">
        <f t="shared" si="31"/>
        <v/>
      </c>
      <c r="C252" s="60"/>
      <c r="D252" s="61"/>
      <c r="E252" s="61"/>
      <c r="F252" s="46" t="str">
        <f><![CDATA[IFERROR(IF(E252<>"",VLOOKUP(E252,Items!$C$8:$D$167,2,0),""),"راجع تكويد الصنف")]]></f>
        <v/>
      </c>
      <c r="G252" s="61"/>
      <c r="H252" s="61"/>
      <c r="I252" s="61"/>
      <c r="J252" s="61"/>
      <c r="K252" s="65"/>
      <c r="L252" s="39"/>
      <c r="M252" s="47">
        <f t="shared" si="29"/>
        <v>0</v>
      </c>
      <c r="N252" s="48" t="str">
        <f t="shared" si="30"/>
        <v/>
      </c>
      <c r="O252" s="49">
        <f t="shared" si="24"/>
        <v>0</v>
      </c>
      <c r="P252" s="32" t="str">
        <f t="shared" si="25"/>
        <v/>
      </c>
      <c r="Q252" s="32">
        <f t="shared" si="26"/>
        <v>0</v>
      </c>
      <c r="R252" s="50">
        <f t="shared" si="27"/>
        <v>0</v>
      </c>
    </row>
    <row r="253" spans="1:18" ht="24.95" customHeight="1">
      <c r="A253" s="36">
        <f t="shared" si="28"/>
        <v>1</v>
      </c>
      <c r="B253" s="45" t="str">
        <f t="shared" si="31"/>
        <v/>
      </c>
      <c r="C253" s="60"/>
      <c r="D253" s="61"/>
      <c r="E253" s="61"/>
      <c r="F253" s="46" t="str">
        <f><![CDATA[IFERROR(IF(E253<>"",VLOOKUP(E253,Items!$C$8:$D$167,2,0),""),"راجع تكويد الصنف")]]></f>
        <v/>
      </c>
      <c r="G253" s="61"/>
      <c r="H253" s="61"/>
      <c r="I253" s="61"/>
      <c r="J253" s="61"/>
      <c r="K253" s="65"/>
      <c r="L253" s="39"/>
      <c r="M253" s="47">
        <f t="shared" si="29"/>
        <v>0</v>
      </c>
      <c r="N253" s="48" t="str">
        <f t="shared" si="30"/>
        <v/>
      </c>
      <c r="O253" s="49">
        <f t="shared" si="24"/>
        <v>0</v>
      </c>
      <c r="P253" s="32" t="str">
        <f t="shared" si="25"/>
        <v/>
      </c>
      <c r="Q253" s="32">
        <f t="shared" si="26"/>
        <v>0</v>
      </c>
      <c r="R253" s="50">
        <f t="shared" si="27"/>
        <v>0</v>
      </c>
    </row>
    <row r="254" spans="1:18" ht="24.95" customHeight="1">
      <c r="A254" s="36">
        <f t="shared" si="28"/>
        <v>1</v>
      </c>
      <c r="B254" s="45" t="str">
        <f t="shared" si="31"/>
        <v/>
      </c>
      <c r="C254" s="60"/>
      <c r="D254" s="61"/>
      <c r="E254" s="61"/>
      <c r="F254" s="46" t="str">
        <f><![CDATA[IFERROR(IF(E254<>"",VLOOKUP(E254,Items!$C$8:$D$167,2,0),""),"راجع تكويد الصنف")]]></f>
        <v/>
      </c>
      <c r="G254" s="61"/>
      <c r="H254" s="61"/>
      <c r="I254" s="61"/>
      <c r="J254" s="61"/>
      <c r="K254" s="65"/>
      <c r="L254" s="39"/>
      <c r="M254" s="47">
        <f t="shared" si="29"/>
        <v>0</v>
      </c>
      <c r="N254" s="48" t="str">
        <f t="shared" si="30"/>
        <v/>
      </c>
      <c r="O254" s="49">
        <f t="shared" si="24"/>
        <v>0</v>
      </c>
      <c r="P254" s="32" t="str">
        <f t="shared" si="25"/>
        <v/>
      </c>
      <c r="Q254" s="32">
        <f t="shared" si="26"/>
        <v>0</v>
      </c>
      <c r="R254" s="50">
        <f t="shared" si="27"/>
        <v>0</v>
      </c>
    </row>
    <row r="255" spans="1:18" ht="24.95" customHeight="1">
      <c r="A255" s="36">
        <f t="shared" si="28"/>
        <v>1</v>
      </c>
      <c r="B255" s="45" t="str">
        <f t="shared" si="31"/>
        <v/>
      </c>
      <c r="C255" s="60"/>
      <c r="D255" s="61"/>
      <c r="E255" s="61"/>
      <c r="F255" s="46" t="str">
        <f><![CDATA[IFERROR(IF(E255<>"",VLOOKUP(E255,Items!$C$8:$D$167,2,0),""),"راجع تكويد الصنف")]]></f>
        <v/>
      </c>
      <c r="G255" s="61"/>
      <c r="H255" s="61"/>
      <c r="I255" s="61"/>
      <c r="J255" s="61"/>
      <c r="K255" s="65"/>
      <c r="L255" s="39"/>
      <c r="M255" s="47">
        <f t="shared" si="29"/>
        <v>0</v>
      </c>
      <c r="N255" s="48" t="str">
        <f t="shared" si="30"/>
        <v/>
      </c>
      <c r="O255" s="49">
        <f t="shared" si="24"/>
        <v>0</v>
      </c>
      <c r="P255" s="32" t="str">
        <f t="shared" si="25"/>
        <v/>
      </c>
      <c r="Q255" s="32">
        <f t="shared" si="26"/>
        <v>0</v>
      </c>
      <c r="R255" s="50">
        <f t="shared" si="27"/>
        <v>0</v>
      </c>
    </row>
    <row r="256" spans="1:18" ht="24.95" customHeight="1">
      <c r="A256" s="36">
        <f t="shared" si="28"/>
        <v>1</v>
      </c>
      <c r="B256" s="45" t="str">
        <f t="shared" si="31"/>
        <v/>
      </c>
      <c r="C256" s="60"/>
      <c r="D256" s="61"/>
      <c r="E256" s="61"/>
      <c r="F256" s="46" t="str">
        <f><![CDATA[IFERROR(IF(E256<>"",VLOOKUP(E256,Items!$C$8:$D$167,2,0),""),"راجع تكويد الصنف")]]></f>
        <v/>
      </c>
      <c r="G256" s="61"/>
      <c r="H256" s="61"/>
      <c r="I256" s="61"/>
      <c r="J256" s="61"/>
      <c r="K256" s="65"/>
      <c r="L256" s="39"/>
      <c r="M256" s="47">
        <f t="shared" si="29"/>
        <v>0</v>
      </c>
      <c r="N256" s="48" t="str">
        <f t="shared" si="30"/>
        <v/>
      </c>
      <c r="O256" s="49">
        <f t="shared" si="24"/>
        <v>0</v>
      </c>
      <c r="P256" s="32" t="str">
        <f t="shared" si="25"/>
        <v/>
      </c>
      <c r="Q256" s="32">
        <f t="shared" si="26"/>
        <v>0</v>
      </c>
      <c r="R256" s="50">
        <f t="shared" si="27"/>
        <v>0</v>
      </c>
    </row>
    <row r="257" spans="1:18" ht="24.95" customHeight="1">
      <c r="A257" s="36">
        <f t="shared" si="28"/>
        <v>1</v>
      </c>
      <c r="B257" s="45" t="str">
        <f t="shared" si="31"/>
        <v/>
      </c>
      <c r="C257" s="60"/>
      <c r="D257" s="61"/>
      <c r="E257" s="61"/>
      <c r="F257" s="46" t="str">
        <f><![CDATA[IFERROR(IF(E257<>"",VLOOKUP(E257,Items!$C$8:$D$167,2,0),""),"راجع تكويد الصنف")]]></f>
        <v/>
      </c>
      <c r="G257" s="61"/>
      <c r="H257" s="61"/>
      <c r="I257" s="61"/>
      <c r="J257" s="61"/>
      <c r="K257" s="65"/>
      <c r="L257" s="39"/>
      <c r="M257" s="47">
        <f t="shared" si="29"/>
        <v>0</v>
      </c>
      <c r="N257" s="48" t="str">
        <f t="shared" si="30"/>
        <v/>
      </c>
      <c r="O257" s="49">
        <f t="shared" si="24"/>
        <v>0</v>
      </c>
      <c r="P257" s="32" t="str">
        <f t="shared" si="25"/>
        <v/>
      </c>
      <c r="Q257" s="32">
        <f t="shared" si="26"/>
        <v>0</v>
      </c>
      <c r="R257" s="50">
        <f t="shared" si="27"/>
        <v>0</v>
      </c>
    </row>
    <row r="258" spans="1:18" ht="24.95" customHeight="1">
      <c r="A258" s="36">
        <f t="shared" si="28"/>
        <v>1</v>
      </c>
      <c r="B258" s="45" t="str">
        <f t="shared" si="31"/>
        <v/>
      </c>
      <c r="C258" s="60"/>
      <c r="D258" s="61"/>
      <c r="E258" s="61"/>
      <c r="F258" s="46" t="str">
        <f><![CDATA[IFERROR(IF(E258<>"",VLOOKUP(E258,Items!$C$8:$D$167,2,0),""),"راجع تكويد الصنف")]]></f>
        <v/>
      </c>
      <c r="G258" s="61"/>
      <c r="H258" s="61"/>
      <c r="I258" s="61"/>
      <c r="J258" s="61"/>
      <c r="K258" s="65"/>
      <c r="L258" s="39"/>
      <c r="M258" s="47">
        <f t="shared" si="29"/>
        <v>0</v>
      </c>
      <c r="N258" s="48" t="str">
        <f t="shared" si="30"/>
        <v/>
      </c>
      <c r="O258" s="49">
        <f t="shared" si="24"/>
        <v>0</v>
      </c>
      <c r="P258" s="32" t="str">
        <f t="shared" si="25"/>
        <v/>
      </c>
      <c r="Q258" s="32">
        <f t="shared" si="26"/>
        <v>0</v>
      </c>
      <c r="R258" s="50">
        <f t="shared" si="27"/>
        <v>0</v>
      </c>
    </row>
    <row r="259" spans="1:18" ht="24.95" customHeight="1">
      <c r="A259" s="36">
        <f t="shared" si="28"/>
        <v>1</v>
      </c>
      <c r="B259" s="45" t="str">
        <f t="shared" si="31"/>
        <v/>
      </c>
      <c r="C259" s="60"/>
      <c r="D259" s="61"/>
      <c r="E259" s="61"/>
      <c r="F259" s="46" t="str">
        <f><![CDATA[IFERROR(IF(E259<>"",VLOOKUP(E259,Items!$C$8:$D$167,2,0),""),"راجع تكويد الصنف")]]></f>
        <v/>
      </c>
      <c r="G259" s="61"/>
      <c r="H259" s="61"/>
      <c r="I259" s="61"/>
      <c r="J259" s="61"/>
      <c r="K259" s="65"/>
      <c r="L259" s="39"/>
      <c r="M259" s="47">
        <f t="shared" si="29"/>
        <v>0</v>
      </c>
      <c r="N259" s="48" t="str">
        <f t="shared" si="30"/>
        <v/>
      </c>
      <c r="O259" s="49">
        <f t="shared" si="24"/>
        <v>0</v>
      </c>
      <c r="P259" s="32" t="str">
        <f t="shared" si="25"/>
        <v/>
      </c>
      <c r="Q259" s="32">
        <f t="shared" si="26"/>
        <v>0</v>
      </c>
      <c r="R259" s="50">
        <f t="shared" si="27"/>
        <v>0</v>
      </c>
    </row>
    <row r="260" spans="1:18" ht="24.95" customHeight="1">
      <c r="A260" s="36">
        <f t="shared" si="28"/>
        <v>1</v>
      </c>
      <c r="B260" s="45" t="str">
        <f t="shared" si="31"/>
        <v/>
      </c>
      <c r="C260" s="60"/>
      <c r="D260" s="61"/>
      <c r="E260" s="61"/>
      <c r="F260" s="46" t="str">
        <f><![CDATA[IFERROR(IF(E260<>"",VLOOKUP(E260,Items!$C$8:$D$167,2,0),""),"راجع تكويد الصنف")]]></f>
        <v/>
      </c>
      <c r="G260" s="61"/>
      <c r="H260" s="61"/>
      <c r="I260" s="61"/>
      <c r="J260" s="61"/>
      <c r="K260" s="65"/>
      <c r="L260" s="39"/>
      <c r="M260" s="47">
        <f t="shared" si="29"/>
        <v>0</v>
      </c>
      <c r="N260" s="48" t="str">
        <f t="shared" si="30"/>
        <v/>
      </c>
      <c r="O260" s="49">
        <f t="shared" si="24"/>
        <v>0</v>
      </c>
      <c r="P260" s="32" t="str">
        <f t="shared" si="25"/>
        <v/>
      </c>
      <c r="Q260" s="32">
        <f t="shared" si="26"/>
        <v>0</v>
      </c>
      <c r="R260" s="50">
        <f t="shared" si="27"/>
        <v>0</v>
      </c>
    </row>
    <row r="261" spans="1:18" ht="24.95" customHeight="1">
      <c r="A261" s="36">
        <f t="shared" si="28"/>
        <v>1</v>
      </c>
      <c r="B261" s="45" t="str">
        <f t="shared" si="31"/>
        <v/>
      </c>
      <c r="C261" s="60"/>
      <c r="D261" s="61"/>
      <c r="E261" s="61"/>
      <c r="F261" s="46" t="str">
        <f><![CDATA[IFERROR(IF(E261<>"",VLOOKUP(E261,Items!$C$8:$D$167,2,0),""),"راجع تكويد الصنف")]]></f>
        <v/>
      </c>
      <c r="G261" s="61"/>
      <c r="H261" s="61"/>
      <c r="I261" s="61"/>
      <c r="J261" s="61"/>
      <c r="K261" s="65"/>
      <c r="L261" s="39"/>
      <c r="M261" s="47">
        <f t="shared" si="29"/>
        <v>0</v>
      </c>
      <c r="N261" s="48" t="str">
        <f t="shared" si="30"/>
        <v/>
      </c>
      <c r="O261" s="49">
        <f t="shared" si="24"/>
        <v>0</v>
      </c>
      <c r="P261" s="32" t="str">
        <f t="shared" si="25"/>
        <v/>
      </c>
      <c r="Q261" s="32">
        <f t="shared" si="26"/>
        <v>0</v>
      </c>
      <c r="R261" s="50">
        <f t="shared" si="27"/>
        <v>0</v>
      </c>
    </row>
    <row r="262" spans="1:18" ht="24.95" customHeight="1">
      <c r="A262" s="36">
        <f t="shared" si="28"/>
        <v>1</v>
      </c>
      <c r="B262" s="45" t="str">
        <f t="shared" si="31"/>
        <v/>
      </c>
      <c r="C262" s="60"/>
      <c r="D262" s="61"/>
      <c r="E262" s="61"/>
      <c r="F262" s="46" t="str">
        <f><![CDATA[IFERROR(IF(E262<>"",VLOOKUP(E262,Items!$C$8:$D$167,2,0),""),"راجع تكويد الصنف")]]></f>
        <v/>
      </c>
      <c r="G262" s="61"/>
      <c r="H262" s="61"/>
      <c r="I262" s="61"/>
      <c r="J262" s="61"/>
      <c r="K262" s="65"/>
      <c r="L262" s="39"/>
      <c r="M262" s="47">
        <f t="shared" si="29"/>
        <v>0</v>
      </c>
      <c r="N262" s="48" t="str">
        <f t="shared" si="30"/>
        <v/>
      </c>
      <c r="O262" s="49">
        <f t="shared" si="24"/>
        <v>0</v>
      </c>
      <c r="P262" s="32" t="str">
        <f t="shared" si="25"/>
        <v/>
      </c>
      <c r="Q262" s="32">
        <f t="shared" si="26"/>
        <v>0</v>
      </c>
      <c r="R262" s="50">
        <f t="shared" si="27"/>
        <v>0</v>
      </c>
    </row>
    <row r="263" spans="1:18" ht="24.95" customHeight="1">
      <c r="A263" s="36">
        <f t="shared" si="28"/>
        <v>1</v>
      </c>
      <c r="B263" s="45" t="str">
        <f t="shared" si="31"/>
        <v/>
      </c>
      <c r="C263" s="60"/>
      <c r="D263" s="61"/>
      <c r="E263" s="61"/>
      <c r="F263" s="46" t="str">
        <f><![CDATA[IFERROR(IF(E263<>"",VLOOKUP(E263,Items!$C$8:$D$167,2,0),""),"راجع تكويد الصنف")]]></f>
        <v/>
      </c>
      <c r="G263" s="61"/>
      <c r="H263" s="61"/>
      <c r="I263" s="61"/>
      <c r="J263" s="61"/>
      <c r="K263" s="65"/>
      <c r="L263" s="39"/>
      <c r="M263" s="47">
        <f t="shared" si="29"/>
        <v>0</v>
      </c>
      <c r="N263" s="48" t="str">
        <f t="shared" si="30"/>
        <v/>
      </c>
      <c r="O263" s="49">
        <f t="shared" si="24"/>
        <v>0</v>
      </c>
      <c r="P263" s="32" t="str">
        <f t="shared" si="25"/>
        <v/>
      </c>
      <c r="Q263" s="32">
        <f t="shared" si="26"/>
        <v>0</v>
      </c>
      <c r="R263" s="50">
        <f t="shared" si="27"/>
        <v>0</v>
      </c>
    </row>
    <row r="264" spans="1:18" ht="24.95" customHeight="1">
      <c r="A264" s="36">
        <f t="shared" si="28"/>
        <v>1</v>
      </c>
      <c r="B264" s="45" t="str">
        <f t="shared" si="31"/>
        <v/>
      </c>
      <c r="C264" s="60"/>
      <c r="D264" s="61"/>
      <c r="E264" s="61"/>
      <c r="F264" s="46" t="str">
        <f><![CDATA[IFERROR(IF(E264<>"",VLOOKUP(E264,Items!$C$8:$D$167,2,0),""),"راجع تكويد الصنف")]]></f>
        <v/>
      </c>
      <c r="G264" s="61"/>
      <c r="H264" s="61"/>
      <c r="I264" s="61"/>
      <c r="J264" s="61"/>
      <c r="K264" s="65"/>
      <c r="L264" s="39"/>
      <c r="M264" s="47">
        <f t="shared" si="29"/>
        <v>0</v>
      </c>
      <c r="N264" s="48" t="str">
        <f t="shared" si="30"/>
        <v/>
      </c>
      <c r="O264" s="49">
        <f t="shared" si="24"/>
        <v>0</v>
      </c>
      <c r="P264" s="32" t="str">
        <f t="shared" si="25"/>
        <v/>
      </c>
      <c r="Q264" s="32">
        <f t="shared" si="26"/>
        <v>0</v>
      </c>
      <c r="R264" s="50">
        <f t="shared" si="27"/>
        <v>0</v>
      </c>
    </row>
    <row r="265" spans="1:18" ht="24.95" customHeight="1">
      <c r="A265" s="36">
        <f t="shared" si="28"/>
        <v>1</v>
      </c>
      <c r="B265" s="45" t="str">
        <f t="shared" si="31"/>
        <v/>
      </c>
      <c r="C265" s="60"/>
      <c r="D265" s="61"/>
      <c r="E265" s="61"/>
      <c r="F265" s="46" t="str">
        <f><![CDATA[IFERROR(IF(E265<>"",VLOOKUP(E265,Items!$C$8:$D$167,2,0),""),"راجع تكويد الصنف")]]></f>
        <v/>
      </c>
      <c r="G265" s="61"/>
      <c r="H265" s="61"/>
      <c r="I265" s="61"/>
      <c r="J265" s="61"/>
      <c r="K265" s="65"/>
      <c r="L265" s="39"/>
      <c r="M265" s="47">
        <f t="shared" si="29"/>
        <v>0</v>
      </c>
      <c r="N265" s="48" t="str">
        <f t="shared" si="30"/>
        <v/>
      </c>
      <c r="O265" s="49">
        <f t="shared" ref="O265:O328" si="32">IF($O$8=1,IF($N$6=D265,C265,""),"")</f>
        <v>0</v>
      </c>
      <c r="P265" s="32" t="str">
        <f t="shared" ref="P265:P328" si="33">IF($O$8=1,IF($N$6=D265,F265,""),"")</f>
        <v/>
      </c>
      <c r="Q265" s="32">
        <f t="shared" ref="Q265:Q328" si="34">IF($O$8=1,IF($N$6=D265,G265,""),"")</f>
        <v>0</v>
      </c>
      <c r="R265" s="50">
        <f t="shared" ref="R265:R328" si="35">IF($O$8=1,IF($N$6=D265,H265,""),"")</f>
        <v>0</v>
      </c>
    </row>
    <row r="266" spans="1:18" ht="24.95" customHeight="1">
      <c r="A266" s="36">
        <f t="shared" ref="A266:A329" si="36">IFERROR(RANK(M266,$M$9:$M$508,1),"")</f>
        <v>1</v>
      </c>
      <c r="B266" s="45" t="str">
        <f t="shared" si="31"/>
        <v/>
      </c>
      <c r="C266" s="60"/>
      <c r="D266" s="61"/>
      <c r="E266" s="61"/>
      <c r="F266" s="46" t="str">
        <f><![CDATA[IFERROR(IF(E266<>"",VLOOKUP(E266,Items!$C$8:$D$167,2,0),""),"راجع تكويد الصنف")]]></f>
        <v/>
      </c>
      <c r="G266" s="61"/>
      <c r="H266" s="61"/>
      <c r="I266" s="61"/>
      <c r="J266" s="61"/>
      <c r="K266" s="65"/>
      <c r="L266" s="39"/>
      <c r="M266" s="47">
        <f t="shared" ref="M266:M329" si="37">IF($M$8=E266,D266,"")</f>
        <v>0</v>
      </c>
      <c r="N266" s="48" t="str">
        <f t="shared" ref="N266:N329" si="38">IF(P266&lt;&gt;"",ROW(),"")</f>
        <v/>
      </c>
      <c r="O266" s="49">
        <f t="shared" si="32"/>
        <v>0</v>
      </c>
      <c r="P266" s="32" t="str">
        <f t="shared" si="33"/>
        <v/>
      </c>
      <c r="Q266" s="32">
        <f t="shared" si="34"/>
        <v>0</v>
      </c>
      <c r="R266" s="50">
        <f t="shared" si="35"/>
        <v>0</v>
      </c>
    </row>
    <row r="267" spans="1:18" ht="24.95" customHeight="1">
      <c r="A267" s="36">
        <f t="shared" si="36"/>
        <v>1</v>
      </c>
      <c r="B267" s="45" t="str">
        <f t="shared" ref="B267:B330" si="39">IF(AND(C267&lt;&gt;"",E267&lt;&gt;""),B266+1,"")</f>
        <v/>
      </c>
      <c r="C267" s="60"/>
      <c r="D267" s="61"/>
      <c r="E267" s="61"/>
      <c r="F267" s="46" t="str">
        <f><![CDATA[IFERROR(IF(E267<>"",VLOOKUP(E267,Items!$C$8:$D$167,2,0),""),"راجع تكويد الصنف")]]></f>
        <v/>
      </c>
      <c r="G267" s="61"/>
      <c r="H267" s="61"/>
      <c r="I267" s="61"/>
      <c r="J267" s="61"/>
      <c r="K267" s="65"/>
      <c r="L267" s="39"/>
      <c r="M267" s="47">
        <f t="shared" si="37"/>
        <v>0</v>
      </c>
      <c r="N267" s="48" t="str">
        <f t="shared" si="38"/>
        <v/>
      </c>
      <c r="O267" s="49">
        <f t="shared" si="32"/>
        <v>0</v>
      </c>
      <c r="P267" s="32" t="str">
        <f t="shared" si="33"/>
        <v/>
      </c>
      <c r="Q267" s="32">
        <f t="shared" si="34"/>
        <v>0</v>
      </c>
      <c r="R267" s="50">
        <f t="shared" si="35"/>
        <v>0</v>
      </c>
    </row>
    <row r="268" spans="1:18" ht="24.95" customHeight="1">
      <c r="A268" s="36">
        <f t="shared" si="36"/>
        <v>1</v>
      </c>
      <c r="B268" s="45" t="str">
        <f t="shared" si="39"/>
        <v/>
      </c>
      <c r="C268" s="60"/>
      <c r="D268" s="61"/>
      <c r="E268" s="61"/>
      <c r="F268" s="46" t="str">
        <f><![CDATA[IFERROR(IF(E268<>"",VLOOKUP(E268,Items!$C$8:$D$167,2,0),""),"راجع تكويد الصنف")]]></f>
        <v/>
      </c>
      <c r="G268" s="61"/>
      <c r="H268" s="61"/>
      <c r="I268" s="61"/>
      <c r="J268" s="61"/>
      <c r="K268" s="65"/>
      <c r="L268" s="39"/>
      <c r="M268" s="47">
        <f t="shared" si="37"/>
        <v>0</v>
      </c>
      <c r="N268" s="48" t="str">
        <f t="shared" si="38"/>
        <v/>
      </c>
      <c r="O268" s="49">
        <f t="shared" si="32"/>
        <v>0</v>
      </c>
      <c r="P268" s="32" t="str">
        <f t="shared" si="33"/>
        <v/>
      </c>
      <c r="Q268" s="32">
        <f t="shared" si="34"/>
        <v>0</v>
      </c>
      <c r="R268" s="50">
        <f t="shared" si="35"/>
        <v>0</v>
      </c>
    </row>
    <row r="269" spans="1:18" ht="24.95" customHeight="1">
      <c r="A269" s="36">
        <f t="shared" si="36"/>
        <v>1</v>
      </c>
      <c r="B269" s="45" t="str">
        <f t="shared" si="39"/>
        <v/>
      </c>
      <c r="C269" s="60"/>
      <c r="D269" s="61"/>
      <c r="E269" s="61"/>
      <c r="F269" s="46" t="str">
        <f><![CDATA[IFERROR(IF(E269<>"",VLOOKUP(E269,Items!$C$8:$D$167,2,0),""),"راجع تكويد الصنف")]]></f>
        <v/>
      </c>
      <c r="G269" s="61"/>
      <c r="H269" s="61"/>
      <c r="I269" s="61"/>
      <c r="J269" s="61"/>
      <c r="K269" s="65"/>
      <c r="L269" s="39"/>
      <c r="M269" s="47">
        <f t="shared" si="37"/>
        <v>0</v>
      </c>
      <c r="N269" s="48" t="str">
        <f t="shared" si="38"/>
        <v/>
      </c>
      <c r="O269" s="49">
        <f t="shared" si="32"/>
        <v>0</v>
      </c>
      <c r="P269" s="32" t="str">
        <f t="shared" si="33"/>
        <v/>
      </c>
      <c r="Q269" s="32">
        <f t="shared" si="34"/>
        <v>0</v>
      </c>
      <c r="R269" s="50">
        <f t="shared" si="35"/>
        <v>0</v>
      </c>
    </row>
    <row r="270" spans="1:18" ht="24.95" customHeight="1">
      <c r="A270" s="36">
        <f t="shared" si="36"/>
        <v>1</v>
      </c>
      <c r="B270" s="45" t="str">
        <f t="shared" si="39"/>
        <v/>
      </c>
      <c r="C270" s="60"/>
      <c r="D270" s="61"/>
      <c r="E270" s="61"/>
      <c r="F270" s="46" t="str">
        <f><![CDATA[IFERROR(IF(E270<>"",VLOOKUP(E270,Items!$C$8:$D$167,2,0),""),"راجع تكويد الصنف")]]></f>
        <v/>
      </c>
      <c r="G270" s="61"/>
      <c r="H270" s="61"/>
      <c r="I270" s="61"/>
      <c r="J270" s="61"/>
      <c r="K270" s="65"/>
      <c r="L270" s="39"/>
      <c r="M270" s="47">
        <f t="shared" si="37"/>
        <v>0</v>
      </c>
      <c r="N270" s="48" t="str">
        <f t="shared" si="38"/>
        <v/>
      </c>
      <c r="O270" s="49">
        <f t="shared" si="32"/>
        <v>0</v>
      </c>
      <c r="P270" s="32" t="str">
        <f t="shared" si="33"/>
        <v/>
      </c>
      <c r="Q270" s="32">
        <f t="shared" si="34"/>
        <v>0</v>
      </c>
      <c r="R270" s="50">
        <f t="shared" si="35"/>
        <v>0</v>
      </c>
    </row>
    <row r="271" spans="1:18" ht="24.95" customHeight="1">
      <c r="A271" s="36">
        <f t="shared" si="36"/>
        <v>1</v>
      </c>
      <c r="B271" s="45" t="str">
        <f t="shared" si="39"/>
        <v/>
      </c>
      <c r="C271" s="60"/>
      <c r="D271" s="61"/>
      <c r="E271" s="61"/>
      <c r="F271" s="46" t="str">
        <f><![CDATA[IFERROR(IF(E271<>"",VLOOKUP(E271,Items!$C$8:$D$167,2,0),""),"راجع تكويد الصنف")]]></f>
        <v/>
      </c>
      <c r="G271" s="61"/>
      <c r="H271" s="61"/>
      <c r="I271" s="61"/>
      <c r="J271" s="61"/>
      <c r="K271" s="65"/>
      <c r="L271" s="39"/>
      <c r="M271" s="47">
        <f t="shared" si="37"/>
        <v>0</v>
      </c>
      <c r="N271" s="48" t="str">
        <f t="shared" si="38"/>
        <v/>
      </c>
      <c r="O271" s="49">
        <f t="shared" si="32"/>
        <v>0</v>
      </c>
      <c r="P271" s="32" t="str">
        <f t="shared" si="33"/>
        <v/>
      </c>
      <c r="Q271" s="32">
        <f t="shared" si="34"/>
        <v>0</v>
      </c>
      <c r="R271" s="50">
        <f t="shared" si="35"/>
        <v>0</v>
      </c>
    </row>
    <row r="272" spans="1:18" ht="24.95" customHeight="1">
      <c r="A272" s="36">
        <f t="shared" si="36"/>
        <v>1</v>
      </c>
      <c r="B272" s="45" t="str">
        <f t="shared" si="39"/>
        <v/>
      </c>
      <c r="C272" s="60"/>
      <c r="D272" s="61"/>
      <c r="E272" s="61"/>
      <c r="F272" s="46" t="str">
        <f><![CDATA[IFERROR(IF(E272<>"",VLOOKUP(E272,Items!$C$8:$D$167,2,0),""),"راجع تكويد الصنف")]]></f>
        <v/>
      </c>
      <c r="G272" s="61"/>
      <c r="H272" s="61"/>
      <c r="I272" s="61"/>
      <c r="J272" s="61"/>
      <c r="K272" s="65"/>
      <c r="L272" s="39"/>
      <c r="M272" s="47">
        <f t="shared" si="37"/>
        <v>0</v>
      </c>
      <c r="N272" s="48" t="str">
        <f t="shared" si="38"/>
        <v/>
      </c>
      <c r="O272" s="49">
        <f t="shared" si="32"/>
        <v>0</v>
      </c>
      <c r="P272" s="32" t="str">
        <f t="shared" si="33"/>
        <v/>
      </c>
      <c r="Q272" s="32">
        <f t="shared" si="34"/>
        <v>0</v>
      </c>
      <c r="R272" s="50">
        <f t="shared" si="35"/>
        <v>0</v>
      </c>
    </row>
    <row r="273" spans="1:18" ht="24.95" customHeight="1">
      <c r="A273" s="36">
        <f t="shared" si="36"/>
        <v>1</v>
      </c>
      <c r="B273" s="45" t="str">
        <f t="shared" si="39"/>
        <v/>
      </c>
      <c r="C273" s="60"/>
      <c r="D273" s="61"/>
      <c r="E273" s="61"/>
      <c r="F273" s="46" t="str">
        <f><![CDATA[IFERROR(IF(E273<>"",VLOOKUP(E273,Items!$C$8:$D$167,2,0),""),"راجع تكويد الصنف")]]></f>
        <v/>
      </c>
      <c r="G273" s="61"/>
      <c r="H273" s="61"/>
      <c r="I273" s="61"/>
      <c r="J273" s="61"/>
      <c r="K273" s="65"/>
      <c r="L273" s="39"/>
      <c r="M273" s="47">
        <f t="shared" si="37"/>
        <v>0</v>
      </c>
      <c r="N273" s="48" t="str">
        <f t="shared" si="38"/>
        <v/>
      </c>
      <c r="O273" s="49">
        <f t="shared" si="32"/>
        <v>0</v>
      </c>
      <c r="P273" s="32" t="str">
        <f t="shared" si="33"/>
        <v/>
      </c>
      <c r="Q273" s="32">
        <f t="shared" si="34"/>
        <v>0</v>
      </c>
      <c r="R273" s="50">
        <f t="shared" si="35"/>
        <v>0</v>
      </c>
    </row>
    <row r="274" spans="1:18" ht="24.95" customHeight="1">
      <c r="A274" s="36">
        <f t="shared" si="36"/>
        <v>1</v>
      </c>
      <c r="B274" s="45" t="str">
        <f t="shared" si="39"/>
        <v/>
      </c>
      <c r="C274" s="60"/>
      <c r="D274" s="61"/>
      <c r="E274" s="61"/>
      <c r="F274" s="46" t="str">
        <f><![CDATA[IFERROR(IF(E274<>"",VLOOKUP(E274,Items!$C$8:$D$167,2,0),""),"راجع تكويد الصنف")]]></f>
        <v/>
      </c>
      <c r="G274" s="61"/>
      <c r="H274" s="61"/>
      <c r="I274" s="61"/>
      <c r="J274" s="61"/>
      <c r="K274" s="65"/>
      <c r="L274" s="39"/>
      <c r="M274" s="47">
        <f t="shared" si="37"/>
        <v>0</v>
      </c>
      <c r="N274" s="48" t="str">
        <f t="shared" si="38"/>
        <v/>
      </c>
      <c r="O274" s="49">
        <f t="shared" si="32"/>
        <v>0</v>
      </c>
      <c r="P274" s="32" t="str">
        <f t="shared" si="33"/>
        <v/>
      </c>
      <c r="Q274" s="32">
        <f t="shared" si="34"/>
        <v>0</v>
      </c>
      <c r="R274" s="50">
        <f t="shared" si="35"/>
        <v>0</v>
      </c>
    </row>
    <row r="275" spans="1:18" ht="24.95" customHeight="1">
      <c r="A275" s="36">
        <f t="shared" si="36"/>
        <v>1</v>
      </c>
      <c r="B275" s="45" t="str">
        <f t="shared" si="39"/>
        <v/>
      </c>
      <c r="C275" s="60"/>
      <c r="D275" s="61"/>
      <c r="E275" s="61"/>
      <c r="F275" s="46" t="str">
        <f><![CDATA[IFERROR(IF(E275<>"",VLOOKUP(E275,Items!$C$8:$D$167,2,0),""),"راجع تكويد الصنف")]]></f>
        <v/>
      </c>
      <c r="G275" s="61"/>
      <c r="H275" s="61"/>
      <c r="I275" s="61"/>
      <c r="J275" s="61"/>
      <c r="K275" s="65"/>
      <c r="L275" s="39"/>
      <c r="M275" s="47">
        <f t="shared" si="37"/>
        <v>0</v>
      </c>
      <c r="N275" s="48" t="str">
        <f t="shared" si="38"/>
        <v/>
      </c>
      <c r="O275" s="49">
        <f t="shared" si="32"/>
        <v>0</v>
      </c>
      <c r="P275" s="32" t="str">
        <f t="shared" si="33"/>
        <v/>
      </c>
      <c r="Q275" s="32">
        <f t="shared" si="34"/>
        <v>0</v>
      </c>
      <c r="R275" s="50">
        <f t="shared" si="35"/>
        <v>0</v>
      </c>
    </row>
    <row r="276" spans="1:18" ht="24.95" customHeight="1">
      <c r="A276" s="36">
        <f t="shared" si="36"/>
        <v>1</v>
      </c>
      <c r="B276" s="45" t="str">
        <f t="shared" si="39"/>
        <v/>
      </c>
      <c r="C276" s="60"/>
      <c r="D276" s="61"/>
      <c r="E276" s="61"/>
      <c r="F276" s="46" t="str">
        <f><![CDATA[IFERROR(IF(E276<>"",VLOOKUP(E276,Items!$C$8:$D$167,2,0),""),"راجع تكويد الصنف")]]></f>
        <v/>
      </c>
      <c r="G276" s="61"/>
      <c r="H276" s="61"/>
      <c r="I276" s="61"/>
      <c r="J276" s="61"/>
      <c r="K276" s="65"/>
      <c r="L276" s="39"/>
      <c r="M276" s="47">
        <f t="shared" si="37"/>
        <v>0</v>
      </c>
      <c r="N276" s="48" t="str">
        <f t="shared" si="38"/>
        <v/>
      </c>
      <c r="O276" s="49">
        <f t="shared" si="32"/>
        <v>0</v>
      </c>
      <c r="P276" s="32" t="str">
        <f t="shared" si="33"/>
        <v/>
      </c>
      <c r="Q276" s="32">
        <f t="shared" si="34"/>
        <v>0</v>
      </c>
      <c r="R276" s="50">
        <f t="shared" si="35"/>
        <v>0</v>
      </c>
    </row>
    <row r="277" spans="1:18" ht="24.95" customHeight="1">
      <c r="A277" s="36">
        <f t="shared" si="36"/>
        <v>1</v>
      </c>
      <c r="B277" s="45" t="str">
        <f t="shared" si="39"/>
        <v/>
      </c>
      <c r="C277" s="60"/>
      <c r="D277" s="61"/>
      <c r="E277" s="61"/>
      <c r="F277" s="46" t="str">
        <f><![CDATA[IFERROR(IF(E277<>"",VLOOKUP(E277,Items!$C$8:$D$167,2,0),""),"راجع تكويد الصنف")]]></f>
        <v/>
      </c>
      <c r="G277" s="61"/>
      <c r="H277" s="61"/>
      <c r="I277" s="61"/>
      <c r="J277" s="61"/>
      <c r="K277" s="65"/>
      <c r="L277" s="39"/>
      <c r="M277" s="47">
        <f t="shared" si="37"/>
        <v>0</v>
      </c>
      <c r="N277" s="48" t="str">
        <f t="shared" si="38"/>
        <v/>
      </c>
      <c r="O277" s="49">
        <f t="shared" si="32"/>
        <v>0</v>
      </c>
      <c r="P277" s="32" t="str">
        <f t="shared" si="33"/>
        <v/>
      </c>
      <c r="Q277" s="32">
        <f t="shared" si="34"/>
        <v>0</v>
      </c>
      <c r="R277" s="50">
        <f t="shared" si="35"/>
        <v>0</v>
      </c>
    </row>
    <row r="278" spans="1:18" ht="24.95" customHeight="1">
      <c r="A278" s="36">
        <f t="shared" si="36"/>
        <v>1</v>
      </c>
      <c r="B278" s="45" t="str">
        <f t="shared" si="39"/>
        <v/>
      </c>
      <c r="C278" s="60"/>
      <c r="D278" s="61"/>
      <c r="E278" s="61"/>
      <c r="F278" s="46" t="str">
        <f><![CDATA[IFERROR(IF(E278<>"",VLOOKUP(E278,Items!$C$8:$D$167,2,0),""),"راجع تكويد الصنف")]]></f>
        <v/>
      </c>
      <c r="G278" s="61"/>
      <c r="H278" s="61"/>
      <c r="I278" s="61"/>
      <c r="J278" s="61"/>
      <c r="K278" s="65"/>
      <c r="L278" s="39"/>
      <c r="M278" s="47">
        <f t="shared" si="37"/>
        <v>0</v>
      </c>
      <c r="N278" s="48" t="str">
        <f t="shared" si="38"/>
        <v/>
      </c>
      <c r="O278" s="49">
        <f t="shared" si="32"/>
        <v>0</v>
      </c>
      <c r="P278" s="32" t="str">
        <f t="shared" si="33"/>
        <v/>
      </c>
      <c r="Q278" s="32">
        <f t="shared" si="34"/>
        <v>0</v>
      </c>
      <c r="R278" s="50">
        <f t="shared" si="35"/>
        <v>0</v>
      </c>
    </row>
    <row r="279" spans="1:18" ht="24.95" customHeight="1">
      <c r="A279" s="36">
        <f t="shared" si="36"/>
        <v>1</v>
      </c>
      <c r="B279" s="45" t="str">
        <f t="shared" si="39"/>
        <v/>
      </c>
      <c r="C279" s="60"/>
      <c r="D279" s="61"/>
      <c r="E279" s="61"/>
      <c r="F279" s="46" t="str">
        <f><![CDATA[IFERROR(IF(E279<>"",VLOOKUP(E279,Items!$C$8:$D$167,2,0),""),"راجع تكويد الصنف")]]></f>
        <v/>
      </c>
      <c r="G279" s="61"/>
      <c r="H279" s="61"/>
      <c r="I279" s="61"/>
      <c r="J279" s="61"/>
      <c r="K279" s="65"/>
      <c r="L279" s="39"/>
      <c r="M279" s="47">
        <f t="shared" si="37"/>
        <v>0</v>
      </c>
      <c r="N279" s="48" t="str">
        <f t="shared" si="38"/>
        <v/>
      </c>
      <c r="O279" s="49">
        <f t="shared" si="32"/>
        <v>0</v>
      </c>
      <c r="P279" s="32" t="str">
        <f t="shared" si="33"/>
        <v/>
      </c>
      <c r="Q279" s="32">
        <f t="shared" si="34"/>
        <v>0</v>
      </c>
      <c r="R279" s="50">
        <f t="shared" si="35"/>
        <v>0</v>
      </c>
    </row>
    <row r="280" spans="1:18" ht="24.95" customHeight="1">
      <c r="A280" s="36">
        <f t="shared" si="36"/>
        <v>1</v>
      </c>
      <c r="B280" s="45" t="str">
        <f t="shared" si="39"/>
        <v/>
      </c>
      <c r="C280" s="60"/>
      <c r="D280" s="61"/>
      <c r="E280" s="61"/>
      <c r="F280" s="46" t="str">
        <f><![CDATA[IFERROR(IF(E280<>"",VLOOKUP(E280,Items!$C$8:$D$167,2,0),""),"راجع تكويد الصنف")]]></f>
        <v/>
      </c>
      <c r="G280" s="61"/>
      <c r="H280" s="61"/>
      <c r="I280" s="61"/>
      <c r="J280" s="61"/>
      <c r="K280" s="65"/>
      <c r="L280" s="39"/>
      <c r="M280" s="47">
        <f t="shared" si="37"/>
        <v>0</v>
      </c>
      <c r="N280" s="48" t="str">
        <f t="shared" si="38"/>
        <v/>
      </c>
      <c r="O280" s="49">
        <f t="shared" si="32"/>
        <v>0</v>
      </c>
      <c r="P280" s="32" t="str">
        <f t="shared" si="33"/>
        <v/>
      </c>
      <c r="Q280" s="32">
        <f t="shared" si="34"/>
        <v>0</v>
      </c>
      <c r="R280" s="50">
        <f t="shared" si="35"/>
        <v>0</v>
      </c>
    </row>
    <row r="281" spans="1:18" ht="24.95" customHeight="1">
      <c r="A281" s="36">
        <f t="shared" si="36"/>
        <v>1</v>
      </c>
      <c r="B281" s="45" t="str">
        <f t="shared" si="39"/>
        <v/>
      </c>
      <c r="C281" s="60"/>
      <c r="D281" s="61"/>
      <c r="E281" s="61"/>
      <c r="F281" s="46" t="str">
        <f><![CDATA[IFERROR(IF(E281<>"",VLOOKUP(E281,Items!$C$8:$D$167,2,0),""),"راجع تكويد الصنف")]]></f>
        <v/>
      </c>
      <c r="G281" s="61"/>
      <c r="H281" s="61"/>
      <c r="I281" s="61"/>
      <c r="J281" s="61"/>
      <c r="K281" s="65"/>
      <c r="L281" s="39"/>
      <c r="M281" s="47">
        <f t="shared" si="37"/>
        <v>0</v>
      </c>
      <c r="N281" s="48" t="str">
        <f t="shared" si="38"/>
        <v/>
      </c>
      <c r="O281" s="49">
        <f t="shared" si="32"/>
        <v>0</v>
      </c>
      <c r="P281" s="32" t="str">
        <f t="shared" si="33"/>
        <v/>
      </c>
      <c r="Q281" s="32">
        <f t="shared" si="34"/>
        <v>0</v>
      </c>
      <c r="R281" s="50">
        <f t="shared" si="35"/>
        <v>0</v>
      </c>
    </row>
    <row r="282" spans="1:18" ht="24.95" customHeight="1">
      <c r="A282" s="36">
        <f t="shared" si="36"/>
        <v>1</v>
      </c>
      <c r="B282" s="45" t="str">
        <f t="shared" si="39"/>
        <v/>
      </c>
      <c r="C282" s="60"/>
      <c r="D282" s="61"/>
      <c r="E282" s="61"/>
      <c r="F282" s="46" t="str">
        <f><![CDATA[IFERROR(IF(E282<>"",VLOOKUP(E282,Items!$C$8:$D$167,2,0),""),"راجع تكويد الصنف")]]></f>
        <v/>
      </c>
      <c r="G282" s="61"/>
      <c r="H282" s="61"/>
      <c r="I282" s="61"/>
      <c r="J282" s="61"/>
      <c r="K282" s="65"/>
      <c r="L282" s="39"/>
      <c r="M282" s="47">
        <f t="shared" si="37"/>
        <v>0</v>
      </c>
      <c r="N282" s="48" t="str">
        <f t="shared" si="38"/>
        <v/>
      </c>
      <c r="O282" s="49">
        <f t="shared" si="32"/>
        <v>0</v>
      </c>
      <c r="P282" s="32" t="str">
        <f t="shared" si="33"/>
        <v/>
      </c>
      <c r="Q282" s="32">
        <f t="shared" si="34"/>
        <v>0</v>
      </c>
      <c r="R282" s="50">
        <f t="shared" si="35"/>
        <v>0</v>
      </c>
    </row>
    <row r="283" spans="1:18" ht="24.95" customHeight="1">
      <c r="A283" s="36">
        <f t="shared" si="36"/>
        <v>1</v>
      </c>
      <c r="B283" s="45" t="str">
        <f t="shared" si="39"/>
        <v/>
      </c>
      <c r="C283" s="60"/>
      <c r="D283" s="61"/>
      <c r="E283" s="61"/>
      <c r="F283" s="46" t="str">
        <f><![CDATA[IFERROR(IF(E283<>"",VLOOKUP(E283,Items!$C$8:$D$167,2,0),""),"راجع تكويد الصنف")]]></f>
        <v/>
      </c>
      <c r="G283" s="61"/>
      <c r="H283" s="61"/>
      <c r="I283" s="61"/>
      <c r="J283" s="61"/>
      <c r="K283" s="65"/>
      <c r="L283" s="39"/>
      <c r="M283" s="47">
        <f t="shared" si="37"/>
        <v>0</v>
      </c>
      <c r="N283" s="48" t="str">
        <f t="shared" si="38"/>
        <v/>
      </c>
      <c r="O283" s="49">
        <f t="shared" si="32"/>
        <v>0</v>
      </c>
      <c r="P283" s="32" t="str">
        <f t="shared" si="33"/>
        <v/>
      </c>
      <c r="Q283" s="32">
        <f t="shared" si="34"/>
        <v>0</v>
      </c>
      <c r="R283" s="50">
        <f t="shared" si="35"/>
        <v>0</v>
      </c>
    </row>
    <row r="284" spans="1:18" ht="24.95" customHeight="1">
      <c r="A284" s="36">
        <f t="shared" si="36"/>
        <v>1</v>
      </c>
      <c r="B284" s="45" t="str">
        <f t="shared" si="39"/>
        <v/>
      </c>
      <c r="C284" s="60"/>
      <c r="D284" s="61"/>
      <c r="E284" s="61"/>
      <c r="F284" s="46" t="str">
        <f><![CDATA[IFERROR(IF(E284<>"",VLOOKUP(E284,Items!$C$8:$D$167,2,0),""),"راجع تكويد الصنف")]]></f>
        <v/>
      </c>
      <c r="G284" s="61"/>
      <c r="H284" s="61"/>
      <c r="I284" s="61"/>
      <c r="J284" s="61"/>
      <c r="K284" s="65"/>
      <c r="L284" s="39"/>
      <c r="M284" s="47">
        <f t="shared" si="37"/>
        <v>0</v>
      </c>
      <c r="N284" s="48" t="str">
        <f t="shared" si="38"/>
        <v/>
      </c>
      <c r="O284" s="49">
        <f t="shared" si="32"/>
        <v>0</v>
      </c>
      <c r="P284" s="32" t="str">
        <f t="shared" si="33"/>
        <v/>
      </c>
      <c r="Q284" s="32">
        <f t="shared" si="34"/>
        <v>0</v>
      </c>
      <c r="R284" s="50">
        <f t="shared" si="35"/>
        <v>0</v>
      </c>
    </row>
    <row r="285" spans="1:18" ht="24.95" customHeight="1">
      <c r="A285" s="36">
        <f t="shared" si="36"/>
        <v>1</v>
      </c>
      <c r="B285" s="45" t="str">
        <f t="shared" si="39"/>
        <v/>
      </c>
      <c r="C285" s="60"/>
      <c r="D285" s="61"/>
      <c r="E285" s="61"/>
      <c r="F285" s="46" t="str">
        <f><![CDATA[IFERROR(IF(E285<>"",VLOOKUP(E285,Items!$C$8:$D$167,2,0),""),"راجع تكويد الصنف")]]></f>
        <v/>
      </c>
      <c r="G285" s="61"/>
      <c r="H285" s="61"/>
      <c r="I285" s="61"/>
      <c r="J285" s="61"/>
      <c r="K285" s="65"/>
      <c r="L285" s="39"/>
      <c r="M285" s="47">
        <f t="shared" si="37"/>
        <v>0</v>
      </c>
      <c r="N285" s="48" t="str">
        <f t="shared" si="38"/>
        <v/>
      </c>
      <c r="O285" s="49">
        <f t="shared" si="32"/>
        <v>0</v>
      </c>
      <c r="P285" s="32" t="str">
        <f t="shared" si="33"/>
        <v/>
      </c>
      <c r="Q285" s="32">
        <f t="shared" si="34"/>
        <v>0</v>
      </c>
      <c r="R285" s="50">
        <f t="shared" si="35"/>
        <v>0</v>
      </c>
    </row>
    <row r="286" spans="1:18" ht="24.95" customHeight="1">
      <c r="A286" s="36">
        <f t="shared" si="36"/>
        <v>1</v>
      </c>
      <c r="B286" s="45" t="str">
        <f t="shared" si="39"/>
        <v/>
      </c>
      <c r="C286" s="60"/>
      <c r="D286" s="61"/>
      <c r="E286" s="61"/>
      <c r="F286" s="46" t="str">
        <f><![CDATA[IFERROR(IF(E286<>"",VLOOKUP(E286,Items!$C$8:$D$167,2,0),""),"راجع تكويد الصنف")]]></f>
        <v/>
      </c>
      <c r="G286" s="61"/>
      <c r="H286" s="61"/>
      <c r="I286" s="61"/>
      <c r="J286" s="61"/>
      <c r="K286" s="65"/>
      <c r="L286" s="39"/>
      <c r="M286" s="47">
        <f t="shared" si="37"/>
        <v>0</v>
      </c>
      <c r="N286" s="48" t="str">
        <f t="shared" si="38"/>
        <v/>
      </c>
      <c r="O286" s="49">
        <f t="shared" si="32"/>
        <v>0</v>
      </c>
      <c r="P286" s="32" t="str">
        <f t="shared" si="33"/>
        <v/>
      </c>
      <c r="Q286" s="32">
        <f t="shared" si="34"/>
        <v>0</v>
      </c>
      <c r="R286" s="50">
        <f t="shared" si="35"/>
        <v>0</v>
      </c>
    </row>
    <row r="287" spans="1:18" ht="24.95" customHeight="1">
      <c r="A287" s="36">
        <f t="shared" si="36"/>
        <v>1</v>
      </c>
      <c r="B287" s="45" t="str">
        <f t="shared" si="39"/>
        <v/>
      </c>
      <c r="C287" s="60"/>
      <c r="D287" s="61"/>
      <c r="E287" s="61"/>
      <c r="F287" s="46" t="str">
        <f><![CDATA[IFERROR(IF(E287<>"",VLOOKUP(E287,Items!$C$8:$D$167,2,0),""),"راجع تكويد الصنف")]]></f>
        <v/>
      </c>
      <c r="G287" s="61"/>
      <c r="H287" s="61"/>
      <c r="I287" s="61"/>
      <c r="J287" s="61"/>
      <c r="K287" s="65"/>
      <c r="L287" s="39"/>
      <c r="M287" s="47">
        <f t="shared" si="37"/>
        <v>0</v>
      </c>
      <c r="N287" s="48" t="str">
        <f t="shared" si="38"/>
        <v/>
      </c>
      <c r="O287" s="49">
        <f t="shared" si="32"/>
        <v>0</v>
      </c>
      <c r="P287" s="32" t="str">
        <f t="shared" si="33"/>
        <v/>
      </c>
      <c r="Q287" s="32">
        <f t="shared" si="34"/>
        <v>0</v>
      </c>
      <c r="R287" s="50">
        <f t="shared" si="35"/>
        <v>0</v>
      </c>
    </row>
    <row r="288" spans="1:18" ht="24.95" customHeight="1">
      <c r="A288" s="36">
        <f t="shared" si="36"/>
        <v>1</v>
      </c>
      <c r="B288" s="45" t="str">
        <f t="shared" si="39"/>
        <v/>
      </c>
      <c r="C288" s="60"/>
      <c r="D288" s="61"/>
      <c r="E288" s="61"/>
      <c r="F288" s="46" t="str">
        <f><![CDATA[IFERROR(IF(E288<>"",VLOOKUP(E288,Items!$C$8:$D$167,2,0),""),"راجع تكويد الصنف")]]></f>
        <v/>
      </c>
      <c r="G288" s="61"/>
      <c r="H288" s="61"/>
      <c r="I288" s="61"/>
      <c r="J288" s="61"/>
      <c r="K288" s="65"/>
      <c r="L288" s="39"/>
      <c r="M288" s="47">
        <f t="shared" si="37"/>
        <v>0</v>
      </c>
      <c r="N288" s="48" t="str">
        <f t="shared" si="38"/>
        <v/>
      </c>
      <c r="O288" s="49">
        <f t="shared" si="32"/>
        <v>0</v>
      </c>
      <c r="P288" s="32" t="str">
        <f t="shared" si="33"/>
        <v/>
      </c>
      <c r="Q288" s="32">
        <f t="shared" si="34"/>
        <v>0</v>
      </c>
      <c r="R288" s="50">
        <f t="shared" si="35"/>
        <v>0</v>
      </c>
    </row>
    <row r="289" spans="1:18" ht="24.95" customHeight="1">
      <c r="A289" s="36">
        <f t="shared" si="36"/>
        <v>1</v>
      </c>
      <c r="B289" s="45" t="str">
        <f t="shared" si="39"/>
        <v/>
      </c>
      <c r="C289" s="60"/>
      <c r="D289" s="61"/>
      <c r="E289" s="61"/>
      <c r="F289" s="46" t="str">
        <f><![CDATA[IFERROR(IF(E289<>"",VLOOKUP(E289,Items!$C$8:$D$167,2,0),""),"راجع تكويد الصنف")]]></f>
        <v/>
      </c>
      <c r="G289" s="61"/>
      <c r="H289" s="61"/>
      <c r="I289" s="61"/>
      <c r="J289" s="61"/>
      <c r="K289" s="65"/>
      <c r="L289" s="39"/>
      <c r="M289" s="47">
        <f t="shared" si="37"/>
        <v>0</v>
      </c>
      <c r="N289" s="48" t="str">
        <f t="shared" si="38"/>
        <v/>
      </c>
      <c r="O289" s="49">
        <f t="shared" si="32"/>
        <v>0</v>
      </c>
      <c r="P289" s="32" t="str">
        <f t="shared" si="33"/>
        <v/>
      </c>
      <c r="Q289" s="32">
        <f t="shared" si="34"/>
        <v>0</v>
      </c>
      <c r="R289" s="50">
        <f t="shared" si="35"/>
        <v>0</v>
      </c>
    </row>
    <row r="290" spans="1:18" ht="24.95" customHeight="1">
      <c r="A290" s="36">
        <f t="shared" si="36"/>
        <v>1</v>
      </c>
      <c r="B290" s="45" t="str">
        <f t="shared" si="39"/>
        <v/>
      </c>
      <c r="C290" s="60"/>
      <c r="D290" s="61"/>
      <c r="E290" s="61"/>
      <c r="F290" s="46" t="str">
        <f><![CDATA[IFERROR(IF(E290<>"",VLOOKUP(E290,Items!$C$8:$D$167,2,0),""),"راجع تكويد الصنف")]]></f>
        <v/>
      </c>
      <c r="G290" s="61"/>
      <c r="H290" s="61"/>
      <c r="I290" s="61"/>
      <c r="J290" s="61"/>
      <c r="K290" s="65"/>
      <c r="L290" s="39"/>
      <c r="M290" s="47">
        <f t="shared" si="37"/>
        <v>0</v>
      </c>
      <c r="N290" s="48" t="str">
        <f t="shared" si="38"/>
        <v/>
      </c>
      <c r="O290" s="49">
        <f t="shared" si="32"/>
        <v>0</v>
      </c>
      <c r="P290" s="32" t="str">
        <f t="shared" si="33"/>
        <v/>
      </c>
      <c r="Q290" s="32">
        <f t="shared" si="34"/>
        <v>0</v>
      </c>
      <c r="R290" s="50">
        <f t="shared" si="35"/>
        <v>0</v>
      </c>
    </row>
    <row r="291" spans="1:18" ht="24.95" customHeight="1">
      <c r="A291" s="36">
        <f t="shared" si="36"/>
        <v>1</v>
      </c>
      <c r="B291" s="45" t="str">
        <f t="shared" si="39"/>
        <v/>
      </c>
      <c r="C291" s="60"/>
      <c r="D291" s="61"/>
      <c r="E291" s="61"/>
      <c r="F291" s="46" t="str">
        <f><![CDATA[IFERROR(IF(E291<>"",VLOOKUP(E291,Items!$C$8:$D$167,2,0),""),"راجع تكويد الصنف")]]></f>
        <v/>
      </c>
      <c r="G291" s="61"/>
      <c r="H291" s="61"/>
      <c r="I291" s="61"/>
      <c r="J291" s="61"/>
      <c r="K291" s="65"/>
      <c r="L291" s="39"/>
      <c r="M291" s="47">
        <f t="shared" si="37"/>
        <v>0</v>
      </c>
      <c r="N291" s="48" t="str">
        <f t="shared" si="38"/>
        <v/>
      </c>
      <c r="O291" s="49">
        <f t="shared" si="32"/>
        <v>0</v>
      </c>
      <c r="P291" s="32" t="str">
        <f t="shared" si="33"/>
        <v/>
      </c>
      <c r="Q291" s="32">
        <f t="shared" si="34"/>
        <v>0</v>
      </c>
      <c r="R291" s="50">
        <f t="shared" si="35"/>
        <v>0</v>
      </c>
    </row>
    <row r="292" spans="1:18" ht="24.95" customHeight="1">
      <c r="A292" s="36">
        <f t="shared" si="36"/>
        <v>1</v>
      </c>
      <c r="B292" s="45" t="str">
        <f t="shared" si="39"/>
        <v/>
      </c>
      <c r="C292" s="60"/>
      <c r="D292" s="61"/>
      <c r="E292" s="61"/>
      <c r="F292" s="46" t="str">
        <f><![CDATA[IFERROR(IF(E292<>"",VLOOKUP(E292,Items!$C$8:$D$167,2,0),""),"راجع تكويد الصنف")]]></f>
        <v/>
      </c>
      <c r="G292" s="61"/>
      <c r="H292" s="61"/>
      <c r="I292" s="61"/>
      <c r="J292" s="61"/>
      <c r="K292" s="65"/>
      <c r="L292" s="39"/>
      <c r="M292" s="47">
        <f t="shared" si="37"/>
        <v>0</v>
      </c>
      <c r="N292" s="48" t="str">
        <f t="shared" si="38"/>
        <v/>
      </c>
      <c r="O292" s="49">
        <f t="shared" si="32"/>
        <v>0</v>
      </c>
      <c r="P292" s="32" t="str">
        <f t="shared" si="33"/>
        <v/>
      </c>
      <c r="Q292" s="32">
        <f t="shared" si="34"/>
        <v>0</v>
      </c>
      <c r="R292" s="50">
        <f t="shared" si="35"/>
        <v>0</v>
      </c>
    </row>
    <row r="293" spans="1:18" ht="24.95" customHeight="1">
      <c r="A293" s="36">
        <f t="shared" si="36"/>
        <v>1</v>
      </c>
      <c r="B293" s="45" t="str">
        <f t="shared" si="39"/>
        <v/>
      </c>
      <c r="C293" s="60"/>
      <c r="D293" s="61"/>
      <c r="E293" s="61"/>
      <c r="F293" s="46" t="str">
        <f><![CDATA[IFERROR(IF(E293<>"",VLOOKUP(E293,Items!$C$8:$D$167,2,0),""),"راجع تكويد الصنف")]]></f>
        <v/>
      </c>
      <c r="G293" s="61"/>
      <c r="H293" s="61"/>
      <c r="I293" s="61"/>
      <c r="J293" s="61"/>
      <c r="K293" s="65"/>
      <c r="L293" s="39"/>
      <c r="M293" s="47">
        <f t="shared" si="37"/>
        <v>0</v>
      </c>
      <c r="N293" s="48" t="str">
        <f t="shared" si="38"/>
        <v/>
      </c>
      <c r="O293" s="49">
        <f t="shared" si="32"/>
        <v>0</v>
      </c>
      <c r="P293" s="32" t="str">
        <f t="shared" si="33"/>
        <v/>
      </c>
      <c r="Q293" s="32">
        <f t="shared" si="34"/>
        <v>0</v>
      </c>
      <c r="R293" s="50">
        <f t="shared" si="35"/>
        <v>0</v>
      </c>
    </row>
    <row r="294" spans="1:18" ht="24.95" customHeight="1">
      <c r="A294" s="36">
        <f t="shared" si="36"/>
        <v>1</v>
      </c>
      <c r="B294" s="45" t="str">
        <f t="shared" si="39"/>
        <v/>
      </c>
      <c r="C294" s="60"/>
      <c r="D294" s="61"/>
      <c r="E294" s="61"/>
      <c r="F294" s="46" t="str">
        <f><![CDATA[IFERROR(IF(E294<>"",VLOOKUP(E294,Items!$C$8:$D$167,2,0),""),"راجع تكويد الصنف")]]></f>
        <v/>
      </c>
      <c r="G294" s="61"/>
      <c r="H294" s="61"/>
      <c r="I294" s="61"/>
      <c r="J294" s="61"/>
      <c r="K294" s="65"/>
      <c r="L294" s="39"/>
      <c r="M294" s="47">
        <f t="shared" si="37"/>
        <v>0</v>
      </c>
      <c r="N294" s="48" t="str">
        <f t="shared" si="38"/>
        <v/>
      </c>
      <c r="O294" s="49">
        <f t="shared" si="32"/>
        <v>0</v>
      </c>
      <c r="P294" s="32" t="str">
        <f t="shared" si="33"/>
        <v/>
      </c>
      <c r="Q294" s="32">
        <f t="shared" si="34"/>
        <v>0</v>
      </c>
      <c r="R294" s="50">
        <f t="shared" si="35"/>
        <v>0</v>
      </c>
    </row>
    <row r="295" spans="1:18" ht="24.95" customHeight="1">
      <c r="A295" s="36">
        <f t="shared" si="36"/>
        <v>1</v>
      </c>
      <c r="B295" s="45" t="str">
        <f t="shared" si="39"/>
        <v/>
      </c>
      <c r="C295" s="60"/>
      <c r="D295" s="61"/>
      <c r="E295" s="61"/>
      <c r="F295" s="46" t="str">
        <f><![CDATA[IFERROR(IF(E295<>"",VLOOKUP(E295,Items!$C$8:$D$167,2,0),""),"راجع تكويد الصنف")]]></f>
        <v/>
      </c>
      <c r="G295" s="61"/>
      <c r="H295" s="61"/>
      <c r="I295" s="61"/>
      <c r="J295" s="61"/>
      <c r="K295" s="65"/>
      <c r="L295" s="39"/>
      <c r="M295" s="47">
        <f t="shared" si="37"/>
        <v>0</v>
      </c>
      <c r="N295" s="48" t="str">
        <f t="shared" si="38"/>
        <v/>
      </c>
      <c r="O295" s="49">
        <f t="shared" si="32"/>
        <v>0</v>
      </c>
      <c r="P295" s="32" t="str">
        <f t="shared" si="33"/>
        <v/>
      </c>
      <c r="Q295" s="32">
        <f t="shared" si="34"/>
        <v>0</v>
      </c>
      <c r="R295" s="50">
        <f t="shared" si="35"/>
        <v>0</v>
      </c>
    </row>
    <row r="296" spans="1:18" ht="24.95" customHeight="1">
      <c r="A296" s="36">
        <f t="shared" si="36"/>
        <v>1</v>
      </c>
      <c r="B296" s="45" t="str">
        <f t="shared" si="39"/>
        <v/>
      </c>
      <c r="C296" s="60"/>
      <c r="D296" s="61"/>
      <c r="E296" s="61"/>
      <c r="F296" s="46" t="str">
        <f><![CDATA[IFERROR(IF(E296<>"",VLOOKUP(E296,Items!$C$8:$D$167,2,0),""),"راجع تكويد الصنف")]]></f>
        <v/>
      </c>
      <c r="G296" s="61"/>
      <c r="H296" s="61"/>
      <c r="I296" s="61"/>
      <c r="J296" s="61"/>
      <c r="K296" s="65"/>
      <c r="L296" s="39"/>
      <c r="M296" s="47">
        <f t="shared" si="37"/>
        <v>0</v>
      </c>
      <c r="N296" s="48" t="str">
        <f t="shared" si="38"/>
        <v/>
      </c>
      <c r="O296" s="49">
        <f t="shared" si="32"/>
        <v>0</v>
      </c>
      <c r="P296" s="32" t="str">
        <f t="shared" si="33"/>
        <v/>
      </c>
      <c r="Q296" s="32">
        <f t="shared" si="34"/>
        <v>0</v>
      </c>
      <c r="R296" s="50">
        <f t="shared" si="35"/>
        <v>0</v>
      </c>
    </row>
    <row r="297" spans="1:18" ht="24.95" customHeight="1">
      <c r="A297" s="36">
        <f t="shared" si="36"/>
        <v>1</v>
      </c>
      <c r="B297" s="45" t="str">
        <f t="shared" si="39"/>
        <v/>
      </c>
      <c r="C297" s="60"/>
      <c r="D297" s="61"/>
      <c r="E297" s="61"/>
      <c r="F297" s="46" t="str">
        <f><![CDATA[IFERROR(IF(E297<>"",VLOOKUP(E297,Items!$C$8:$D$167,2,0),""),"راجع تكويد الصنف")]]></f>
        <v/>
      </c>
      <c r="G297" s="61"/>
      <c r="H297" s="61"/>
      <c r="I297" s="61"/>
      <c r="J297" s="61"/>
      <c r="K297" s="65"/>
      <c r="L297" s="39"/>
      <c r="M297" s="47">
        <f t="shared" si="37"/>
        <v>0</v>
      </c>
      <c r="N297" s="48" t="str">
        <f t="shared" si="38"/>
        <v/>
      </c>
      <c r="O297" s="49">
        <f t="shared" si="32"/>
        <v>0</v>
      </c>
      <c r="P297" s="32" t="str">
        <f t="shared" si="33"/>
        <v/>
      </c>
      <c r="Q297" s="32">
        <f t="shared" si="34"/>
        <v>0</v>
      </c>
      <c r="R297" s="50">
        <f t="shared" si="35"/>
        <v>0</v>
      </c>
    </row>
    <row r="298" spans="1:18" ht="24.95" customHeight="1">
      <c r="A298" s="36">
        <f t="shared" si="36"/>
        <v>1</v>
      </c>
      <c r="B298" s="45" t="str">
        <f t="shared" si="39"/>
        <v/>
      </c>
      <c r="C298" s="60"/>
      <c r="D298" s="61"/>
      <c r="E298" s="61"/>
      <c r="F298" s="46" t="str">
        <f><![CDATA[IFERROR(IF(E298<>"",VLOOKUP(E298,Items!$C$8:$D$167,2,0),""),"راجع تكويد الصنف")]]></f>
        <v/>
      </c>
      <c r="G298" s="61"/>
      <c r="H298" s="61"/>
      <c r="I298" s="61"/>
      <c r="J298" s="61"/>
      <c r="K298" s="65"/>
      <c r="L298" s="39"/>
      <c r="M298" s="47">
        <f t="shared" si="37"/>
        <v>0</v>
      </c>
      <c r="N298" s="48" t="str">
        <f t="shared" si="38"/>
        <v/>
      </c>
      <c r="O298" s="49">
        <f t="shared" si="32"/>
        <v>0</v>
      </c>
      <c r="P298" s="32" t="str">
        <f t="shared" si="33"/>
        <v/>
      </c>
      <c r="Q298" s="32">
        <f t="shared" si="34"/>
        <v>0</v>
      </c>
      <c r="R298" s="50">
        <f t="shared" si="35"/>
        <v>0</v>
      </c>
    </row>
    <row r="299" spans="1:18" ht="24.95" customHeight="1">
      <c r="A299" s="36">
        <f t="shared" si="36"/>
        <v>1</v>
      </c>
      <c r="B299" s="45" t="str">
        <f t="shared" si="39"/>
        <v/>
      </c>
      <c r="C299" s="60"/>
      <c r="D299" s="61"/>
      <c r="E299" s="61"/>
      <c r="F299" s="46" t="str">
        <f><![CDATA[IFERROR(IF(E299<>"",VLOOKUP(E299,Items!$C$8:$D$167,2,0),""),"راجع تكويد الصنف")]]></f>
        <v/>
      </c>
      <c r="G299" s="61"/>
      <c r="H299" s="61"/>
      <c r="I299" s="61"/>
      <c r="J299" s="61"/>
      <c r="K299" s="65"/>
      <c r="L299" s="39"/>
      <c r="M299" s="47">
        <f t="shared" si="37"/>
        <v>0</v>
      </c>
      <c r="N299" s="48" t="str">
        <f t="shared" si="38"/>
        <v/>
      </c>
      <c r="O299" s="49">
        <f t="shared" si="32"/>
        <v>0</v>
      </c>
      <c r="P299" s="32" t="str">
        <f t="shared" si="33"/>
        <v/>
      </c>
      <c r="Q299" s="32">
        <f t="shared" si="34"/>
        <v>0</v>
      </c>
      <c r="R299" s="50">
        <f t="shared" si="35"/>
        <v>0</v>
      </c>
    </row>
    <row r="300" spans="1:18" ht="24.95" customHeight="1">
      <c r="A300" s="36">
        <f t="shared" si="36"/>
        <v>1</v>
      </c>
      <c r="B300" s="45" t="str">
        <f t="shared" si="39"/>
        <v/>
      </c>
      <c r="C300" s="60"/>
      <c r="D300" s="61"/>
      <c r="E300" s="61"/>
      <c r="F300" s="46" t="str">
        <f><![CDATA[IFERROR(IF(E300<>"",VLOOKUP(E300,Items!$C$8:$D$167,2,0),""),"راجع تكويد الصنف")]]></f>
        <v/>
      </c>
      <c r="G300" s="61"/>
      <c r="H300" s="61"/>
      <c r="I300" s="61"/>
      <c r="J300" s="61"/>
      <c r="K300" s="65"/>
      <c r="L300" s="39"/>
      <c r="M300" s="47">
        <f t="shared" si="37"/>
        <v>0</v>
      </c>
      <c r="N300" s="48" t="str">
        <f t="shared" si="38"/>
        <v/>
      </c>
      <c r="O300" s="49">
        <f t="shared" si="32"/>
        <v>0</v>
      </c>
      <c r="P300" s="32" t="str">
        <f t="shared" si="33"/>
        <v/>
      </c>
      <c r="Q300" s="32">
        <f t="shared" si="34"/>
        <v>0</v>
      </c>
      <c r="R300" s="50">
        <f t="shared" si="35"/>
        <v>0</v>
      </c>
    </row>
    <row r="301" spans="1:18" ht="24.95" customHeight="1">
      <c r="A301" s="36">
        <f t="shared" si="36"/>
        <v>1</v>
      </c>
      <c r="B301" s="45" t="str">
        <f t="shared" si="39"/>
        <v/>
      </c>
      <c r="C301" s="60"/>
      <c r="D301" s="61"/>
      <c r="E301" s="61"/>
      <c r="F301" s="46" t="str">
        <f><![CDATA[IFERROR(IF(E301<>"",VLOOKUP(E301,Items!$C$8:$D$167,2,0),""),"راجع تكويد الصنف")]]></f>
        <v/>
      </c>
      <c r="G301" s="61"/>
      <c r="H301" s="61"/>
      <c r="I301" s="61"/>
      <c r="J301" s="61"/>
      <c r="K301" s="65"/>
      <c r="L301" s="39"/>
      <c r="M301" s="47">
        <f t="shared" si="37"/>
        <v>0</v>
      </c>
      <c r="N301" s="48" t="str">
        <f t="shared" si="38"/>
        <v/>
      </c>
      <c r="O301" s="49">
        <f t="shared" si="32"/>
        <v>0</v>
      </c>
      <c r="P301" s="32" t="str">
        <f t="shared" si="33"/>
        <v/>
      </c>
      <c r="Q301" s="32">
        <f t="shared" si="34"/>
        <v>0</v>
      </c>
      <c r="R301" s="50">
        <f t="shared" si="35"/>
        <v>0</v>
      </c>
    </row>
    <row r="302" spans="1:18" ht="24.95" customHeight="1">
      <c r="A302" s="36">
        <f t="shared" si="36"/>
        <v>1</v>
      </c>
      <c r="B302" s="45" t="str">
        <f t="shared" si="39"/>
        <v/>
      </c>
      <c r="C302" s="60"/>
      <c r="D302" s="61"/>
      <c r="E302" s="61"/>
      <c r="F302" s="46" t="str">
        <f><![CDATA[IFERROR(IF(E302<>"",VLOOKUP(E302,Items!$C$8:$D$167,2,0),""),"راجع تكويد الصنف")]]></f>
        <v/>
      </c>
      <c r="G302" s="61"/>
      <c r="H302" s="61"/>
      <c r="I302" s="61"/>
      <c r="J302" s="61"/>
      <c r="K302" s="65"/>
      <c r="L302" s="39"/>
      <c r="M302" s="47">
        <f t="shared" si="37"/>
        <v>0</v>
      </c>
      <c r="N302" s="48" t="str">
        <f t="shared" si="38"/>
        <v/>
      </c>
      <c r="O302" s="49">
        <f t="shared" si="32"/>
        <v>0</v>
      </c>
      <c r="P302" s="32" t="str">
        <f t="shared" si="33"/>
        <v/>
      </c>
      <c r="Q302" s="32">
        <f t="shared" si="34"/>
        <v>0</v>
      </c>
      <c r="R302" s="50">
        <f t="shared" si="35"/>
        <v>0</v>
      </c>
    </row>
    <row r="303" spans="1:18" ht="24.95" customHeight="1">
      <c r="A303" s="36">
        <f t="shared" si="36"/>
        <v>1</v>
      </c>
      <c r="B303" s="45" t="str">
        <f t="shared" si="39"/>
        <v/>
      </c>
      <c r="C303" s="60"/>
      <c r="D303" s="61"/>
      <c r="E303" s="61"/>
      <c r="F303" s="46" t="str">
        <f><![CDATA[IFERROR(IF(E303<>"",VLOOKUP(E303,Items!$C$8:$D$167,2,0),""),"راجع تكويد الصنف")]]></f>
        <v/>
      </c>
      <c r="G303" s="61"/>
      <c r="H303" s="61"/>
      <c r="I303" s="61"/>
      <c r="J303" s="61"/>
      <c r="K303" s="65"/>
      <c r="L303" s="39"/>
      <c r="M303" s="47">
        <f t="shared" si="37"/>
        <v>0</v>
      </c>
      <c r="N303" s="48" t="str">
        <f t="shared" si="38"/>
        <v/>
      </c>
      <c r="O303" s="49">
        <f t="shared" si="32"/>
        <v>0</v>
      </c>
      <c r="P303" s="32" t="str">
        <f t="shared" si="33"/>
        <v/>
      </c>
      <c r="Q303" s="32">
        <f t="shared" si="34"/>
        <v>0</v>
      </c>
      <c r="R303" s="50">
        <f t="shared" si="35"/>
        <v>0</v>
      </c>
    </row>
    <row r="304" spans="1:18" ht="24.95" customHeight="1">
      <c r="A304" s="36">
        <f t="shared" si="36"/>
        <v>1</v>
      </c>
      <c r="B304" s="45" t="str">
        <f t="shared" si="39"/>
        <v/>
      </c>
      <c r="C304" s="60"/>
      <c r="D304" s="61"/>
      <c r="E304" s="61"/>
      <c r="F304" s="46" t="str">
        <f><![CDATA[IFERROR(IF(E304<>"",VLOOKUP(E304,Items!$C$8:$D$167,2,0),""),"راجع تكويد الصنف")]]></f>
        <v/>
      </c>
      <c r="G304" s="61"/>
      <c r="H304" s="61"/>
      <c r="I304" s="61"/>
      <c r="J304" s="61"/>
      <c r="K304" s="65"/>
      <c r="L304" s="39"/>
      <c r="M304" s="47">
        <f t="shared" si="37"/>
        <v>0</v>
      </c>
      <c r="N304" s="48" t="str">
        <f t="shared" si="38"/>
        <v/>
      </c>
      <c r="O304" s="49">
        <f t="shared" si="32"/>
        <v>0</v>
      </c>
      <c r="P304" s="32" t="str">
        <f t="shared" si="33"/>
        <v/>
      </c>
      <c r="Q304" s="32">
        <f t="shared" si="34"/>
        <v>0</v>
      </c>
      <c r="R304" s="50">
        <f t="shared" si="35"/>
        <v>0</v>
      </c>
    </row>
    <row r="305" spans="1:18" ht="24.95" customHeight="1">
      <c r="A305" s="36">
        <f t="shared" si="36"/>
        <v>1</v>
      </c>
      <c r="B305" s="45" t="str">
        <f t="shared" si="39"/>
        <v/>
      </c>
      <c r="C305" s="60"/>
      <c r="D305" s="61"/>
      <c r="E305" s="61"/>
      <c r="F305" s="46" t="str">
        <f><![CDATA[IFERROR(IF(E305<>"",VLOOKUP(E305,Items!$C$8:$D$167,2,0),""),"راجع تكويد الصنف")]]></f>
        <v/>
      </c>
      <c r="G305" s="61"/>
      <c r="H305" s="61"/>
      <c r="I305" s="61"/>
      <c r="J305" s="61"/>
      <c r="K305" s="65"/>
      <c r="L305" s="39"/>
      <c r="M305" s="47">
        <f t="shared" si="37"/>
        <v>0</v>
      </c>
      <c r="N305" s="48" t="str">
        <f t="shared" si="38"/>
        <v/>
      </c>
      <c r="O305" s="49">
        <f t="shared" si="32"/>
        <v>0</v>
      </c>
      <c r="P305" s="32" t="str">
        <f t="shared" si="33"/>
        <v/>
      </c>
      <c r="Q305" s="32">
        <f t="shared" si="34"/>
        <v>0</v>
      </c>
      <c r="R305" s="50">
        <f t="shared" si="35"/>
        <v>0</v>
      </c>
    </row>
    <row r="306" spans="1:18" ht="24.95" customHeight="1">
      <c r="A306" s="36">
        <f t="shared" si="36"/>
        <v>1</v>
      </c>
      <c r="B306" s="45" t="str">
        <f t="shared" si="39"/>
        <v/>
      </c>
      <c r="C306" s="60"/>
      <c r="D306" s="61"/>
      <c r="E306" s="61"/>
      <c r="F306" s="46" t="str">
        <f><![CDATA[IFERROR(IF(E306<>"",VLOOKUP(E306,Items!$C$8:$D$167,2,0),""),"راجع تكويد الصنف")]]></f>
        <v/>
      </c>
      <c r="G306" s="61"/>
      <c r="H306" s="61"/>
      <c r="I306" s="61"/>
      <c r="J306" s="61"/>
      <c r="K306" s="65"/>
      <c r="L306" s="39"/>
      <c r="M306" s="47">
        <f t="shared" si="37"/>
        <v>0</v>
      </c>
      <c r="N306" s="48" t="str">
        <f t="shared" si="38"/>
        <v/>
      </c>
      <c r="O306" s="49">
        <f t="shared" si="32"/>
        <v>0</v>
      </c>
      <c r="P306" s="32" t="str">
        <f t="shared" si="33"/>
        <v/>
      </c>
      <c r="Q306" s="32">
        <f t="shared" si="34"/>
        <v>0</v>
      </c>
      <c r="R306" s="50">
        <f t="shared" si="35"/>
        <v>0</v>
      </c>
    </row>
    <row r="307" spans="1:18" ht="24.95" customHeight="1">
      <c r="A307" s="36">
        <f t="shared" si="36"/>
        <v>1</v>
      </c>
      <c r="B307" s="45" t="str">
        <f t="shared" si="39"/>
        <v/>
      </c>
      <c r="C307" s="60"/>
      <c r="D307" s="61"/>
      <c r="E307" s="61"/>
      <c r="F307" s="46" t="str">
        <f><![CDATA[IFERROR(IF(E307<>"",VLOOKUP(E307,Items!$C$8:$D$167,2,0),""),"راجع تكويد الصنف")]]></f>
        <v/>
      </c>
      <c r="G307" s="61"/>
      <c r="H307" s="61"/>
      <c r="I307" s="61"/>
      <c r="J307" s="61"/>
      <c r="K307" s="65"/>
      <c r="L307" s="39"/>
      <c r="M307" s="47">
        <f t="shared" si="37"/>
        <v>0</v>
      </c>
      <c r="N307" s="48" t="str">
        <f t="shared" si="38"/>
        <v/>
      </c>
      <c r="O307" s="49">
        <f t="shared" si="32"/>
        <v>0</v>
      </c>
      <c r="P307" s="32" t="str">
        <f t="shared" si="33"/>
        <v/>
      </c>
      <c r="Q307" s="32">
        <f t="shared" si="34"/>
        <v>0</v>
      </c>
      <c r="R307" s="50">
        <f t="shared" si="35"/>
        <v>0</v>
      </c>
    </row>
    <row r="308" spans="1:18" ht="24.95" customHeight="1">
      <c r="A308" s="36">
        <f t="shared" si="36"/>
        <v>1</v>
      </c>
      <c r="B308" s="45" t="str">
        <f t="shared" si="39"/>
        <v/>
      </c>
      <c r="C308" s="60"/>
      <c r="D308" s="61"/>
      <c r="E308" s="61"/>
      <c r="F308" s="46" t="str">
        <f><![CDATA[IFERROR(IF(E308<>"",VLOOKUP(E308,Items!$C$8:$D$167,2,0),""),"راجع تكويد الصنف")]]></f>
        <v/>
      </c>
      <c r="G308" s="61"/>
      <c r="H308" s="61"/>
      <c r="I308" s="61"/>
      <c r="J308" s="61"/>
      <c r="K308" s="65"/>
      <c r="L308" s="39"/>
      <c r="M308" s="47">
        <f t="shared" si="37"/>
        <v>0</v>
      </c>
      <c r="N308" s="48" t="str">
        <f t="shared" si="38"/>
        <v/>
      </c>
      <c r="O308" s="49">
        <f t="shared" si="32"/>
        <v>0</v>
      </c>
      <c r="P308" s="32" t="str">
        <f t="shared" si="33"/>
        <v/>
      </c>
      <c r="Q308" s="32">
        <f t="shared" si="34"/>
        <v>0</v>
      </c>
      <c r="R308" s="50">
        <f t="shared" si="35"/>
        <v>0</v>
      </c>
    </row>
    <row r="309" spans="1:18" ht="24.95" customHeight="1">
      <c r="A309" s="36">
        <f t="shared" si="36"/>
        <v>1</v>
      </c>
      <c r="B309" s="45" t="str">
        <f t="shared" si="39"/>
        <v/>
      </c>
      <c r="C309" s="60"/>
      <c r="D309" s="61"/>
      <c r="E309" s="61"/>
      <c r="F309" s="46" t="str">
        <f><![CDATA[IFERROR(IF(E309<>"",VLOOKUP(E309,Items!$C$8:$D$167,2,0),""),"راجع تكويد الصنف")]]></f>
        <v/>
      </c>
      <c r="G309" s="61"/>
      <c r="H309" s="61"/>
      <c r="I309" s="61"/>
      <c r="J309" s="61"/>
      <c r="K309" s="65"/>
      <c r="L309" s="39"/>
      <c r="M309" s="47">
        <f t="shared" si="37"/>
        <v>0</v>
      </c>
      <c r="N309" s="48" t="str">
        <f t="shared" si="38"/>
        <v/>
      </c>
      <c r="O309" s="49">
        <f t="shared" si="32"/>
        <v>0</v>
      </c>
      <c r="P309" s="32" t="str">
        <f t="shared" si="33"/>
        <v/>
      </c>
      <c r="Q309" s="32">
        <f t="shared" si="34"/>
        <v>0</v>
      </c>
      <c r="R309" s="50">
        <f t="shared" si="35"/>
        <v>0</v>
      </c>
    </row>
    <row r="310" spans="1:18" ht="24.95" customHeight="1">
      <c r="A310" s="36">
        <f t="shared" si="36"/>
        <v>1</v>
      </c>
      <c r="B310" s="45" t="str">
        <f t="shared" si="39"/>
        <v/>
      </c>
      <c r="C310" s="60"/>
      <c r="D310" s="61"/>
      <c r="E310" s="61"/>
      <c r="F310" s="46" t="str">
        <f><![CDATA[IFERROR(IF(E310<>"",VLOOKUP(E310,Items!$C$8:$D$167,2,0),""),"راجع تكويد الصنف")]]></f>
        <v/>
      </c>
      <c r="G310" s="61"/>
      <c r="H310" s="61"/>
      <c r="I310" s="61"/>
      <c r="J310" s="61"/>
      <c r="K310" s="65"/>
      <c r="L310" s="39"/>
      <c r="M310" s="47">
        <f t="shared" si="37"/>
        <v>0</v>
      </c>
      <c r="N310" s="48" t="str">
        <f t="shared" si="38"/>
        <v/>
      </c>
      <c r="O310" s="49">
        <f t="shared" si="32"/>
        <v>0</v>
      </c>
      <c r="P310" s="32" t="str">
        <f t="shared" si="33"/>
        <v/>
      </c>
      <c r="Q310" s="32">
        <f t="shared" si="34"/>
        <v>0</v>
      </c>
      <c r="R310" s="50">
        <f t="shared" si="35"/>
        <v>0</v>
      </c>
    </row>
    <row r="311" spans="1:18" ht="24.95" customHeight="1">
      <c r="A311" s="36">
        <f t="shared" si="36"/>
        <v>1</v>
      </c>
      <c r="B311" s="45" t="str">
        <f t="shared" si="39"/>
        <v/>
      </c>
      <c r="C311" s="60"/>
      <c r="D311" s="61"/>
      <c r="E311" s="61"/>
      <c r="F311" s="46" t="str">
        <f><![CDATA[IFERROR(IF(E311<>"",VLOOKUP(E311,Items!$C$8:$D$167,2,0),""),"راجع تكويد الصنف")]]></f>
        <v/>
      </c>
      <c r="G311" s="61"/>
      <c r="H311" s="61"/>
      <c r="I311" s="61"/>
      <c r="J311" s="61"/>
      <c r="K311" s="65"/>
      <c r="L311" s="39"/>
      <c r="M311" s="47">
        <f t="shared" si="37"/>
        <v>0</v>
      </c>
      <c r="N311" s="48" t="str">
        <f t="shared" si="38"/>
        <v/>
      </c>
      <c r="O311" s="49">
        <f t="shared" si="32"/>
        <v>0</v>
      </c>
      <c r="P311" s="32" t="str">
        <f t="shared" si="33"/>
        <v/>
      </c>
      <c r="Q311" s="32">
        <f t="shared" si="34"/>
        <v>0</v>
      </c>
      <c r="R311" s="50">
        <f t="shared" si="35"/>
        <v>0</v>
      </c>
    </row>
    <row r="312" spans="1:18" ht="24.95" customHeight="1">
      <c r="A312" s="36">
        <f t="shared" si="36"/>
        <v>1</v>
      </c>
      <c r="B312" s="45" t="str">
        <f t="shared" si="39"/>
        <v/>
      </c>
      <c r="C312" s="60"/>
      <c r="D312" s="61"/>
      <c r="E312" s="61"/>
      <c r="F312" s="46" t="str">
        <f><![CDATA[IFERROR(IF(E312<>"",VLOOKUP(E312,Items!$C$8:$D$167,2,0),""),"راجع تكويد الصنف")]]></f>
        <v/>
      </c>
      <c r="G312" s="61"/>
      <c r="H312" s="61"/>
      <c r="I312" s="61"/>
      <c r="J312" s="61"/>
      <c r="K312" s="65"/>
      <c r="L312" s="39"/>
      <c r="M312" s="47">
        <f t="shared" si="37"/>
        <v>0</v>
      </c>
      <c r="N312" s="48" t="str">
        <f t="shared" si="38"/>
        <v/>
      </c>
      <c r="O312" s="49">
        <f t="shared" si="32"/>
        <v>0</v>
      </c>
      <c r="P312" s="32" t="str">
        <f t="shared" si="33"/>
        <v/>
      </c>
      <c r="Q312" s="32">
        <f t="shared" si="34"/>
        <v>0</v>
      </c>
      <c r="R312" s="50">
        <f t="shared" si="35"/>
        <v>0</v>
      </c>
    </row>
    <row r="313" spans="1:18" ht="24.95" customHeight="1">
      <c r="A313" s="36">
        <f t="shared" si="36"/>
        <v>1</v>
      </c>
      <c r="B313" s="45" t="str">
        <f t="shared" si="39"/>
        <v/>
      </c>
      <c r="C313" s="60"/>
      <c r="D313" s="61"/>
      <c r="E313" s="61"/>
      <c r="F313" s="46" t="str">
        <f><![CDATA[IFERROR(IF(E313<>"",VLOOKUP(E313,Items!$C$8:$D$167,2,0),""),"راجع تكويد الصنف")]]></f>
        <v/>
      </c>
      <c r="G313" s="61"/>
      <c r="H313" s="61"/>
      <c r="I313" s="61"/>
      <c r="J313" s="61"/>
      <c r="K313" s="65"/>
      <c r="L313" s="39"/>
      <c r="M313" s="47">
        <f t="shared" si="37"/>
        <v>0</v>
      </c>
      <c r="N313" s="48" t="str">
        <f t="shared" si="38"/>
        <v/>
      </c>
      <c r="O313" s="49">
        <f t="shared" si="32"/>
        <v>0</v>
      </c>
      <c r="P313" s="32" t="str">
        <f t="shared" si="33"/>
        <v/>
      </c>
      <c r="Q313" s="32">
        <f t="shared" si="34"/>
        <v>0</v>
      </c>
      <c r="R313" s="50">
        <f t="shared" si="35"/>
        <v>0</v>
      </c>
    </row>
    <row r="314" spans="1:18" ht="24.95" customHeight="1">
      <c r="A314" s="36">
        <f t="shared" si="36"/>
        <v>1</v>
      </c>
      <c r="B314" s="45" t="str">
        <f t="shared" si="39"/>
        <v/>
      </c>
      <c r="C314" s="60"/>
      <c r="D314" s="61"/>
      <c r="E314" s="61"/>
      <c r="F314" s="46" t="str">
        <f><![CDATA[IFERROR(IF(E314<>"",VLOOKUP(E314,Items!$C$8:$D$167,2,0),""),"راجع تكويد الصنف")]]></f>
        <v/>
      </c>
      <c r="G314" s="61"/>
      <c r="H314" s="61"/>
      <c r="I314" s="61"/>
      <c r="J314" s="61"/>
      <c r="K314" s="65"/>
      <c r="L314" s="39"/>
      <c r="M314" s="47">
        <f t="shared" si="37"/>
        <v>0</v>
      </c>
      <c r="N314" s="48" t="str">
        <f t="shared" si="38"/>
        <v/>
      </c>
      <c r="O314" s="49">
        <f t="shared" si="32"/>
        <v>0</v>
      </c>
      <c r="P314" s="32" t="str">
        <f t="shared" si="33"/>
        <v/>
      </c>
      <c r="Q314" s="32">
        <f t="shared" si="34"/>
        <v>0</v>
      </c>
      <c r="R314" s="50">
        <f t="shared" si="35"/>
        <v>0</v>
      </c>
    </row>
    <row r="315" spans="1:18" ht="24.95" customHeight="1">
      <c r="A315" s="36">
        <f t="shared" si="36"/>
        <v>1</v>
      </c>
      <c r="B315" s="45" t="str">
        <f t="shared" si="39"/>
        <v/>
      </c>
      <c r="C315" s="60"/>
      <c r="D315" s="61"/>
      <c r="E315" s="61"/>
      <c r="F315" s="46" t="str">
        <f><![CDATA[IFERROR(IF(E315<>"",VLOOKUP(E315,Items!$C$8:$D$167,2,0),""),"راجع تكويد الصنف")]]></f>
        <v/>
      </c>
      <c r="G315" s="61"/>
      <c r="H315" s="61"/>
      <c r="I315" s="61"/>
      <c r="J315" s="61"/>
      <c r="K315" s="65"/>
      <c r="L315" s="39"/>
      <c r="M315" s="47">
        <f t="shared" si="37"/>
        <v>0</v>
      </c>
      <c r="N315" s="48" t="str">
        <f t="shared" si="38"/>
        <v/>
      </c>
      <c r="O315" s="49">
        <f t="shared" si="32"/>
        <v>0</v>
      </c>
      <c r="P315" s="32" t="str">
        <f t="shared" si="33"/>
        <v/>
      </c>
      <c r="Q315" s="32">
        <f t="shared" si="34"/>
        <v>0</v>
      </c>
      <c r="R315" s="50">
        <f t="shared" si="35"/>
        <v>0</v>
      </c>
    </row>
    <row r="316" spans="1:18" ht="24.95" customHeight="1">
      <c r="A316" s="36">
        <f t="shared" si="36"/>
        <v>1</v>
      </c>
      <c r="B316" s="45" t="str">
        <f t="shared" si="39"/>
        <v/>
      </c>
      <c r="C316" s="60"/>
      <c r="D316" s="61"/>
      <c r="E316" s="61"/>
      <c r="F316" s="46" t="str">
        <f><![CDATA[IFERROR(IF(E316<>"",VLOOKUP(E316,Items!$C$8:$D$167,2,0),""),"راجع تكويد الصنف")]]></f>
        <v/>
      </c>
      <c r="G316" s="61"/>
      <c r="H316" s="61"/>
      <c r="I316" s="61"/>
      <c r="J316" s="61"/>
      <c r="K316" s="65"/>
      <c r="L316" s="39"/>
      <c r="M316" s="47">
        <f t="shared" si="37"/>
        <v>0</v>
      </c>
      <c r="N316" s="48" t="str">
        <f t="shared" si="38"/>
        <v/>
      </c>
      <c r="O316" s="49">
        <f t="shared" si="32"/>
        <v>0</v>
      </c>
      <c r="P316" s="32" t="str">
        <f t="shared" si="33"/>
        <v/>
      </c>
      <c r="Q316" s="32">
        <f t="shared" si="34"/>
        <v>0</v>
      </c>
      <c r="R316" s="50">
        <f t="shared" si="35"/>
        <v>0</v>
      </c>
    </row>
    <row r="317" spans="1:18" ht="24.95" customHeight="1">
      <c r="A317" s="36">
        <f t="shared" si="36"/>
        <v>1</v>
      </c>
      <c r="B317" s="45" t="str">
        <f t="shared" si="39"/>
        <v/>
      </c>
      <c r="C317" s="60"/>
      <c r="D317" s="61"/>
      <c r="E317" s="61"/>
      <c r="F317" s="46" t="str">
        <f><![CDATA[IFERROR(IF(E317<>"",VLOOKUP(E317,Items!$C$8:$D$167,2,0),""),"راجع تكويد الصنف")]]></f>
        <v/>
      </c>
      <c r="G317" s="61"/>
      <c r="H317" s="61"/>
      <c r="I317" s="61"/>
      <c r="J317" s="61"/>
      <c r="K317" s="65"/>
      <c r="L317" s="39"/>
      <c r="M317" s="47">
        <f t="shared" si="37"/>
        <v>0</v>
      </c>
      <c r="N317" s="48" t="str">
        <f t="shared" si="38"/>
        <v/>
      </c>
      <c r="O317" s="49">
        <f t="shared" si="32"/>
        <v>0</v>
      </c>
      <c r="P317" s="32" t="str">
        <f t="shared" si="33"/>
        <v/>
      </c>
      <c r="Q317" s="32">
        <f t="shared" si="34"/>
        <v>0</v>
      </c>
      <c r="R317" s="50">
        <f t="shared" si="35"/>
        <v>0</v>
      </c>
    </row>
    <row r="318" spans="1:18" ht="24.95" customHeight="1">
      <c r="A318" s="36">
        <f t="shared" si="36"/>
        <v>1</v>
      </c>
      <c r="B318" s="45" t="str">
        <f t="shared" si="39"/>
        <v/>
      </c>
      <c r="C318" s="60"/>
      <c r="D318" s="61"/>
      <c r="E318" s="61"/>
      <c r="F318" s="46" t="str">
        <f><![CDATA[IFERROR(IF(E318<>"",VLOOKUP(E318,Items!$C$8:$D$167,2,0),""),"راجع تكويد الصنف")]]></f>
        <v/>
      </c>
      <c r="G318" s="61"/>
      <c r="H318" s="61"/>
      <c r="I318" s="61"/>
      <c r="J318" s="61"/>
      <c r="K318" s="65"/>
      <c r="L318" s="39"/>
      <c r="M318" s="47">
        <f t="shared" si="37"/>
        <v>0</v>
      </c>
      <c r="N318" s="48" t="str">
        <f t="shared" si="38"/>
        <v/>
      </c>
      <c r="O318" s="49">
        <f t="shared" si="32"/>
        <v>0</v>
      </c>
      <c r="P318" s="32" t="str">
        <f t="shared" si="33"/>
        <v/>
      </c>
      <c r="Q318" s="32">
        <f t="shared" si="34"/>
        <v>0</v>
      </c>
      <c r="R318" s="50">
        <f t="shared" si="35"/>
        <v>0</v>
      </c>
    </row>
    <row r="319" spans="1:18" ht="24.95" customHeight="1">
      <c r="A319" s="36">
        <f t="shared" si="36"/>
        <v>1</v>
      </c>
      <c r="B319" s="45" t="str">
        <f t="shared" si="39"/>
        <v/>
      </c>
      <c r="C319" s="60"/>
      <c r="D319" s="61"/>
      <c r="E319" s="61"/>
      <c r="F319" s="46" t="str">
        <f><![CDATA[IFERROR(IF(E319<>"",VLOOKUP(E319,Items!$C$8:$D$167,2,0),""),"راجع تكويد الصنف")]]></f>
        <v/>
      </c>
      <c r="G319" s="61"/>
      <c r="H319" s="61"/>
      <c r="I319" s="61"/>
      <c r="J319" s="61"/>
      <c r="K319" s="65"/>
      <c r="L319" s="39"/>
      <c r="M319" s="47">
        <f t="shared" si="37"/>
        <v>0</v>
      </c>
      <c r="N319" s="48" t="str">
        <f t="shared" si="38"/>
        <v/>
      </c>
      <c r="O319" s="49">
        <f t="shared" si="32"/>
        <v>0</v>
      </c>
      <c r="P319" s="32" t="str">
        <f t="shared" si="33"/>
        <v/>
      </c>
      <c r="Q319" s="32">
        <f t="shared" si="34"/>
        <v>0</v>
      </c>
      <c r="R319" s="50">
        <f t="shared" si="35"/>
        <v>0</v>
      </c>
    </row>
    <row r="320" spans="1:18" ht="24.95" customHeight="1">
      <c r="A320" s="36">
        <f t="shared" si="36"/>
        <v>1</v>
      </c>
      <c r="B320" s="45" t="str">
        <f t="shared" si="39"/>
        <v/>
      </c>
      <c r="C320" s="60"/>
      <c r="D320" s="61"/>
      <c r="E320" s="61"/>
      <c r="F320" s="46" t="str">
        <f><![CDATA[IFERROR(IF(E320<>"",VLOOKUP(E320,Items!$C$8:$D$167,2,0),""),"راجع تكويد الصنف")]]></f>
        <v/>
      </c>
      <c r="G320" s="61"/>
      <c r="H320" s="61"/>
      <c r="I320" s="61"/>
      <c r="J320" s="61"/>
      <c r="K320" s="65"/>
      <c r="L320" s="39"/>
      <c r="M320" s="47">
        <f t="shared" si="37"/>
        <v>0</v>
      </c>
      <c r="N320" s="48" t="str">
        <f t="shared" si="38"/>
        <v/>
      </c>
      <c r="O320" s="49">
        <f t="shared" si="32"/>
        <v>0</v>
      </c>
      <c r="P320" s="32" t="str">
        <f t="shared" si="33"/>
        <v/>
      </c>
      <c r="Q320" s="32">
        <f t="shared" si="34"/>
        <v>0</v>
      </c>
      <c r="R320" s="50">
        <f t="shared" si="35"/>
        <v>0</v>
      </c>
    </row>
    <row r="321" spans="1:18" ht="24.95" customHeight="1">
      <c r="A321" s="36">
        <f t="shared" si="36"/>
        <v>1</v>
      </c>
      <c r="B321" s="45" t="str">
        <f t="shared" si="39"/>
        <v/>
      </c>
      <c r="C321" s="60"/>
      <c r="D321" s="61"/>
      <c r="E321" s="61"/>
      <c r="F321" s="46" t="str">
        <f><![CDATA[IFERROR(IF(E321<>"",VLOOKUP(E321,Items!$C$8:$D$167,2,0),""),"راجع تكويد الصنف")]]></f>
        <v/>
      </c>
      <c r="G321" s="61"/>
      <c r="H321" s="61"/>
      <c r="I321" s="61"/>
      <c r="J321" s="61"/>
      <c r="K321" s="65"/>
      <c r="L321" s="39"/>
      <c r="M321" s="47">
        <f t="shared" si="37"/>
        <v>0</v>
      </c>
      <c r="N321" s="48" t="str">
        <f t="shared" si="38"/>
        <v/>
      </c>
      <c r="O321" s="49">
        <f t="shared" si="32"/>
        <v>0</v>
      </c>
      <c r="P321" s="32" t="str">
        <f t="shared" si="33"/>
        <v/>
      </c>
      <c r="Q321" s="32">
        <f t="shared" si="34"/>
        <v>0</v>
      </c>
      <c r="R321" s="50">
        <f t="shared" si="35"/>
        <v>0</v>
      </c>
    </row>
    <row r="322" spans="1:18" ht="24.95" customHeight="1">
      <c r="A322" s="36">
        <f t="shared" si="36"/>
        <v>1</v>
      </c>
      <c r="B322" s="45" t="str">
        <f t="shared" si="39"/>
        <v/>
      </c>
      <c r="C322" s="60"/>
      <c r="D322" s="61"/>
      <c r="E322" s="61"/>
      <c r="F322" s="46" t="str">
        <f><![CDATA[IFERROR(IF(E322<>"",VLOOKUP(E322,Items!$C$8:$D$167,2,0),""),"راجع تكويد الصنف")]]></f>
        <v/>
      </c>
      <c r="G322" s="61"/>
      <c r="H322" s="61"/>
      <c r="I322" s="61"/>
      <c r="J322" s="61"/>
      <c r="K322" s="65"/>
      <c r="L322" s="39"/>
      <c r="M322" s="47">
        <f t="shared" si="37"/>
        <v>0</v>
      </c>
      <c r="N322" s="48" t="str">
        <f t="shared" si="38"/>
        <v/>
      </c>
      <c r="O322" s="49">
        <f t="shared" si="32"/>
        <v>0</v>
      </c>
      <c r="P322" s="32" t="str">
        <f t="shared" si="33"/>
        <v/>
      </c>
      <c r="Q322" s="32">
        <f t="shared" si="34"/>
        <v>0</v>
      </c>
      <c r="R322" s="50">
        <f t="shared" si="35"/>
        <v>0</v>
      </c>
    </row>
    <row r="323" spans="1:18" ht="24.95" customHeight="1">
      <c r="A323" s="36">
        <f t="shared" si="36"/>
        <v>1</v>
      </c>
      <c r="B323" s="45" t="str">
        <f t="shared" si="39"/>
        <v/>
      </c>
      <c r="C323" s="60"/>
      <c r="D323" s="61"/>
      <c r="E323" s="61"/>
      <c r="F323" s="46" t="str">
        <f><![CDATA[IFERROR(IF(E323<>"",VLOOKUP(E323,Items!$C$8:$D$167,2,0),""),"راجع تكويد الصنف")]]></f>
        <v/>
      </c>
      <c r="G323" s="61"/>
      <c r="H323" s="61"/>
      <c r="I323" s="61"/>
      <c r="J323" s="61"/>
      <c r="K323" s="65"/>
      <c r="L323" s="39"/>
      <c r="M323" s="47">
        <f t="shared" si="37"/>
        <v>0</v>
      </c>
      <c r="N323" s="48" t="str">
        <f t="shared" si="38"/>
        <v/>
      </c>
      <c r="O323" s="49">
        <f t="shared" si="32"/>
        <v>0</v>
      </c>
      <c r="P323" s="32" t="str">
        <f t="shared" si="33"/>
        <v/>
      </c>
      <c r="Q323" s="32">
        <f t="shared" si="34"/>
        <v>0</v>
      </c>
      <c r="R323" s="50">
        <f t="shared" si="35"/>
        <v>0</v>
      </c>
    </row>
    <row r="324" spans="1:18" ht="24.95" customHeight="1">
      <c r="A324" s="36">
        <f t="shared" si="36"/>
        <v>1</v>
      </c>
      <c r="B324" s="45" t="str">
        <f t="shared" si="39"/>
        <v/>
      </c>
      <c r="C324" s="60"/>
      <c r="D324" s="61"/>
      <c r="E324" s="61"/>
      <c r="F324" s="46" t="str">
        <f><![CDATA[IFERROR(IF(E324<>"",VLOOKUP(E324,Items!$C$8:$D$167,2,0),""),"راجع تكويد الصنف")]]></f>
        <v/>
      </c>
      <c r="G324" s="61"/>
      <c r="H324" s="61"/>
      <c r="I324" s="61"/>
      <c r="J324" s="61"/>
      <c r="K324" s="65"/>
      <c r="L324" s="39"/>
      <c r="M324" s="47">
        <f t="shared" si="37"/>
        <v>0</v>
      </c>
      <c r="N324" s="48" t="str">
        <f t="shared" si="38"/>
        <v/>
      </c>
      <c r="O324" s="49">
        <f t="shared" si="32"/>
        <v>0</v>
      </c>
      <c r="P324" s="32" t="str">
        <f t="shared" si="33"/>
        <v/>
      </c>
      <c r="Q324" s="32">
        <f t="shared" si="34"/>
        <v>0</v>
      </c>
      <c r="R324" s="50">
        <f t="shared" si="35"/>
        <v>0</v>
      </c>
    </row>
    <row r="325" spans="1:18" ht="24.95" customHeight="1">
      <c r="A325" s="36">
        <f t="shared" si="36"/>
        <v>1</v>
      </c>
      <c r="B325" s="45" t="str">
        <f t="shared" si="39"/>
        <v/>
      </c>
      <c r="C325" s="60"/>
      <c r="D325" s="61"/>
      <c r="E325" s="61"/>
      <c r="F325" s="46" t="str">
        <f><![CDATA[IFERROR(IF(E325<>"",VLOOKUP(E325,Items!$C$8:$D$167,2,0),""),"راجع تكويد الصنف")]]></f>
        <v/>
      </c>
      <c r="G325" s="61"/>
      <c r="H325" s="61"/>
      <c r="I325" s="61"/>
      <c r="J325" s="61"/>
      <c r="K325" s="65"/>
      <c r="L325" s="39"/>
      <c r="M325" s="47">
        <f t="shared" si="37"/>
        <v>0</v>
      </c>
      <c r="N325" s="48" t="str">
        <f t="shared" si="38"/>
        <v/>
      </c>
      <c r="O325" s="49">
        <f t="shared" si="32"/>
        <v>0</v>
      </c>
      <c r="P325" s="32" t="str">
        <f t="shared" si="33"/>
        <v/>
      </c>
      <c r="Q325" s="32">
        <f t="shared" si="34"/>
        <v>0</v>
      </c>
      <c r="R325" s="50">
        <f t="shared" si="35"/>
        <v>0</v>
      </c>
    </row>
    <row r="326" spans="1:18" ht="24.95" customHeight="1">
      <c r="A326" s="36">
        <f t="shared" si="36"/>
        <v>1</v>
      </c>
      <c r="B326" s="45" t="str">
        <f t="shared" si="39"/>
        <v/>
      </c>
      <c r="C326" s="60"/>
      <c r="D326" s="61"/>
      <c r="E326" s="61"/>
      <c r="F326" s="46" t="str">
        <f><![CDATA[IFERROR(IF(E326<>"",VLOOKUP(E326,Items!$C$8:$D$167,2,0),""),"راجع تكويد الصنف")]]></f>
        <v/>
      </c>
      <c r="G326" s="61"/>
      <c r="H326" s="61"/>
      <c r="I326" s="61"/>
      <c r="J326" s="61"/>
      <c r="K326" s="65"/>
      <c r="L326" s="39"/>
      <c r="M326" s="47">
        <f t="shared" si="37"/>
        <v>0</v>
      </c>
      <c r="N326" s="48" t="str">
        <f t="shared" si="38"/>
        <v/>
      </c>
      <c r="O326" s="49">
        <f t="shared" si="32"/>
        <v>0</v>
      </c>
      <c r="P326" s="32" t="str">
        <f t="shared" si="33"/>
        <v/>
      </c>
      <c r="Q326" s="32">
        <f t="shared" si="34"/>
        <v>0</v>
      </c>
      <c r="R326" s="50">
        <f t="shared" si="35"/>
        <v>0</v>
      </c>
    </row>
    <row r="327" spans="1:18" ht="24.95" customHeight="1">
      <c r="A327" s="36">
        <f t="shared" si="36"/>
        <v>1</v>
      </c>
      <c r="B327" s="45" t="str">
        <f t="shared" si="39"/>
        <v/>
      </c>
      <c r="C327" s="60"/>
      <c r="D327" s="61"/>
      <c r="E327" s="61"/>
      <c r="F327" s="46" t="str">
        <f><![CDATA[IFERROR(IF(E327<>"",VLOOKUP(E327,Items!$C$8:$D$167,2,0),""),"راجع تكويد الصنف")]]></f>
        <v/>
      </c>
      <c r="G327" s="61"/>
      <c r="H327" s="61"/>
      <c r="I327" s="61"/>
      <c r="J327" s="61"/>
      <c r="K327" s="65"/>
      <c r="L327" s="39"/>
      <c r="M327" s="47">
        <f t="shared" si="37"/>
        <v>0</v>
      </c>
      <c r="N327" s="48" t="str">
        <f t="shared" si="38"/>
        <v/>
      </c>
      <c r="O327" s="49">
        <f t="shared" si="32"/>
        <v>0</v>
      </c>
      <c r="P327" s="32" t="str">
        <f t="shared" si="33"/>
        <v/>
      </c>
      <c r="Q327" s="32">
        <f t="shared" si="34"/>
        <v>0</v>
      </c>
      <c r="R327" s="50">
        <f t="shared" si="35"/>
        <v>0</v>
      </c>
    </row>
    <row r="328" spans="1:18" ht="24.95" customHeight="1">
      <c r="A328" s="36">
        <f t="shared" si="36"/>
        <v>1</v>
      </c>
      <c r="B328" s="45" t="str">
        <f t="shared" si="39"/>
        <v/>
      </c>
      <c r="C328" s="60"/>
      <c r="D328" s="61"/>
      <c r="E328" s="61"/>
      <c r="F328" s="46" t="str">
        <f><![CDATA[IFERROR(IF(E328<>"",VLOOKUP(E328,Items!$C$8:$D$167,2,0),""),"راجع تكويد الصنف")]]></f>
        <v/>
      </c>
      <c r="G328" s="61"/>
      <c r="H328" s="61"/>
      <c r="I328" s="61"/>
      <c r="J328" s="61"/>
      <c r="K328" s="65"/>
      <c r="L328" s="39"/>
      <c r="M328" s="47">
        <f t="shared" si="37"/>
        <v>0</v>
      </c>
      <c r="N328" s="48" t="str">
        <f t="shared" si="38"/>
        <v/>
      </c>
      <c r="O328" s="49">
        <f t="shared" si="32"/>
        <v>0</v>
      </c>
      <c r="P328" s="32" t="str">
        <f t="shared" si="33"/>
        <v/>
      </c>
      <c r="Q328" s="32">
        <f t="shared" si="34"/>
        <v>0</v>
      </c>
      <c r="R328" s="50">
        <f t="shared" si="35"/>
        <v>0</v>
      </c>
    </row>
    <row r="329" spans="1:18" ht="24.95" customHeight="1">
      <c r="A329" s="36">
        <f t="shared" si="36"/>
        <v>1</v>
      </c>
      <c r="B329" s="45" t="str">
        <f t="shared" si="39"/>
        <v/>
      </c>
      <c r="C329" s="60"/>
      <c r="D329" s="61"/>
      <c r="E329" s="61"/>
      <c r="F329" s="46" t="str">
        <f><![CDATA[IFERROR(IF(E329<>"",VLOOKUP(E329,Items!$C$8:$D$167,2,0),""),"راجع تكويد الصنف")]]></f>
        <v/>
      </c>
      <c r="G329" s="61"/>
      <c r="H329" s="61"/>
      <c r="I329" s="61"/>
      <c r="J329" s="61"/>
      <c r="K329" s="65"/>
      <c r="L329" s="39"/>
      <c r="M329" s="47">
        <f t="shared" si="37"/>
        <v>0</v>
      </c>
      <c r="N329" s="48" t="str">
        <f t="shared" si="38"/>
        <v/>
      </c>
      <c r="O329" s="49">
        <f t="shared" ref="O329:O392" si="40">IF($O$8=1,IF($N$6=D329,C329,""),"")</f>
        <v>0</v>
      </c>
      <c r="P329" s="32" t="str">
        <f t="shared" ref="P329:P392" si="41">IF($O$8=1,IF($N$6=D329,F329,""),"")</f>
        <v/>
      </c>
      <c r="Q329" s="32">
        <f t="shared" ref="Q329:Q392" si="42">IF($O$8=1,IF($N$6=D329,G329,""),"")</f>
        <v>0</v>
      </c>
      <c r="R329" s="50">
        <f t="shared" ref="R329:R392" si="43">IF($O$8=1,IF($N$6=D329,H329,""),"")</f>
        <v>0</v>
      </c>
    </row>
    <row r="330" spans="1:18" ht="24.95" customHeight="1">
      <c r="A330" s="36">
        <f t="shared" ref="A330:A393" si="44">IFERROR(RANK(M330,$M$9:$M$508,1),"")</f>
        <v>1</v>
      </c>
      <c r="B330" s="45" t="str">
        <f t="shared" si="39"/>
        <v/>
      </c>
      <c r="C330" s="60"/>
      <c r="D330" s="61"/>
      <c r="E330" s="61"/>
      <c r="F330" s="46" t="str">
        <f><![CDATA[IFERROR(IF(E330<>"",VLOOKUP(E330,Items!$C$8:$D$167,2,0),""),"راجع تكويد الصنف")]]></f>
        <v/>
      </c>
      <c r="G330" s="61"/>
      <c r="H330" s="61"/>
      <c r="I330" s="61"/>
      <c r="J330" s="61"/>
      <c r="K330" s="65"/>
      <c r="L330" s="39"/>
      <c r="M330" s="47">
        <f t="shared" ref="M330:M393" si="45">IF($M$8=E330,D330,"")</f>
        <v>0</v>
      </c>
      <c r="N330" s="48" t="str">
        <f t="shared" ref="N330:N393" si="46">IF(P330&lt;&gt;"",ROW(),"")</f>
        <v/>
      </c>
      <c r="O330" s="49">
        <f t="shared" si="40"/>
        <v>0</v>
      </c>
      <c r="P330" s="32" t="str">
        <f t="shared" si="41"/>
        <v/>
      </c>
      <c r="Q330" s="32">
        <f t="shared" si="42"/>
        <v>0</v>
      </c>
      <c r="R330" s="50">
        <f t="shared" si="43"/>
        <v>0</v>
      </c>
    </row>
    <row r="331" spans="1:18" ht="24.95" customHeight="1">
      <c r="A331" s="36">
        <f t="shared" si="44"/>
        <v>1</v>
      </c>
      <c r="B331" s="45" t="str">
        <f t="shared" ref="B331:B394" si="47">IF(AND(C331&lt;&gt;"",E331&lt;&gt;""),B330+1,"")</f>
        <v/>
      </c>
      <c r="C331" s="60"/>
      <c r="D331" s="61"/>
      <c r="E331" s="61"/>
      <c r="F331" s="46" t="str">
        <f><![CDATA[IFERROR(IF(E331<>"",VLOOKUP(E331,Items!$C$8:$D$167,2,0),""),"راجع تكويد الصنف")]]></f>
        <v/>
      </c>
      <c r="G331" s="61"/>
      <c r="H331" s="61"/>
      <c r="I331" s="61"/>
      <c r="J331" s="61"/>
      <c r="K331" s="65"/>
      <c r="L331" s="39"/>
      <c r="M331" s="47">
        <f t="shared" si="45"/>
        <v>0</v>
      </c>
      <c r="N331" s="48" t="str">
        <f t="shared" si="46"/>
        <v/>
      </c>
      <c r="O331" s="49">
        <f t="shared" si="40"/>
        <v>0</v>
      </c>
      <c r="P331" s="32" t="str">
        <f t="shared" si="41"/>
        <v/>
      </c>
      <c r="Q331" s="32">
        <f t="shared" si="42"/>
        <v>0</v>
      </c>
      <c r="R331" s="50">
        <f t="shared" si="43"/>
        <v>0</v>
      </c>
    </row>
    <row r="332" spans="1:18" ht="24.95" customHeight="1">
      <c r="A332" s="36">
        <f t="shared" si="44"/>
        <v>1</v>
      </c>
      <c r="B332" s="45" t="str">
        <f t="shared" si="47"/>
        <v/>
      </c>
      <c r="C332" s="60"/>
      <c r="D332" s="61"/>
      <c r="E332" s="61"/>
      <c r="F332" s="46" t="str">
        <f><![CDATA[IFERROR(IF(E332<>"",VLOOKUP(E332,Items!$C$8:$D$167,2,0),""),"راجع تكويد الصنف")]]></f>
        <v/>
      </c>
      <c r="G332" s="61"/>
      <c r="H332" s="61"/>
      <c r="I332" s="61"/>
      <c r="J332" s="61"/>
      <c r="K332" s="65"/>
      <c r="L332" s="39"/>
      <c r="M332" s="47">
        <f t="shared" si="45"/>
        <v>0</v>
      </c>
      <c r="N332" s="48" t="str">
        <f t="shared" si="46"/>
        <v/>
      </c>
      <c r="O332" s="49">
        <f t="shared" si="40"/>
        <v>0</v>
      </c>
      <c r="P332" s="32" t="str">
        <f t="shared" si="41"/>
        <v/>
      </c>
      <c r="Q332" s="32">
        <f t="shared" si="42"/>
        <v>0</v>
      </c>
      <c r="R332" s="50">
        <f t="shared" si="43"/>
        <v>0</v>
      </c>
    </row>
    <row r="333" spans="1:18" ht="24.95" customHeight="1">
      <c r="A333" s="36">
        <f t="shared" si="44"/>
        <v>1</v>
      </c>
      <c r="B333" s="45" t="str">
        <f t="shared" si="47"/>
        <v/>
      </c>
      <c r="C333" s="60"/>
      <c r="D333" s="61"/>
      <c r="E333" s="61"/>
      <c r="F333" s="46" t="str">
        <f><![CDATA[IFERROR(IF(E333<>"",VLOOKUP(E333,Items!$C$8:$D$167,2,0),""),"راجع تكويد الصنف")]]></f>
        <v/>
      </c>
      <c r="G333" s="61"/>
      <c r="H333" s="61"/>
      <c r="I333" s="61"/>
      <c r="J333" s="61"/>
      <c r="K333" s="65"/>
      <c r="L333" s="39"/>
      <c r="M333" s="47">
        <f t="shared" si="45"/>
        <v>0</v>
      </c>
      <c r="N333" s="48" t="str">
        <f t="shared" si="46"/>
        <v/>
      </c>
      <c r="O333" s="49">
        <f t="shared" si="40"/>
        <v>0</v>
      </c>
      <c r="P333" s="32" t="str">
        <f t="shared" si="41"/>
        <v/>
      </c>
      <c r="Q333" s="32">
        <f t="shared" si="42"/>
        <v>0</v>
      </c>
      <c r="R333" s="50">
        <f t="shared" si="43"/>
        <v>0</v>
      </c>
    </row>
    <row r="334" spans="1:18" ht="24.95" customHeight="1">
      <c r="A334" s="36">
        <f t="shared" si="44"/>
        <v>1</v>
      </c>
      <c r="B334" s="45" t="str">
        <f t="shared" si="47"/>
        <v/>
      </c>
      <c r="C334" s="60"/>
      <c r="D334" s="61"/>
      <c r="E334" s="61"/>
      <c r="F334" s="46" t="str">
        <f><![CDATA[IFERROR(IF(E334<>"",VLOOKUP(E334,Items!$C$8:$D$167,2,0),""),"راجع تكويد الصنف")]]></f>
        <v/>
      </c>
      <c r="G334" s="61"/>
      <c r="H334" s="61"/>
      <c r="I334" s="61"/>
      <c r="J334" s="61"/>
      <c r="K334" s="65"/>
      <c r="L334" s="39"/>
      <c r="M334" s="47">
        <f t="shared" si="45"/>
        <v>0</v>
      </c>
      <c r="N334" s="48" t="str">
        <f t="shared" si="46"/>
        <v/>
      </c>
      <c r="O334" s="49">
        <f t="shared" si="40"/>
        <v>0</v>
      </c>
      <c r="P334" s="32" t="str">
        <f t="shared" si="41"/>
        <v/>
      </c>
      <c r="Q334" s="32">
        <f t="shared" si="42"/>
        <v>0</v>
      </c>
      <c r="R334" s="50">
        <f t="shared" si="43"/>
        <v>0</v>
      </c>
    </row>
    <row r="335" spans="1:18" ht="24.95" customHeight="1">
      <c r="A335" s="36">
        <f t="shared" si="44"/>
        <v>1</v>
      </c>
      <c r="B335" s="45" t="str">
        <f t="shared" si="47"/>
        <v/>
      </c>
      <c r="C335" s="60"/>
      <c r="D335" s="61"/>
      <c r="E335" s="61"/>
      <c r="F335" s="46" t="str">
        <f><![CDATA[IFERROR(IF(E335<>"",VLOOKUP(E335,Items!$C$8:$D$167,2,0),""),"راجع تكويد الصنف")]]></f>
        <v/>
      </c>
      <c r="G335" s="61"/>
      <c r="H335" s="61"/>
      <c r="I335" s="61"/>
      <c r="J335" s="61"/>
      <c r="K335" s="65"/>
      <c r="L335" s="39"/>
      <c r="M335" s="47">
        <f t="shared" si="45"/>
        <v>0</v>
      </c>
      <c r="N335" s="48" t="str">
        <f t="shared" si="46"/>
        <v/>
      </c>
      <c r="O335" s="49">
        <f t="shared" si="40"/>
        <v>0</v>
      </c>
      <c r="P335" s="32" t="str">
        <f t="shared" si="41"/>
        <v/>
      </c>
      <c r="Q335" s="32">
        <f t="shared" si="42"/>
        <v>0</v>
      </c>
      <c r="R335" s="50">
        <f t="shared" si="43"/>
        <v>0</v>
      </c>
    </row>
    <row r="336" spans="1:18" ht="24.95" customHeight="1">
      <c r="A336" s="36">
        <f t="shared" si="44"/>
        <v>1</v>
      </c>
      <c r="B336" s="45" t="str">
        <f t="shared" si="47"/>
        <v/>
      </c>
      <c r="C336" s="60"/>
      <c r="D336" s="61"/>
      <c r="E336" s="61"/>
      <c r="F336" s="46" t="str">
        <f><![CDATA[IFERROR(IF(E336<>"",VLOOKUP(E336,Items!$C$8:$D$167,2,0),""),"راجع تكويد الصنف")]]></f>
        <v/>
      </c>
      <c r="G336" s="61"/>
      <c r="H336" s="61"/>
      <c r="I336" s="61"/>
      <c r="J336" s="61"/>
      <c r="K336" s="65"/>
      <c r="L336" s="39"/>
      <c r="M336" s="47">
        <f t="shared" si="45"/>
        <v>0</v>
      </c>
      <c r="N336" s="48" t="str">
        <f t="shared" si="46"/>
        <v/>
      </c>
      <c r="O336" s="49">
        <f t="shared" si="40"/>
        <v>0</v>
      </c>
      <c r="P336" s="32" t="str">
        <f t="shared" si="41"/>
        <v/>
      </c>
      <c r="Q336" s="32">
        <f t="shared" si="42"/>
        <v>0</v>
      </c>
      <c r="R336" s="50">
        <f t="shared" si="43"/>
        <v>0</v>
      </c>
    </row>
    <row r="337" spans="1:18" ht="24.95" customHeight="1">
      <c r="A337" s="36">
        <f t="shared" si="44"/>
        <v>1</v>
      </c>
      <c r="B337" s="45" t="str">
        <f t="shared" si="47"/>
        <v/>
      </c>
      <c r="C337" s="60"/>
      <c r="D337" s="61"/>
      <c r="E337" s="61"/>
      <c r="F337" s="46" t="str">
        <f><![CDATA[IFERROR(IF(E337<>"",VLOOKUP(E337,Items!$C$8:$D$167,2,0),""),"راجع تكويد الصنف")]]></f>
        <v/>
      </c>
      <c r="G337" s="61"/>
      <c r="H337" s="61"/>
      <c r="I337" s="61"/>
      <c r="J337" s="61"/>
      <c r="K337" s="65"/>
      <c r="L337" s="39"/>
      <c r="M337" s="47">
        <f t="shared" si="45"/>
        <v>0</v>
      </c>
      <c r="N337" s="48" t="str">
        <f t="shared" si="46"/>
        <v/>
      </c>
      <c r="O337" s="49">
        <f t="shared" si="40"/>
        <v>0</v>
      </c>
      <c r="P337" s="32" t="str">
        <f t="shared" si="41"/>
        <v/>
      </c>
      <c r="Q337" s="32">
        <f t="shared" si="42"/>
        <v>0</v>
      </c>
      <c r="R337" s="50">
        <f t="shared" si="43"/>
        <v>0</v>
      </c>
    </row>
    <row r="338" spans="1:18" ht="24.95" customHeight="1">
      <c r="A338" s="36">
        <f t="shared" si="44"/>
        <v>1</v>
      </c>
      <c r="B338" s="45" t="str">
        <f t="shared" si="47"/>
        <v/>
      </c>
      <c r="C338" s="60"/>
      <c r="D338" s="61"/>
      <c r="E338" s="61"/>
      <c r="F338" s="46" t="str">
        <f><![CDATA[IFERROR(IF(E338<>"",VLOOKUP(E338,Items!$C$8:$D$167,2,0),""),"راجع تكويد الصنف")]]></f>
        <v/>
      </c>
      <c r="G338" s="61"/>
      <c r="H338" s="61"/>
      <c r="I338" s="61"/>
      <c r="J338" s="61"/>
      <c r="K338" s="65"/>
      <c r="L338" s="39"/>
      <c r="M338" s="47">
        <f t="shared" si="45"/>
        <v>0</v>
      </c>
      <c r="N338" s="48" t="str">
        <f t="shared" si="46"/>
        <v/>
      </c>
      <c r="O338" s="49">
        <f t="shared" si="40"/>
        <v>0</v>
      </c>
      <c r="P338" s="32" t="str">
        <f t="shared" si="41"/>
        <v/>
      </c>
      <c r="Q338" s="32">
        <f t="shared" si="42"/>
        <v>0</v>
      </c>
      <c r="R338" s="50">
        <f t="shared" si="43"/>
        <v>0</v>
      </c>
    </row>
    <row r="339" spans="1:18" ht="24.95" customHeight="1">
      <c r="A339" s="36">
        <f t="shared" si="44"/>
        <v>1</v>
      </c>
      <c r="B339" s="45" t="str">
        <f t="shared" si="47"/>
        <v/>
      </c>
      <c r="C339" s="60"/>
      <c r="D339" s="61"/>
      <c r="E339" s="61"/>
      <c r="F339" s="46" t="str">
        <f><![CDATA[IFERROR(IF(E339<>"",VLOOKUP(E339,Items!$C$8:$D$167,2,0),""),"راجع تكويد الصنف")]]></f>
        <v/>
      </c>
      <c r="G339" s="61"/>
      <c r="H339" s="61"/>
      <c r="I339" s="61"/>
      <c r="J339" s="61"/>
      <c r="K339" s="65"/>
      <c r="L339" s="39"/>
      <c r="M339" s="47">
        <f t="shared" si="45"/>
        <v>0</v>
      </c>
      <c r="N339" s="48" t="str">
        <f t="shared" si="46"/>
        <v/>
      </c>
      <c r="O339" s="49">
        <f t="shared" si="40"/>
        <v>0</v>
      </c>
      <c r="P339" s="32" t="str">
        <f t="shared" si="41"/>
        <v/>
      </c>
      <c r="Q339" s="32">
        <f t="shared" si="42"/>
        <v>0</v>
      </c>
      <c r="R339" s="50">
        <f t="shared" si="43"/>
        <v>0</v>
      </c>
    </row>
    <row r="340" spans="1:18" ht="24.95" customHeight="1">
      <c r="A340" s="36">
        <f t="shared" si="44"/>
        <v>1</v>
      </c>
      <c r="B340" s="45" t="str">
        <f t="shared" si="47"/>
        <v/>
      </c>
      <c r="C340" s="60"/>
      <c r="D340" s="61"/>
      <c r="E340" s="61"/>
      <c r="F340" s="46" t="str">
        <f><![CDATA[IFERROR(IF(E340<>"",VLOOKUP(E340,Items!$C$8:$D$167,2,0),""),"راجع تكويد الصنف")]]></f>
        <v/>
      </c>
      <c r="G340" s="61"/>
      <c r="H340" s="61"/>
      <c r="I340" s="61"/>
      <c r="J340" s="61"/>
      <c r="K340" s="65"/>
      <c r="L340" s="39"/>
      <c r="M340" s="47">
        <f t="shared" si="45"/>
        <v>0</v>
      </c>
      <c r="N340" s="48" t="str">
        <f t="shared" si="46"/>
        <v/>
      </c>
      <c r="O340" s="49">
        <f t="shared" si="40"/>
        <v>0</v>
      </c>
      <c r="P340" s="32" t="str">
        <f t="shared" si="41"/>
        <v/>
      </c>
      <c r="Q340" s="32">
        <f t="shared" si="42"/>
        <v>0</v>
      </c>
      <c r="R340" s="50">
        <f t="shared" si="43"/>
        <v>0</v>
      </c>
    </row>
    <row r="341" spans="1:18" ht="24.95" customHeight="1">
      <c r="A341" s="36">
        <f t="shared" si="44"/>
        <v>1</v>
      </c>
      <c r="B341" s="45" t="str">
        <f t="shared" si="47"/>
        <v/>
      </c>
      <c r="C341" s="60"/>
      <c r="D341" s="61"/>
      <c r="E341" s="61"/>
      <c r="F341" s="46" t="str">
        <f><![CDATA[IFERROR(IF(E341<>"",VLOOKUP(E341,Items!$C$8:$D$167,2,0),""),"راجع تكويد الصنف")]]></f>
        <v/>
      </c>
      <c r="G341" s="61"/>
      <c r="H341" s="61"/>
      <c r="I341" s="61"/>
      <c r="J341" s="61"/>
      <c r="K341" s="65"/>
      <c r="L341" s="39"/>
      <c r="M341" s="47">
        <f t="shared" si="45"/>
        <v>0</v>
      </c>
      <c r="N341" s="48" t="str">
        <f t="shared" si="46"/>
        <v/>
      </c>
      <c r="O341" s="49">
        <f t="shared" si="40"/>
        <v>0</v>
      </c>
      <c r="P341" s="32" t="str">
        <f t="shared" si="41"/>
        <v/>
      </c>
      <c r="Q341" s="32">
        <f t="shared" si="42"/>
        <v>0</v>
      </c>
      <c r="R341" s="50">
        <f t="shared" si="43"/>
        <v>0</v>
      </c>
    </row>
    <row r="342" spans="1:18" ht="24.95" customHeight="1">
      <c r="A342" s="36">
        <f t="shared" si="44"/>
        <v>1</v>
      </c>
      <c r="B342" s="45" t="str">
        <f t="shared" si="47"/>
        <v/>
      </c>
      <c r="C342" s="60"/>
      <c r="D342" s="61"/>
      <c r="E342" s="61"/>
      <c r="F342" s="46" t="str">
        <f><![CDATA[IFERROR(IF(E342<>"",VLOOKUP(E342,Items!$C$8:$D$167,2,0),""),"راجع تكويد الصنف")]]></f>
        <v/>
      </c>
      <c r="G342" s="61"/>
      <c r="H342" s="61"/>
      <c r="I342" s="61"/>
      <c r="J342" s="61"/>
      <c r="K342" s="65"/>
      <c r="L342" s="39"/>
      <c r="M342" s="47">
        <f t="shared" si="45"/>
        <v>0</v>
      </c>
      <c r="N342" s="48" t="str">
        <f t="shared" si="46"/>
        <v/>
      </c>
      <c r="O342" s="49">
        <f t="shared" si="40"/>
        <v>0</v>
      </c>
      <c r="P342" s="32" t="str">
        <f t="shared" si="41"/>
        <v/>
      </c>
      <c r="Q342" s="32">
        <f t="shared" si="42"/>
        <v>0</v>
      </c>
      <c r="R342" s="50">
        <f t="shared" si="43"/>
        <v>0</v>
      </c>
    </row>
    <row r="343" spans="1:18" ht="24.95" customHeight="1">
      <c r="A343" s="36">
        <f t="shared" si="44"/>
        <v>1</v>
      </c>
      <c r="B343" s="45" t="str">
        <f t="shared" si="47"/>
        <v/>
      </c>
      <c r="C343" s="60"/>
      <c r="D343" s="61"/>
      <c r="E343" s="61"/>
      <c r="F343" s="46" t="str">
        <f><![CDATA[IFERROR(IF(E343<>"",VLOOKUP(E343,Items!$C$8:$D$167,2,0),""),"راجع تكويد الصنف")]]></f>
        <v/>
      </c>
      <c r="G343" s="61"/>
      <c r="H343" s="61"/>
      <c r="I343" s="61"/>
      <c r="J343" s="61"/>
      <c r="K343" s="65"/>
      <c r="L343" s="39"/>
      <c r="M343" s="47">
        <f t="shared" si="45"/>
        <v>0</v>
      </c>
      <c r="N343" s="48" t="str">
        <f t="shared" si="46"/>
        <v/>
      </c>
      <c r="O343" s="49">
        <f t="shared" si="40"/>
        <v>0</v>
      </c>
      <c r="P343" s="32" t="str">
        <f t="shared" si="41"/>
        <v/>
      </c>
      <c r="Q343" s="32">
        <f t="shared" si="42"/>
        <v>0</v>
      </c>
      <c r="R343" s="50">
        <f t="shared" si="43"/>
        <v>0</v>
      </c>
    </row>
    <row r="344" spans="1:18" ht="24.95" customHeight="1">
      <c r="A344" s="36">
        <f t="shared" si="44"/>
        <v>1</v>
      </c>
      <c r="B344" s="45" t="str">
        <f t="shared" si="47"/>
        <v/>
      </c>
      <c r="C344" s="60"/>
      <c r="D344" s="61"/>
      <c r="E344" s="61"/>
      <c r="F344" s="46" t="str">
        <f><![CDATA[IFERROR(IF(E344<>"",VLOOKUP(E344,Items!$C$8:$D$167,2,0),""),"راجع تكويد الصنف")]]></f>
        <v/>
      </c>
      <c r="G344" s="61"/>
      <c r="H344" s="61"/>
      <c r="I344" s="61"/>
      <c r="J344" s="61"/>
      <c r="K344" s="65"/>
      <c r="L344" s="39"/>
      <c r="M344" s="47">
        <f t="shared" si="45"/>
        <v>0</v>
      </c>
      <c r="N344" s="48" t="str">
        <f t="shared" si="46"/>
        <v/>
      </c>
      <c r="O344" s="49">
        <f t="shared" si="40"/>
        <v>0</v>
      </c>
      <c r="P344" s="32" t="str">
        <f t="shared" si="41"/>
        <v/>
      </c>
      <c r="Q344" s="32">
        <f t="shared" si="42"/>
        <v>0</v>
      </c>
      <c r="R344" s="50">
        <f t="shared" si="43"/>
        <v>0</v>
      </c>
    </row>
    <row r="345" spans="1:18" ht="24.95" customHeight="1">
      <c r="A345" s="36">
        <f t="shared" si="44"/>
        <v>1</v>
      </c>
      <c r="B345" s="45" t="str">
        <f t="shared" si="47"/>
        <v/>
      </c>
      <c r="C345" s="60"/>
      <c r="D345" s="61"/>
      <c r="E345" s="61"/>
      <c r="F345" s="46" t="str">
        <f><![CDATA[IFERROR(IF(E345<>"",VLOOKUP(E345,Items!$C$8:$D$167,2,0),""),"راجع تكويد الصنف")]]></f>
        <v/>
      </c>
      <c r="G345" s="61"/>
      <c r="H345" s="61"/>
      <c r="I345" s="61"/>
      <c r="J345" s="61"/>
      <c r="K345" s="65"/>
      <c r="L345" s="39"/>
      <c r="M345" s="47">
        <f t="shared" si="45"/>
        <v>0</v>
      </c>
      <c r="N345" s="48" t="str">
        <f t="shared" si="46"/>
        <v/>
      </c>
      <c r="O345" s="49">
        <f t="shared" si="40"/>
        <v>0</v>
      </c>
      <c r="P345" s="32" t="str">
        <f t="shared" si="41"/>
        <v/>
      </c>
      <c r="Q345" s="32">
        <f t="shared" si="42"/>
        <v>0</v>
      </c>
      <c r="R345" s="50">
        <f t="shared" si="43"/>
        <v>0</v>
      </c>
    </row>
    <row r="346" spans="1:18" ht="24.95" customHeight="1">
      <c r="A346" s="36">
        <f t="shared" si="44"/>
        <v>1</v>
      </c>
      <c r="B346" s="45" t="str">
        <f t="shared" si="47"/>
        <v/>
      </c>
      <c r="C346" s="60"/>
      <c r="D346" s="61"/>
      <c r="E346" s="61"/>
      <c r="F346" s="46" t="str">
        <f><![CDATA[IFERROR(IF(E346<>"",VLOOKUP(E346,Items!$C$8:$D$167,2,0),""),"راجع تكويد الصنف")]]></f>
        <v/>
      </c>
      <c r="G346" s="61"/>
      <c r="H346" s="61"/>
      <c r="I346" s="61"/>
      <c r="J346" s="61"/>
      <c r="K346" s="65"/>
      <c r="L346" s="39"/>
      <c r="M346" s="47">
        <f t="shared" si="45"/>
        <v>0</v>
      </c>
      <c r="N346" s="48" t="str">
        <f t="shared" si="46"/>
        <v/>
      </c>
      <c r="O346" s="49">
        <f t="shared" si="40"/>
        <v>0</v>
      </c>
      <c r="P346" s="32" t="str">
        <f t="shared" si="41"/>
        <v/>
      </c>
      <c r="Q346" s="32">
        <f t="shared" si="42"/>
        <v>0</v>
      </c>
      <c r="R346" s="50">
        <f t="shared" si="43"/>
        <v>0</v>
      </c>
    </row>
    <row r="347" spans="1:18" ht="24.95" customHeight="1">
      <c r="A347" s="36">
        <f t="shared" si="44"/>
        <v>1</v>
      </c>
      <c r="B347" s="45" t="str">
        <f t="shared" si="47"/>
        <v/>
      </c>
      <c r="C347" s="60"/>
      <c r="D347" s="61"/>
      <c r="E347" s="61"/>
      <c r="F347" s="46" t="str">
        <f><![CDATA[IFERROR(IF(E347<>"",VLOOKUP(E347,Items!$C$8:$D$167,2,0),""),"راجع تكويد الصنف")]]></f>
        <v/>
      </c>
      <c r="G347" s="61"/>
      <c r="H347" s="61"/>
      <c r="I347" s="61"/>
      <c r="J347" s="61"/>
      <c r="K347" s="65"/>
      <c r="L347" s="39"/>
      <c r="M347" s="47">
        <f t="shared" si="45"/>
        <v>0</v>
      </c>
      <c r="N347" s="48" t="str">
        <f t="shared" si="46"/>
        <v/>
      </c>
      <c r="O347" s="49">
        <f t="shared" si="40"/>
        <v>0</v>
      </c>
      <c r="P347" s="32" t="str">
        <f t="shared" si="41"/>
        <v/>
      </c>
      <c r="Q347" s="32">
        <f t="shared" si="42"/>
        <v>0</v>
      </c>
      <c r="R347" s="50">
        <f t="shared" si="43"/>
        <v>0</v>
      </c>
    </row>
    <row r="348" spans="1:18" ht="24.95" customHeight="1">
      <c r="A348" s="36">
        <f t="shared" si="44"/>
        <v>1</v>
      </c>
      <c r="B348" s="45" t="str">
        <f t="shared" si="47"/>
        <v/>
      </c>
      <c r="C348" s="60"/>
      <c r="D348" s="61"/>
      <c r="E348" s="61"/>
      <c r="F348" s="46" t="str">
        <f><![CDATA[IFERROR(IF(E348<>"",VLOOKUP(E348,Items!$C$8:$D$167,2,0),""),"راجع تكويد الصنف")]]></f>
        <v/>
      </c>
      <c r="G348" s="61"/>
      <c r="H348" s="61"/>
      <c r="I348" s="61"/>
      <c r="J348" s="61"/>
      <c r="K348" s="65"/>
      <c r="L348" s="39"/>
      <c r="M348" s="47">
        <f t="shared" si="45"/>
        <v>0</v>
      </c>
      <c r="N348" s="48" t="str">
        <f t="shared" si="46"/>
        <v/>
      </c>
      <c r="O348" s="49">
        <f t="shared" si="40"/>
        <v>0</v>
      </c>
      <c r="P348" s="32" t="str">
        <f t="shared" si="41"/>
        <v/>
      </c>
      <c r="Q348" s="32">
        <f t="shared" si="42"/>
        <v>0</v>
      </c>
      <c r="R348" s="50">
        <f t="shared" si="43"/>
        <v>0</v>
      </c>
    </row>
    <row r="349" spans="1:18" ht="24.95" customHeight="1">
      <c r="A349" s="36">
        <f t="shared" si="44"/>
        <v>1</v>
      </c>
      <c r="B349" s="45" t="str">
        <f t="shared" si="47"/>
        <v/>
      </c>
      <c r="C349" s="60"/>
      <c r="D349" s="61"/>
      <c r="E349" s="61"/>
      <c r="F349" s="46" t="str">
        <f><![CDATA[IFERROR(IF(E349<>"",VLOOKUP(E349,Items!$C$8:$D$167,2,0),""),"راجع تكويد الصنف")]]></f>
        <v/>
      </c>
      <c r="G349" s="61"/>
      <c r="H349" s="61"/>
      <c r="I349" s="61"/>
      <c r="J349" s="61"/>
      <c r="K349" s="65"/>
      <c r="L349" s="39"/>
      <c r="M349" s="47">
        <f t="shared" si="45"/>
        <v>0</v>
      </c>
      <c r="N349" s="48" t="str">
        <f t="shared" si="46"/>
        <v/>
      </c>
      <c r="O349" s="49">
        <f t="shared" si="40"/>
        <v>0</v>
      </c>
      <c r="P349" s="32" t="str">
        <f t="shared" si="41"/>
        <v/>
      </c>
      <c r="Q349" s="32">
        <f t="shared" si="42"/>
        <v>0</v>
      </c>
      <c r="R349" s="50">
        <f t="shared" si="43"/>
        <v>0</v>
      </c>
    </row>
    <row r="350" spans="1:18" ht="24.95" customHeight="1">
      <c r="A350" s="36">
        <f t="shared" si="44"/>
        <v>1</v>
      </c>
      <c r="B350" s="45" t="str">
        <f t="shared" si="47"/>
        <v/>
      </c>
      <c r="C350" s="60"/>
      <c r="D350" s="61"/>
      <c r="E350" s="61"/>
      <c r="F350" s="46" t="str">
        <f><![CDATA[IFERROR(IF(E350<>"",VLOOKUP(E350,Items!$C$8:$D$167,2,0),""),"راجع تكويد الصنف")]]></f>
        <v/>
      </c>
      <c r="G350" s="61"/>
      <c r="H350" s="61"/>
      <c r="I350" s="61"/>
      <c r="J350" s="61"/>
      <c r="K350" s="65"/>
      <c r="L350" s="39"/>
      <c r="M350" s="47">
        <f t="shared" si="45"/>
        <v>0</v>
      </c>
      <c r="N350" s="48" t="str">
        <f t="shared" si="46"/>
        <v/>
      </c>
      <c r="O350" s="49">
        <f t="shared" si="40"/>
        <v>0</v>
      </c>
      <c r="P350" s="32" t="str">
        <f t="shared" si="41"/>
        <v/>
      </c>
      <c r="Q350" s="32">
        <f t="shared" si="42"/>
        <v>0</v>
      </c>
      <c r="R350" s="50">
        <f t="shared" si="43"/>
        <v>0</v>
      </c>
    </row>
    <row r="351" spans="1:18" ht="24.95" customHeight="1">
      <c r="A351" s="36">
        <f t="shared" si="44"/>
        <v>1</v>
      </c>
      <c r="B351" s="45" t="str">
        <f t="shared" si="47"/>
        <v/>
      </c>
      <c r="C351" s="60"/>
      <c r="D351" s="61"/>
      <c r="E351" s="61"/>
      <c r="F351" s="46" t="str">
        <f><![CDATA[IFERROR(IF(E351<>"",VLOOKUP(E351,Items!$C$8:$D$167,2,0),""),"راجع تكويد الصنف")]]></f>
        <v/>
      </c>
      <c r="G351" s="61"/>
      <c r="H351" s="61"/>
      <c r="I351" s="61"/>
      <c r="J351" s="61"/>
      <c r="K351" s="65"/>
      <c r="L351" s="39"/>
      <c r="M351" s="47">
        <f t="shared" si="45"/>
        <v>0</v>
      </c>
      <c r="N351" s="48" t="str">
        <f t="shared" si="46"/>
        <v/>
      </c>
      <c r="O351" s="49">
        <f t="shared" si="40"/>
        <v>0</v>
      </c>
      <c r="P351" s="32" t="str">
        <f t="shared" si="41"/>
        <v/>
      </c>
      <c r="Q351" s="32">
        <f t="shared" si="42"/>
        <v>0</v>
      </c>
      <c r="R351" s="50">
        <f t="shared" si="43"/>
        <v>0</v>
      </c>
    </row>
    <row r="352" spans="1:18" ht="24.95" customHeight="1">
      <c r="A352" s="36">
        <f t="shared" si="44"/>
        <v>1</v>
      </c>
      <c r="B352" s="45" t="str">
        <f t="shared" si="47"/>
        <v/>
      </c>
      <c r="C352" s="60"/>
      <c r="D352" s="61"/>
      <c r="E352" s="61"/>
      <c r="F352" s="46" t="str">
        <f><![CDATA[IFERROR(IF(E352<>"",VLOOKUP(E352,Items!$C$8:$D$167,2,0),""),"راجع تكويد الصنف")]]></f>
        <v/>
      </c>
      <c r="G352" s="61"/>
      <c r="H352" s="61"/>
      <c r="I352" s="61"/>
      <c r="J352" s="61"/>
      <c r="K352" s="65"/>
      <c r="L352" s="39"/>
      <c r="M352" s="47">
        <f t="shared" si="45"/>
        <v>0</v>
      </c>
      <c r="N352" s="48" t="str">
        <f t="shared" si="46"/>
        <v/>
      </c>
      <c r="O352" s="49">
        <f t="shared" si="40"/>
        <v>0</v>
      </c>
      <c r="P352" s="32" t="str">
        <f t="shared" si="41"/>
        <v/>
      </c>
      <c r="Q352" s="32">
        <f t="shared" si="42"/>
        <v>0</v>
      </c>
      <c r="R352" s="50">
        <f t="shared" si="43"/>
        <v>0</v>
      </c>
    </row>
    <row r="353" spans="1:18" ht="24.95" customHeight="1">
      <c r="A353" s="36">
        <f t="shared" si="44"/>
        <v>1</v>
      </c>
      <c r="B353" s="45" t="str">
        <f t="shared" si="47"/>
        <v/>
      </c>
      <c r="C353" s="60"/>
      <c r="D353" s="61"/>
      <c r="E353" s="61"/>
      <c r="F353" s="46" t="str">
        <f><![CDATA[IFERROR(IF(E353<>"",VLOOKUP(E353,Items!$C$8:$D$167,2,0),""),"راجع تكويد الصنف")]]></f>
        <v/>
      </c>
      <c r="G353" s="61"/>
      <c r="H353" s="61"/>
      <c r="I353" s="61"/>
      <c r="J353" s="61"/>
      <c r="K353" s="65"/>
      <c r="L353" s="39"/>
      <c r="M353" s="47">
        <f t="shared" si="45"/>
        <v>0</v>
      </c>
      <c r="N353" s="48" t="str">
        <f t="shared" si="46"/>
        <v/>
      </c>
      <c r="O353" s="49">
        <f t="shared" si="40"/>
        <v>0</v>
      </c>
      <c r="P353" s="32" t="str">
        <f t="shared" si="41"/>
        <v/>
      </c>
      <c r="Q353" s="32">
        <f t="shared" si="42"/>
        <v>0</v>
      </c>
      <c r="R353" s="50">
        <f t="shared" si="43"/>
        <v>0</v>
      </c>
    </row>
    <row r="354" spans="1:18" ht="24.95" customHeight="1">
      <c r="A354" s="36">
        <f t="shared" si="44"/>
        <v>1</v>
      </c>
      <c r="B354" s="45" t="str">
        <f t="shared" si="47"/>
        <v/>
      </c>
      <c r="C354" s="60"/>
      <c r="D354" s="61"/>
      <c r="E354" s="61"/>
      <c r="F354" s="46" t="str">
        <f><![CDATA[IFERROR(IF(E354<>"",VLOOKUP(E354,Items!$C$8:$D$167,2,0),""),"راجع تكويد الصنف")]]></f>
        <v/>
      </c>
      <c r="G354" s="61"/>
      <c r="H354" s="61"/>
      <c r="I354" s="61"/>
      <c r="J354" s="61"/>
      <c r="K354" s="65"/>
      <c r="L354" s="39"/>
      <c r="M354" s="47">
        <f t="shared" si="45"/>
        <v>0</v>
      </c>
      <c r="N354" s="48" t="str">
        <f t="shared" si="46"/>
        <v/>
      </c>
      <c r="O354" s="49">
        <f t="shared" si="40"/>
        <v>0</v>
      </c>
      <c r="P354" s="32" t="str">
        <f t="shared" si="41"/>
        <v/>
      </c>
      <c r="Q354" s="32">
        <f t="shared" si="42"/>
        <v>0</v>
      </c>
      <c r="R354" s="50">
        <f t="shared" si="43"/>
        <v>0</v>
      </c>
    </row>
    <row r="355" spans="1:18" ht="24.95" customHeight="1">
      <c r="A355" s="36">
        <f t="shared" si="44"/>
        <v>1</v>
      </c>
      <c r="B355" s="45" t="str">
        <f t="shared" si="47"/>
        <v/>
      </c>
      <c r="C355" s="60"/>
      <c r="D355" s="61"/>
      <c r="E355" s="61"/>
      <c r="F355" s="46" t="str">
        <f><![CDATA[IFERROR(IF(E355<>"",VLOOKUP(E355,Items!$C$8:$D$167,2,0),""),"راجع تكويد الصنف")]]></f>
        <v/>
      </c>
      <c r="G355" s="61"/>
      <c r="H355" s="61"/>
      <c r="I355" s="61"/>
      <c r="J355" s="61"/>
      <c r="K355" s="65"/>
      <c r="L355" s="39"/>
      <c r="M355" s="47">
        <f t="shared" si="45"/>
        <v>0</v>
      </c>
      <c r="N355" s="48" t="str">
        <f t="shared" si="46"/>
        <v/>
      </c>
      <c r="O355" s="49">
        <f t="shared" si="40"/>
        <v>0</v>
      </c>
      <c r="P355" s="32" t="str">
        <f t="shared" si="41"/>
        <v/>
      </c>
      <c r="Q355" s="32">
        <f t="shared" si="42"/>
        <v>0</v>
      </c>
      <c r="R355" s="50">
        <f t="shared" si="43"/>
        <v>0</v>
      </c>
    </row>
    <row r="356" spans="1:18" ht="24.95" customHeight="1">
      <c r="A356" s="36">
        <f t="shared" si="44"/>
        <v>1</v>
      </c>
      <c r="B356" s="45" t="str">
        <f t="shared" si="47"/>
        <v/>
      </c>
      <c r="C356" s="60"/>
      <c r="D356" s="61"/>
      <c r="E356" s="61"/>
      <c r="F356" s="46" t="str">
        <f><![CDATA[IFERROR(IF(E356<>"",VLOOKUP(E356,Items!$C$8:$D$167,2,0),""),"راجع تكويد الصنف")]]></f>
        <v/>
      </c>
      <c r="G356" s="61"/>
      <c r="H356" s="61"/>
      <c r="I356" s="61"/>
      <c r="J356" s="61"/>
      <c r="K356" s="65"/>
      <c r="L356" s="39"/>
      <c r="M356" s="47">
        <f t="shared" si="45"/>
        <v>0</v>
      </c>
      <c r="N356" s="48" t="str">
        <f t="shared" si="46"/>
        <v/>
      </c>
      <c r="O356" s="49">
        <f t="shared" si="40"/>
        <v>0</v>
      </c>
      <c r="P356" s="32" t="str">
        <f t="shared" si="41"/>
        <v/>
      </c>
      <c r="Q356" s="32">
        <f t="shared" si="42"/>
        <v>0</v>
      </c>
      <c r="R356" s="50">
        <f t="shared" si="43"/>
        <v>0</v>
      </c>
    </row>
    <row r="357" spans="1:18" ht="24.95" customHeight="1">
      <c r="A357" s="36">
        <f t="shared" si="44"/>
        <v>1</v>
      </c>
      <c r="B357" s="45" t="str">
        <f t="shared" si="47"/>
        <v/>
      </c>
      <c r="C357" s="60"/>
      <c r="D357" s="61"/>
      <c r="E357" s="61"/>
      <c r="F357" s="46" t="str">
        <f><![CDATA[IFERROR(IF(E357<>"",VLOOKUP(E357,Items!$C$8:$D$167,2,0),""),"راجع تكويد الصنف")]]></f>
        <v/>
      </c>
      <c r="G357" s="61"/>
      <c r="H357" s="61"/>
      <c r="I357" s="61"/>
      <c r="J357" s="61"/>
      <c r="K357" s="65"/>
      <c r="L357" s="39"/>
      <c r="M357" s="47">
        <f t="shared" si="45"/>
        <v>0</v>
      </c>
      <c r="N357" s="48" t="str">
        <f t="shared" si="46"/>
        <v/>
      </c>
      <c r="O357" s="49">
        <f t="shared" si="40"/>
        <v>0</v>
      </c>
      <c r="P357" s="32" t="str">
        <f t="shared" si="41"/>
        <v/>
      </c>
      <c r="Q357" s="32">
        <f t="shared" si="42"/>
        <v>0</v>
      </c>
      <c r="R357" s="50">
        <f t="shared" si="43"/>
        <v>0</v>
      </c>
    </row>
    <row r="358" spans="1:18" ht="24.95" customHeight="1">
      <c r="A358" s="36">
        <f t="shared" si="44"/>
        <v>1</v>
      </c>
      <c r="B358" s="45" t="str">
        <f t="shared" si="47"/>
        <v/>
      </c>
      <c r="C358" s="60"/>
      <c r="D358" s="61"/>
      <c r="E358" s="61"/>
      <c r="F358" s="46" t="str">
        <f><![CDATA[IFERROR(IF(E358<>"",VLOOKUP(E358,Items!$C$8:$D$167,2,0),""),"راجع تكويد الصنف")]]></f>
        <v/>
      </c>
      <c r="G358" s="61"/>
      <c r="H358" s="61"/>
      <c r="I358" s="61"/>
      <c r="J358" s="61"/>
      <c r="K358" s="65"/>
      <c r="L358" s="39"/>
      <c r="M358" s="47">
        <f t="shared" si="45"/>
        <v>0</v>
      </c>
      <c r="N358" s="48" t="str">
        <f t="shared" si="46"/>
        <v/>
      </c>
      <c r="O358" s="49">
        <f t="shared" si="40"/>
        <v>0</v>
      </c>
      <c r="P358" s="32" t="str">
        <f t="shared" si="41"/>
        <v/>
      </c>
      <c r="Q358" s="32">
        <f t="shared" si="42"/>
        <v>0</v>
      </c>
      <c r="R358" s="50">
        <f t="shared" si="43"/>
        <v>0</v>
      </c>
    </row>
    <row r="359" spans="1:18" ht="24.95" customHeight="1">
      <c r="A359" s="36">
        <f t="shared" si="44"/>
        <v>1</v>
      </c>
      <c r="B359" s="45" t="str">
        <f t="shared" si="47"/>
        <v/>
      </c>
      <c r="C359" s="60"/>
      <c r="D359" s="61"/>
      <c r="E359" s="61"/>
      <c r="F359" s="46" t="str">
        <f><![CDATA[IFERROR(IF(E359<>"",VLOOKUP(E359,Items!$C$8:$D$167,2,0),""),"راجع تكويد الصنف")]]></f>
        <v/>
      </c>
      <c r="G359" s="61"/>
      <c r="H359" s="61"/>
      <c r="I359" s="61"/>
      <c r="J359" s="61"/>
      <c r="K359" s="65"/>
      <c r="L359" s="39"/>
      <c r="M359" s="47">
        <f t="shared" si="45"/>
        <v>0</v>
      </c>
      <c r="N359" s="48" t="str">
        <f t="shared" si="46"/>
        <v/>
      </c>
      <c r="O359" s="49">
        <f t="shared" si="40"/>
        <v>0</v>
      </c>
      <c r="P359" s="32" t="str">
        <f t="shared" si="41"/>
        <v/>
      </c>
      <c r="Q359" s="32">
        <f t="shared" si="42"/>
        <v>0</v>
      </c>
      <c r="R359" s="50">
        <f t="shared" si="43"/>
        <v>0</v>
      </c>
    </row>
    <row r="360" spans="1:18" ht="24.95" customHeight="1">
      <c r="A360" s="36">
        <f t="shared" si="44"/>
        <v>1</v>
      </c>
      <c r="B360" s="45" t="str">
        <f t="shared" si="47"/>
        <v/>
      </c>
      <c r="C360" s="60"/>
      <c r="D360" s="61"/>
      <c r="E360" s="61"/>
      <c r="F360" s="46" t="str">
        <f><![CDATA[IFERROR(IF(E360<>"",VLOOKUP(E360,Items!$C$8:$D$167,2,0),""),"راجع تكويد الصنف")]]></f>
        <v/>
      </c>
      <c r="G360" s="61"/>
      <c r="H360" s="61"/>
      <c r="I360" s="61"/>
      <c r="J360" s="61"/>
      <c r="K360" s="65"/>
      <c r="L360" s="39"/>
      <c r="M360" s="47">
        <f t="shared" si="45"/>
        <v>0</v>
      </c>
      <c r="N360" s="48" t="str">
        <f t="shared" si="46"/>
        <v/>
      </c>
      <c r="O360" s="49">
        <f t="shared" si="40"/>
        <v>0</v>
      </c>
      <c r="P360" s="32" t="str">
        <f t="shared" si="41"/>
        <v/>
      </c>
      <c r="Q360" s="32">
        <f t="shared" si="42"/>
        <v>0</v>
      </c>
      <c r="R360" s="50">
        <f t="shared" si="43"/>
        <v>0</v>
      </c>
    </row>
    <row r="361" spans="1:18" ht="24.95" customHeight="1">
      <c r="A361" s="36">
        <f t="shared" si="44"/>
        <v>1</v>
      </c>
      <c r="B361" s="45" t="str">
        <f t="shared" si="47"/>
        <v/>
      </c>
      <c r="C361" s="60"/>
      <c r="D361" s="61"/>
      <c r="E361" s="61"/>
      <c r="F361" s="46" t="str">
        <f><![CDATA[IFERROR(IF(E361<>"",VLOOKUP(E361,Items!$C$8:$D$167,2,0),""),"راجع تكويد الصنف")]]></f>
        <v/>
      </c>
      <c r="G361" s="61"/>
      <c r="H361" s="61"/>
      <c r="I361" s="61"/>
      <c r="J361" s="61"/>
      <c r="K361" s="65"/>
      <c r="L361" s="39"/>
      <c r="M361" s="47">
        <f t="shared" si="45"/>
        <v>0</v>
      </c>
      <c r="N361" s="48" t="str">
        <f t="shared" si="46"/>
        <v/>
      </c>
      <c r="O361" s="49">
        <f t="shared" si="40"/>
        <v>0</v>
      </c>
      <c r="P361" s="32" t="str">
        <f t="shared" si="41"/>
        <v/>
      </c>
      <c r="Q361" s="32">
        <f t="shared" si="42"/>
        <v>0</v>
      </c>
      <c r="R361" s="50">
        <f t="shared" si="43"/>
        <v>0</v>
      </c>
    </row>
    <row r="362" spans="1:18" ht="24.95" customHeight="1">
      <c r="A362" s="36">
        <f t="shared" si="44"/>
        <v>1</v>
      </c>
      <c r="B362" s="45" t="str">
        <f t="shared" si="47"/>
        <v/>
      </c>
      <c r="C362" s="60"/>
      <c r="D362" s="61"/>
      <c r="E362" s="61"/>
      <c r="F362" s="46" t="str">
        <f><![CDATA[IFERROR(IF(E362<>"",VLOOKUP(E362,Items!$C$8:$D$167,2,0),""),"راجع تكويد الصنف")]]></f>
        <v/>
      </c>
      <c r="G362" s="61"/>
      <c r="H362" s="61"/>
      <c r="I362" s="61"/>
      <c r="J362" s="61"/>
      <c r="K362" s="65"/>
      <c r="L362" s="39"/>
      <c r="M362" s="47">
        <f t="shared" si="45"/>
        <v>0</v>
      </c>
      <c r="N362" s="48" t="str">
        <f t="shared" si="46"/>
        <v/>
      </c>
      <c r="O362" s="49">
        <f t="shared" si="40"/>
        <v>0</v>
      </c>
      <c r="P362" s="32" t="str">
        <f t="shared" si="41"/>
        <v/>
      </c>
      <c r="Q362" s="32">
        <f t="shared" si="42"/>
        <v>0</v>
      </c>
      <c r="R362" s="50">
        <f t="shared" si="43"/>
        <v>0</v>
      </c>
    </row>
    <row r="363" spans="1:18" ht="24.95" customHeight="1">
      <c r="A363" s="36">
        <f t="shared" si="44"/>
        <v>1</v>
      </c>
      <c r="B363" s="45" t="str">
        <f t="shared" si="47"/>
        <v/>
      </c>
      <c r="C363" s="60"/>
      <c r="D363" s="61"/>
      <c r="E363" s="61"/>
      <c r="F363" s="46" t="str">
        <f><![CDATA[IFERROR(IF(E363<>"",VLOOKUP(E363,Items!$C$8:$D$167,2,0),""),"راجع تكويد الصنف")]]></f>
        <v/>
      </c>
      <c r="G363" s="61"/>
      <c r="H363" s="61"/>
      <c r="I363" s="61"/>
      <c r="J363" s="61"/>
      <c r="K363" s="65"/>
      <c r="L363" s="39"/>
      <c r="M363" s="47">
        <f t="shared" si="45"/>
        <v>0</v>
      </c>
      <c r="N363" s="48" t="str">
        <f t="shared" si="46"/>
        <v/>
      </c>
      <c r="O363" s="49">
        <f t="shared" si="40"/>
        <v>0</v>
      </c>
      <c r="P363" s="32" t="str">
        <f t="shared" si="41"/>
        <v/>
      </c>
      <c r="Q363" s="32">
        <f t="shared" si="42"/>
        <v>0</v>
      </c>
      <c r="R363" s="50">
        <f t="shared" si="43"/>
        <v>0</v>
      </c>
    </row>
    <row r="364" spans="1:18" ht="24.95" customHeight="1">
      <c r="A364" s="36">
        <f t="shared" si="44"/>
        <v>1</v>
      </c>
      <c r="B364" s="45" t="str">
        <f t="shared" si="47"/>
        <v/>
      </c>
      <c r="C364" s="60"/>
      <c r="D364" s="61"/>
      <c r="E364" s="61"/>
      <c r="F364" s="46" t="str">
        <f><![CDATA[IFERROR(IF(E364<>"",VLOOKUP(E364,Items!$C$8:$D$167,2,0),""),"راجع تكويد الصنف")]]></f>
        <v/>
      </c>
      <c r="G364" s="61"/>
      <c r="H364" s="61"/>
      <c r="I364" s="61"/>
      <c r="J364" s="61"/>
      <c r="K364" s="65"/>
      <c r="L364" s="39"/>
      <c r="M364" s="47">
        <f t="shared" si="45"/>
        <v>0</v>
      </c>
      <c r="N364" s="48" t="str">
        <f t="shared" si="46"/>
        <v/>
      </c>
      <c r="O364" s="49">
        <f t="shared" si="40"/>
        <v>0</v>
      </c>
      <c r="P364" s="32" t="str">
        <f t="shared" si="41"/>
        <v/>
      </c>
      <c r="Q364" s="32">
        <f t="shared" si="42"/>
        <v>0</v>
      </c>
      <c r="R364" s="50">
        <f t="shared" si="43"/>
        <v>0</v>
      </c>
    </row>
    <row r="365" spans="1:18" ht="24.95" customHeight="1">
      <c r="A365" s="36">
        <f t="shared" si="44"/>
        <v>1</v>
      </c>
      <c r="B365" s="45" t="str">
        <f t="shared" si="47"/>
        <v/>
      </c>
      <c r="C365" s="60"/>
      <c r="D365" s="61"/>
      <c r="E365" s="61"/>
      <c r="F365" s="46" t="str">
        <f><![CDATA[IFERROR(IF(E365<>"",VLOOKUP(E365,Items!$C$8:$D$167,2,0),""),"راجع تكويد الصنف")]]></f>
        <v/>
      </c>
      <c r="G365" s="61"/>
      <c r="H365" s="61"/>
      <c r="I365" s="61"/>
      <c r="J365" s="61"/>
      <c r="K365" s="65"/>
      <c r="L365" s="39"/>
      <c r="M365" s="47">
        <f t="shared" si="45"/>
        <v>0</v>
      </c>
      <c r="N365" s="48" t="str">
        <f t="shared" si="46"/>
        <v/>
      </c>
      <c r="O365" s="49">
        <f t="shared" si="40"/>
        <v>0</v>
      </c>
      <c r="P365" s="32" t="str">
        <f t="shared" si="41"/>
        <v/>
      </c>
      <c r="Q365" s="32">
        <f t="shared" si="42"/>
        <v>0</v>
      </c>
      <c r="R365" s="50">
        <f t="shared" si="43"/>
        <v>0</v>
      </c>
    </row>
    <row r="366" spans="1:18" ht="24.95" customHeight="1">
      <c r="A366" s="36">
        <f t="shared" si="44"/>
        <v>1</v>
      </c>
      <c r="B366" s="45" t="str">
        <f t="shared" si="47"/>
        <v/>
      </c>
      <c r="C366" s="60"/>
      <c r="D366" s="61"/>
      <c r="E366" s="61"/>
      <c r="F366" s="46" t="str">
        <f><![CDATA[IFERROR(IF(E366<>"",VLOOKUP(E366,Items!$C$8:$D$167,2,0),""),"راجع تكويد الصنف")]]></f>
        <v/>
      </c>
      <c r="G366" s="61"/>
      <c r="H366" s="61"/>
      <c r="I366" s="61"/>
      <c r="J366" s="61"/>
      <c r="K366" s="65"/>
      <c r="L366" s="39"/>
      <c r="M366" s="47">
        <f t="shared" si="45"/>
        <v>0</v>
      </c>
      <c r="N366" s="48" t="str">
        <f t="shared" si="46"/>
        <v/>
      </c>
      <c r="O366" s="49">
        <f t="shared" si="40"/>
        <v>0</v>
      </c>
      <c r="P366" s="32" t="str">
        <f t="shared" si="41"/>
        <v/>
      </c>
      <c r="Q366" s="32">
        <f t="shared" si="42"/>
        <v>0</v>
      </c>
      <c r="R366" s="50">
        <f t="shared" si="43"/>
        <v>0</v>
      </c>
    </row>
    <row r="367" spans="1:18" ht="24.95" customHeight="1">
      <c r="A367" s="36">
        <f t="shared" si="44"/>
        <v>1</v>
      </c>
      <c r="B367" s="45" t="str">
        <f t="shared" si="47"/>
        <v/>
      </c>
      <c r="C367" s="60"/>
      <c r="D367" s="61"/>
      <c r="E367" s="61"/>
      <c r="F367" s="46" t="str">
        <f><![CDATA[IFERROR(IF(E367<>"",VLOOKUP(E367,Items!$C$8:$D$167,2,0),""),"راجع تكويد الصنف")]]></f>
        <v/>
      </c>
      <c r="G367" s="61"/>
      <c r="H367" s="61"/>
      <c r="I367" s="61"/>
      <c r="J367" s="61"/>
      <c r="K367" s="65"/>
      <c r="L367" s="39"/>
      <c r="M367" s="47">
        <f t="shared" si="45"/>
        <v>0</v>
      </c>
      <c r="N367" s="48" t="str">
        <f t="shared" si="46"/>
        <v/>
      </c>
      <c r="O367" s="49">
        <f t="shared" si="40"/>
        <v>0</v>
      </c>
      <c r="P367" s="32" t="str">
        <f t="shared" si="41"/>
        <v/>
      </c>
      <c r="Q367" s="32">
        <f t="shared" si="42"/>
        <v>0</v>
      </c>
      <c r="R367" s="50">
        <f t="shared" si="43"/>
        <v>0</v>
      </c>
    </row>
    <row r="368" spans="1:18" ht="24.95" customHeight="1">
      <c r="A368" s="36">
        <f t="shared" si="44"/>
        <v>1</v>
      </c>
      <c r="B368" s="45" t="str">
        <f t="shared" si="47"/>
        <v/>
      </c>
      <c r="C368" s="60"/>
      <c r="D368" s="61"/>
      <c r="E368" s="61"/>
      <c r="F368" s="46" t="str">
        <f><![CDATA[IFERROR(IF(E368<>"",VLOOKUP(E368,Items!$C$8:$D$167,2,0),""),"راجع تكويد الصنف")]]></f>
        <v/>
      </c>
      <c r="G368" s="61"/>
      <c r="H368" s="61"/>
      <c r="I368" s="61"/>
      <c r="J368" s="61"/>
      <c r="K368" s="65"/>
      <c r="L368" s="39"/>
      <c r="M368" s="47">
        <f t="shared" si="45"/>
        <v>0</v>
      </c>
      <c r="N368" s="48" t="str">
        <f t="shared" si="46"/>
        <v/>
      </c>
      <c r="O368" s="49">
        <f t="shared" si="40"/>
        <v>0</v>
      </c>
      <c r="P368" s="32" t="str">
        <f t="shared" si="41"/>
        <v/>
      </c>
      <c r="Q368" s="32">
        <f t="shared" si="42"/>
        <v>0</v>
      </c>
      <c r="R368" s="50">
        <f t="shared" si="43"/>
        <v>0</v>
      </c>
    </row>
    <row r="369" spans="1:18" ht="24.95" customHeight="1">
      <c r="A369" s="36">
        <f t="shared" si="44"/>
        <v>1</v>
      </c>
      <c r="B369" s="45" t="str">
        <f t="shared" si="47"/>
        <v/>
      </c>
      <c r="C369" s="60"/>
      <c r="D369" s="61"/>
      <c r="E369" s="61"/>
      <c r="F369" s="46" t="str">
        <f><![CDATA[IFERROR(IF(E369<>"",VLOOKUP(E369,Items!$C$8:$D$167,2,0),""),"راجع تكويد الصنف")]]></f>
        <v/>
      </c>
      <c r="G369" s="61"/>
      <c r="H369" s="61"/>
      <c r="I369" s="61"/>
      <c r="J369" s="61"/>
      <c r="K369" s="65"/>
      <c r="L369" s="39"/>
      <c r="M369" s="47">
        <f t="shared" si="45"/>
        <v>0</v>
      </c>
      <c r="N369" s="48" t="str">
        <f t="shared" si="46"/>
        <v/>
      </c>
      <c r="O369" s="49">
        <f t="shared" si="40"/>
        <v>0</v>
      </c>
      <c r="P369" s="32" t="str">
        <f t="shared" si="41"/>
        <v/>
      </c>
      <c r="Q369" s="32">
        <f t="shared" si="42"/>
        <v>0</v>
      </c>
      <c r="R369" s="50">
        <f t="shared" si="43"/>
        <v>0</v>
      </c>
    </row>
    <row r="370" spans="1:18" ht="24.95" customHeight="1">
      <c r="A370" s="36">
        <f t="shared" si="44"/>
        <v>1</v>
      </c>
      <c r="B370" s="45" t="str">
        <f t="shared" si="47"/>
        <v/>
      </c>
      <c r="C370" s="60"/>
      <c r="D370" s="61"/>
      <c r="E370" s="61"/>
      <c r="F370" s="46" t="str">
        <f><![CDATA[IFERROR(IF(E370<>"",VLOOKUP(E370,Items!$C$8:$D$167,2,0),""),"راجع تكويد الصنف")]]></f>
        <v/>
      </c>
      <c r="G370" s="61"/>
      <c r="H370" s="61"/>
      <c r="I370" s="61"/>
      <c r="J370" s="61"/>
      <c r="K370" s="65"/>
      <c r="L370" s="39"/>
      <c r="M370" s="47">
        <f t="shared" si="45"/>
        <v>0</v>
      </c>
      <c r="N370" s="48" t="str">
        <f t="shared" si="46"/>
        <v/>
      </c>
      <c r="O370" s="49">
        <f t="shared" si="40"/>
        <v>0</v>
      </c>
      <c r="P370" s="32" t="str">
        <f t="shared" si="41"/>
        <v/>
      </c>
      <c r="Q370" s="32">
        <f t="shared" si="42"/>
        <v>0</v>
      </c>
      <c r="R370" s="50">
        <f t="shared" si="43"/>
        <v>0</v>
      </c>
    </row>
    <row r="371" spans="1:18" ht="24.95" customHeight="1">
      <c r="A371" s="36">
        <f t="shared" si="44"/>
        <v>1</v>
      </c>
      <c r="B371" s="45" t="str">
        <f t="shared" si="47"/>
        <v/>
      </c>
      <c r="C371" s="60"/>
      <c r="D371" s="61"/>
      <c r="E371" s="61"/>
      <c r="F371" s="46" t="str">
        <f><![CDATA[IFERROR(IF(E371<>"",VLOOKUP(E371,Items!$C$8:$D$167,2,0),""),"راجع تكويد الصنف")]]></f>
        <v/>
      </c>
      <c r="G371" s="61"/>
      <c r="H371" s="61"/>
      <c r="I371" s="61"/>
      <c r="J371" s="61"/>
      <c r="K371" s="65"/>
      <c r="L371" s="39"/>
      <c r="M371" s="47">
        <f t="shared" si="45"/>
        <v>0</v>
      </c>
      <c r="N371" s="48" t="str">
        <f t="shared" si="46"/>
        <v/>
      </c>
      <c r="O371" s="49">
        <f t="shared" si="40"/>
        <v>0</v>
      </c>
      <c r="P371" s="32" t="str">
        <f t="shared" si="41"/>
        <v/>
      </c>
      <c r="Q371" s="32">
        <f t="shared" si="42"/>
        <v>0</v>
      </c>
      <c r="R371" s="50">
        <f t="shared" si="43"/>
        <v>0</v>
      </c>
    </row>
    <row r="372" spans="1:18" ht="24.95" customHeight="1">
      <c r="A372" s="36">
        <f t="shared" si="44"/>
        <v>1</v>
      </c>
      <c r="B372" s="45" t="str">
        <f t="shared" si="47"/>
        <v/>
      </c>
      <c r="C372" s="60"/>
      <c r="D372" s="61"/>
      <c r="E372" s="61"/>
      <c r="F372" s="46" t="str">
        <f><![CDATA[IFERROR(IF(E372<>"",VLOOKUP(E372,Items!$C$8:$D$167,2,0),""),"راجع تكويد الصنف")]]></f>
        <v/>
      </c>
      <c r="G372" s="61"/>
      <c r="H372" s="61"/>
      <c r="I372" s="61"/>
      <c r="J372" s="61"/>
      <c r="K372" s="65"/>
      <c r="L372" s="39"/>
      <c r="M372" s="47">
        <f t="shared" si="45"/>
        <v>0</v>
      </c>
      <c r="N372" s="48" t="str">
        <f t="shared" si="46"/>
        <v/>
      </c>
      <c r="O372" s="49">
        <f t="shared" si="40"/>
        <v>0</v>
      </c>
      <c r="P372" s="32" t="str">
        <f t="shared" si="41"/>
        <v/>
      </c>
      <c r="Q372" s="32">
        <f t="shared" si="42"/>
        <v>0</v>
      </c>
      <c r="R372" s="50">
        <f t="shared" si="43"/>
        <v>0</v>
      </c>
    </row>
    <row r="373" spans="1:18" ht="24.95" customHeight="1">
      <c r="A373" s="36">
        <f t="shared" si="44"/>
        <v>1</v>
      </c>
      <c r="B373" s="45" t="str">
        <f t="shared" si="47"/>
        <v/>
      </c>
      <c r="C373" s="60"/>
      <c r="D373" s="61"/>
      <c r="E373" s="61"/>
      <c r="F373" s="46" t="str">
        <f><![CDATA[IFERROR(IF(E373<>"",VLOOKUP(E373,Items!$C$8:$D$167,2,0),""),"راجع تكويد الصنف")]]></f>
        <v/>
      </c>
      <c r="G373" s="61"/>
      <c r="H373" s="61"/>
      <c r="I373" s="61"/>
      <c r="J373" s="61"/>
      <c r="K373" s="65"/>
      <c r="L373" s="39"/>
      <c r="M373" s="47">
        <f t="shared" si="45"/>
        <v>0</v>
      </c>
      <c r="N373" s="48" t="str">
        <f t="shared" si="46"/>
        <v/>
      </c>
      <c r="O373" s="49">
        <f t="shared" si="40"/>
        <v>0</v>
      </c>
      <c r="P373" s="32" t="str">
        <f t="shared" si="41"/>
        <v/>
      </c>
      <c r="Q373" s="32">
        <f t="shared" si="42"/>
        <v>0</v>
      </c>
      <c r="R373" s="50">
        <f t="shared" si="43"/>
        <v>0</v>
      </c>
    </row>
    <row r="374" spans="1:18" ht="24.95" customHeight="1">
      <c r="A374" s="36">
        <f t="shared" si="44"/>
        <v>1</v>
      </c>
      <c r="B374" s="45" t="str">
        <f t="shared" si="47"/>
        <v/>
      </c>
      <c r="C374" s="60"/>
      <c r="D374" s="61"/>
      <c r="E374" s="61"/>
      <c r="F374" s="46" t="str">
        <f><![CDATA[IFERROR(IF(E374<>"",VLOOKUP(E374,Items!$C$8:$D$167,2,0),""),"راجع تكويد الصنف")]]></f>
        <v/>
      </c>
      <c r="G374" s="61"/>
      <c r="H374" s="61"/>
      <c r="I374" s="61"/>
      <c r="J374" s="61"/>
      <c r="K374" s="65"/>
      <c r="L374" s="39"/>
      <c r="M374" s="47">
        <f t="shared" si="45"/>
        <v>0</v>
      </c>
      <c r="N374" s="48" t="str">
        <f t="shared" si="46"/>
        <v/>
      </c>
      <c r="O374" s="49">
        <f t="shared" si="40"/>
        <v>0</v>
      </c>
      <c r="P374" s="32" t="str">
        <f t="shared" si="41"/>
        <v/>
      </c>
      <c r="Q374" s="32">
        <f t="shared" si="42"/>
        <v>0</v>
      </c>
      <c r="R374" s="50">
        <f t="shared" si="43"/>
        <v>0</v>
      </c>
    </row>
    <row r="375" spans="1:18" ht="24.95" customHeight="1">
      <c r="A375" s="36">
        <f t="shared" si="44"/>
        <v>1</v>
      </c>
      <c r="B375" s="45" t="str">
        <f t="shared" si="47"/>
        <v/>
      </c>
      <c r="C375" s="60"/>
      <c r="D375" s="61"/>
      <c r="E375" s="61"/>
      <c r="F375" s="46" t="str">
        <f><![CDATA[IFERROR(IF(E375<>"",VLOOKUP(E375,Items!$C$8:$D$167,2,0),""),"راجع تكويد الصنف")]]></f>
        <v/>
      </c>
      <c r="G375" s="61"/>
      <c r="H375" s="61"/>
      <c r="I375" s="61"/>
      <c r="J375" s="61"/>
      <c r="K375" s="65"/>
      <c r="L375" s="39"/>
      <c r="M375" s="47">
        <f t="shared" si="45"/>
        <v>0</v>
      </c>
      <c r="N375" s="48" t="str">
        <f t="shared" si="46"/>
        <v/>
      </c>
      <c r="O375" s="49">
        <f t="shared" si="40"/>
        <v>0</v>
      </c>
      <c r="P375" s="32" t="str">
        <f t="shared" si="41"/>
        <v/>
      </c>
      <c r="Q375" s="32">
        <f t="shared" si="42"/>
        <v>0</v>
      </c>
      <c r="R375" s="50">
        <f t="shared" si="43"/>
        <v>0</v>
      </c>
    </row>
    <row r="376" spans="1:18" ht="24.95" customHeight="1">
      <c r="A376" s="36">
        <f t="shared" si="44"/>
        <v>1</v>
      </c>
      <c r="B376" s="45" t="str">
        <f t="shared" si="47"/>
        <v/>
      </c>
      <c r="C376" s="60"/>
      <c r="D376" s="61"/>
      <c r="E376" s="61"/>
      <c r="F376" s="46" t="str">
        <f><![CDATA[IFERROR(IF(E376<>"",VLOOKUP(E376,Items!$C$8:$D$167,2,0),""),"راجع تكويد الصنف")]]></f>
        <v/>
      </c>
      <c r="G376" s="61"/>
      <c r="H376" s="61"/>
      <c r="I376" s="61"/>
      <c r="J376" s="61"/>
      <c r="K376" s="65"/>
      <c r="L376" s="39"/>
      <c r="M376" s="47">
        <f t="shared" si="45"/>
        <v>0</v>
      </c>
      <c r="N376" s="48" t="str">
        <f t="shared" si="46"/>
        <v/>
      </c>
      <c r="O376" s="49">
        <f t="shared" si="40"/>
        <v>0</v>
      </c>
      <c r="P376" s="32" t="str">
        <f t="shared" si="41"/>
        <v/>
      </c>
      <c r="Q376" s="32">
        <f t="shared" si="42"/>
        <v>0</v>
      </c>
      <c r="R376" s="50">
        <f t="shared" si="43"/>
        <v>0</v>
      </c>
    </row>
    <row r="377" spans="1:18" ht="24.95" customHeight="1">
      <c r="A377" s="36">
        <f t="shared" si="44"/>
        <v>1</v>
      </c>
      <c r="B377" s="45" t="str">
        <f t="shared" si="47"/>
        <v/>
      </c>
      <c r="C377" s="60"/>
      <c r="D377" s="61"/>
      <c r="E377" s="61"/>
      <c r="F377" s="46" t="str">
        <f><![CDATA[IFERROR(IF(E377<>"",VLOOKUP(E377,Items!$C$8:$D$167,2,0),""),"راجع تكويد الصنف")]]></f>
        <v/>
      </c>
      <c r="G377" s="61"/>
      <c r="H377" s="61"/>
      <c r="I377" s="61"/>
      <c r="J377" s="61"/>
      <c r="K377" s="65"/>
      <c r="L377" s="39"/>
      <c r="M377" s="47">
        <f t="shared" si="45"/>
        <v>0</v>
      </c>
      <c r="N377" s="48" t="str">
        <f t="shared" si="46"/>
        <v/>
      </c>
      <c r="O377" s="49">
        <f t="shared" si="40"/>
        <v>0</v>
      </c>
      <c r="P377" s="32" t="str">
        <f t="shared" si="41"/>
        <v/>
      </c>
      <c r="Q377" s="32">
        <f t="shared" si="42"/>
        <v>0</v>
      </c>
      <c r="R377" s="50">
        <f t="shared" si="43"/>
        <v>0</v>
      </c>
    </row>
    <row r="378" spans="1:18" ht="24.95" customHeight="1">
      <c r="A378" s="36">
        <f t="shared" si="44"/>
        <v>1</v>
      </c>
      <c r="B378" s="45" t="str">
        <f t="shared" si="47"/>
        <v/>
      </c>
      <c r="C378" s="60"/>
      <c r="D378" s="61"/>
      <c r="E378" s="61"/>
      <c r="F378" s="46" t="str">
        <f><![CDATA[IFERROR(IF(E378<>"",VLOOKUP(E378,Items!$C$8:$D$167,2,0),""),"راجع تكويد الصنف")]]></f>
        <v/>
      </c>
      <c r="G378" s="61"/>
      <c r="H378" s="61"/>
      <c r="I378" s="61"/>
      <c r="J378" s="61"/>
      <c r="K378" s="65"/>
      <c r="L378" s="39"/>
      <c r="M378" s="47">
        <f t="shared" si="45"/>
        <v>0</v>
      </c>
      <c r="N378" s="48" t="str">
        <f t="shared" si="46"/>
        <v/>
      </c>
      <c r="O378" s="49">
        <f t="shared" si="40"/>
        <v>0</v>
      </c>
      <c r="P378" s="32" t="str">
        <f t="shared" si="41"/>
        <v/>
      </c>
      <c r="Q378" s="32">
        <f t="shared" si="42"/>
        <v>0</v>
      </c>
      <c r="R378" s="50">
        <f t="shared" si="43"/>
        <v>0</v>
      </c>
    </row>
    <row r="379" spans="1:18" ht="24.95" customHeight="1">
      <c r="A379" s="36">
        <f t="shared" si="44"/>
        <v>1</v>
      </c>
      <c r="B379" s="45" t="str">
        <f t="shared" si="47"/>
        <v/>
      </c>
      <c r="C379" s="60"/>
      <c r="D379" s="61"/>
      <c r="E379" s="61"/>
      <c r="F379" s="46" t="str">
        <f><![CDATA[IFERROR(IF(E379<>"",VLOOKUP(E379,Items!$C$8:$D$167,2,0),""),"راجع تكويد الصنف")]]></f>
        <v/>
      </c>
      <c r="G379" s="61"/>
      <c r="H379" s="61"/>
      <c r="I379" s="61"/>
      <c r="J379" s="61"/>
      <c r="K379" s="65"/>
      <c r="L379" s="39"/>
      <c r="M379" s="47">
        <f t="shared" si="45"/>
        <v>0</v>
      </c>
      <c r="N379" s="48" t="str">
        <f t="shared" si="46"/>
        <v/>
      </c>
      <c r="O379" s="49">
        <f t="shared" si="40"/>
        <v>0</v>
      </c>
      <c r="P379" s="32" t="str">
        <f t="shared" si="41"/>
        <v/>
      </c>
      <c r="Q379" s="32">
        <f t="shared" si="42"/>
        <v>0</v>
      </c>
      <c r="R379" s="50">
        <f t="shared" si="43"/>
        <v>0</v>
      </c>
    </row>
    <row r="380" spans="1:18" ht="24.95" customHeight="1">
      <c r="A380" s="36">
        <f t="shared" si="44"/>
        <v>1</v>
      </c>
      <c r="B380" s="45" t="str">
        <f t="shared" si="47"/>
        <v/>
      </c>
      <c r="C380" s="60"/>
      <c r="D380" s="61"/>
      <c r="E380" s="61"/>
      <c r="F380" s="46" t="str">
        <f><![CDATA[IFERROR(IF(E380<>"",VLOOKUP(E380,Items!$C$8:$D$167,2,0),""),"راجع تكويد الصنف")]]></f>
        <v/>
      </c>
      <c r="G380" s="61"/>
      <c r="H380" s="61"/>
      <c r="I380" s="61"/>
      <c r="J380" s="61"/>
      <c r="K380" s="65"/>
      <c r="L380" s="39"/>
      <c r="M380" s="47">
        <f t="shared" si="45"/>
        <v>0</v>
      </c>
      <c r="N380" s="48" t="str">
        <f t="shared" si="46"/>
        <v/>
      </c>
      <c r="O380" s="49">
        <f t="shared" si="40"/>
        <v>0</v>
      </c>
      <c r="P380" s="32" t="str">
        <f t="shared" si="41"/>
        <v/>
      </c>
      <c r="Q380" s="32">
        <f t="shared" si="42"/>
        <v>0</v>
      </c>
      <c r="R380" s="50">
        <f t="shared" si="43"/>
        <v>0</v>
      </c>
    </row>
    <row r="381" spans="1:18" ht="24.95" customHeight="1">
      <c r="A381" s="36">
        <f t="shared" si="44"/>
        <v>1</v>
      </c>
      <c r="B381" s="45" t="str">
        <f t="shared" si="47"/>
        <v/>
      </c>
      <c r="C381" s="60"/>
      <c r="D381" s="61"/>
      <c r="E381" s="61"/>
      <c r="F381" s="46" t="str">
        <f><![CDATA[IFERROR(IF(E381<>"",VLOOKUP(E381,Items!$C$8:$D$167,2,0),""),"راجع تكويد الصنف")]]></f>
        <v/>
      </c>
      <c r="G381" s="61"/>
      <c r="H381" s="61"/>
      <c r="I381" s="61"/>
      <c r="J381" s="61"/>
      <c r="K381" s="65"/>
      <c r="L381" s="39"/>
      <c r="M381" s="47">
        <f t="shared" si="45"/>
        <v>0</v>
      </c>
      <c r="N381" s="48" t="str">
        <f t="shared" si="46"/>
        <v/>
      </c>
      <c r="O381" s="49">
        <f t="shared" si="40"/>
        <v>0</v>
      </c>
      <c r="P381" s="32" t="str">
        <f t="shared" si="41"/>
        <v/>
      </c>
      <c r="Q381" s="32">
        <f t="shared" si="42"/>
        <v>0</v>
      </c>
      <c r="R381" s="50">
        <f t="shared" si="43"/>
        <v>0</v>
      </c>
    </row>
    <row r="382" spans="1:18" ht="24.95" customHeight="1">
      <c r="A382" s="36">
        <f t="shared" si="44"/>
        <v>1</v>
      </c>
      <c r="B382" s="45" t="str">
        <f t="shared" si="47"/>
        <v/>
      </c>
      <c r="C382" s="60"/>
      <c r="D382" s="61"/>
      <c r="E382" s="61"/>
      <c r="F382" s="46" t="str">
        <f><![CDATA[IFERROR(IF(E382<>"",VLOOKUP(E382,Items!$C$8:$D$167,2,0),""),"راجع تكويد الصنف")]]></f>
        <v/>
      </c>
      <c r="G382" s="61"/>
      <c r="H382" s="61"/>
      <c r="I382" s="61"/>
      <c r="J382" s="61"/>
      <c r="K382" s="65"/>
      <c r="L382" s="39"/>
      <c r="M382" s="47">
        <f t="shared" si="45"/>
        <v>0</v>
      </c>
      <c r="N382" s="48" t="str">
        <f t="shared" si="46"/>
        <v/>
      </c>
      <c r="O382" s="49">
        <f t="shared" si="40"/>
        <v>0</v>
      </c>
      <c r="P382" s="32" t="str">
        <f t="shared" si="41"/>
        <v/>
      </c>
      <c r="Q382" s="32">
        <f t="shared" si="42"/>
        <v>0</v>
      </c>
      <c r="R382" s="50">
        <f t="shared" si="43"/>
        <v>0</v>
      </c>
    </row>
    <row r="383" spans="1:18" ht="24.95" customHeight="1">
      <c r="A383" s="36">
        <f t="shared" si="44"/>
        <v>1</v>
      </c>
      <c r="B383" s="45" t="str">
        <f t="shared" si="47"/>
        <v/>
      </c>
      <c r="C383" s="60"/>
      <c r="D383" s="61"/>
      <c r="E383" s="61"/>
      <c r="F383" s="46" t="str">
        <f><![CDATA[IFERROR(IF(E383<>"",VLOOKUP(E383,Items!$C$8:$D$167,2,0),""),"راجع تكويد الصنف")]]></f>
        <v/>
      </c>
      <c r="G383" s="61"/>
      <c r="H383" s="61"/>
      <c r="I383" s="61"/>
      <c r="J383" s="61"/>
      <c r="K383" s="65"/>
      <c r="L383" s="39"/>
      <c r="M383" s="47">
        <f t="shared" si="45"/>
        <v>0</v>
      </c>
      <c r="N383" s="48" t="str">
        <f t="shared" si="46"/>
        <v/>
      </c>
      <c r="O383" s="49">
        <f t="shared" si="40"/>
        <v>0</v>
      </c>
      <c r="P383" s="32" t="str">
        <f t="shared" si="41"/>
        <v/>
      </c>
      <c r="Q383" s="32">
        <f t="shared" si="42"/>
        <v>0</v>
      </c>
      <c r="R383" s="50">
        <f t="shared" si="43"/>
        <v>0</v>
      </c>
    </row>
    <row r="384" spans="1:18" ht="24.95" customHeight="1">
      <c r="A384" s="36">
        <f t="shared" si="44"/>
        <v>1</v>
      </c>
      <c r="B384" s="45" t="str">
        <f t="shared" si="47"/>
        <v/>
      </c>
      <c r="C384" s="60"/>
      <c r="D384" s="61"/>
      <c r="E384" s="61"/>
      <c r="F384" s="46" t="str">
        <f><![CDATA[IFERROR(IF(E384<>"",VLOOKUP(E384,Items!$C$8:$D$167,2,0),""),"راجع تكويد الصنف")]]></f>
        <v/>
      </c>
      <c r="G384" s="61"/>
      <c r="H384" s="61"/>
      <c r="I384" s="61"/>
      <c r="J384" s="61"/>
      <c r="K384" s="65"/>
      <c r="L384" s="39"/>
      <c r="M384" s="47">
        <f t="shared" si="45"/>
        <v>0</v>
      </c>
      <c r="N384" s="48" t="str">
        <f t="shared" si="46"/>
        <v/>
      </c>
      <c r="O384" s="49">
        <f t="shared" si="40"/>
        <v>0</v>
      </c>
      <c r="P384" s="32" t="str">
        <f t="shared" si="41"/>
        <v/>
      </c>
      <c r="Q384" s="32">
        <f t="shared" si="42"/>
        <v>0</v>
      </c>
      <c r="R384" s="50">
        <f t="shared" si="43"/>
        <v>0</v>
      </c>
    </row>
    <row r="385" spans="1:18" ht="24.95" customHeight="1">
      <c r="A385" s="36">
        <f t="shared" si="44"/>
        <v>1</v>
      </c>
      <c r="B385" s="45" t="str">
        <f t="shared" si="47"/>
        <v/>
      </c>
      <c r="C385" s="60"/>
      <c r="D385" s="61"/>
      <c r="E385" s="61"/>
      <c r="F385" s="46" t="str">
        <f><![CDATA[IFERROR(IF(E385<>"",VLOOKUP(E385,Items!$C$8:$D$167,2,0),""),"راجع تكويد الصنف")]]></f>
        <v/>
      </c>
      <c r="G385" s="61"/>
      <c r="H385" s="61"/>
      <c r="I385" s="61"/>
      <c r="J385" s="61"/>
      <c r="K385" s="65"/>
      <c r="L385" s="39"/>
      <c r="M385" s="47">
        <f t="shared" si="45"/>
        <v>0</v>
      </c>
      <c r="N385" s="48" t="str">
        <f t="shared" si="46"/>
        <v/>
      </c>
      <c r="O385" s="49">
        <f t="shared" si="40"/>
        <v>0</v>
      </c>
      <c r="P385" s="32" t="str">
        <f t="shared" si="41"/>
        <v/>
      </c>
      <c r="Q385" s="32">
        <f t="shared" si="42"/>
        <v>0</v>
      </c>
      <c r="R385" s="50">
        <f t="shared" si="43"/>
        <v>0</v>
      </c>
    </row>
    <row r="386" spans="1:18" ht="24.95" customHeight="1">
      <c r="A386" s="36">
        <f t="shared" si="44"/>
        <v>1</v>
      </c>
      <c r="B386" s="45" t="str">
        <f t="shared" si="47"/>
        <v/>
      </c>
      <c r="C386" s="60"/>
      <c r="D386" s="61"/>
      <c r="E386" s="61"/>
      <c r="F386" s="46" t="str">
        <f><![CDATA[IFERROR(IF(E386<>"",VLOOKUP(E386,Items!$C$8:$D$167,2,0),""),"راجع تكويد الصنف")]]></f>
        <v/>
      </c>
      <c r="G386" s="61"/>
      <c r="H386" s="61"/>
      <c r="I386" s="61"/>
      <c r="J386" s="61"/>
      <c r="K386" s="65"/>
      <c r="L386" s="39"/>
      <c r="M386" s="47">
        <f t="shared" si="45"/>
        <v>0</v>
      </c>
      <c r="N386" s="48" t="str">
        <f t="shared" si="46"/>
        <v/>
      </c>
      <c r="O386" s="49">
        <f t="shared" si="40"/>
        <v>0</v>
      </c>
      <c r="P386" s="32" t="str">
        <f t="shared" si="41"/>
        <v/>
      </c>
      <c r="Q386" s="32">
        <f t="shared" si="42"/>
        <v>0</v>
      </c>
      <c r="R386" s="50">
        <f t="shared" si="43"/>
        <v>0</v>
      </c>
    </row>
    <row r="387" spans="1:18" ht="24.95" customHeight="1">
      <c r="A387" s="36">
        <f t="shared" si="44"/>
        <v>1</v>
      </c>
      <c r="B387" s="45" t="str">
        <f t="shared" si="47"/>
        <v/>
      </c>
      <c r="C387" s="60"/>
      <c r="D387" s="61"/>
      <c r="E387" s="61"/>
      <c r="F387" s="46" t="str">
        <f><![CDATA[IFERROR(IF(E387<>"",VLOOKUP(E387,Items!$C$8:$D$167,2,0),""),"راجع تكويد الصنف")]]></f>
        <v/>
      </c>
      <c r="G387" s="61"/>
      <c r="H387" s="61"/>
      <c r="I387" s="61"/>
      <c r="J387" s="61"/>
      <c r="K387" s="65"/>
      <c r="L387" s="39"/>
      <c r="M387" s="47">
        <f t="shared" si="45"/>
        <v>0</v>
      </c>
      <c r="N387" s="48" t="str">
        <f t="shared" si="46"/>
        <v/>
      </c>
      <c r="O387" s="49">
        <f t="shared" si="40"/>
        <v>0</v>
      </c>
      <c r="P387" s="32" t="str">
        <f t="shared" si="41"/>
        <v/>
      </c>
      <c r="Q387" s="32">
        <f t="shared" si="42"/>
        <v>0</v>
      </c>
      <c r="R387" s="50">
        <f t="shared" si="43"/>
        <v>0</v>
      </c>
    </row>
    <row r="388" spans="1:18" ht="24.95" customHeight="1">
      <c r="A388" s="36">
        <f t="shared" si="44"/>
        <v>1</v>
      </c>
      <c r="B388" s="45" t="str">
        <f t="shared" si="47"/>
        <v/>
      </c>
      <c r="C388" s="60"/>
      <c r="D388" s="61"/>
      <c r="E388" s="61"/>
      <c r="F388" s="46" t="str">
        <f><![CDATA[IFERROR(IF(E388<>"",VLOOKUP(E388,Items!$C$8:$D$167,2,0),""),"راجع تكويد الصنف")]]></f>
        <v/>
      </c>
      <c r="G388" s="61"/>
      <c r="H388" s="61"/>
      <c r="I388" s="61"/>
      <c r="J388" s="61"/>
      <c r="K388" s="65"/>
      <c r="L388" s="39"/>
      <c r="M388" s="47">
        <f t="shared" si="45"/>
        <v>0</v>
      </c>
      <c r="N388" s="48" t="str">
        <f t="shared" si="46"/>
        <v/>
      </c>
      <c r="O388" s="49">
        <f t="shared" si="40"/>
        <v>0</v>
      </c>
      <c r="P388" s="32" t="str">
        <f t="shared" si="41"/>
        <v/>
      </c>
      <c r="Q388" s="32">
        <f t="shared" si="42"/>
        <v>0</v>
      </c>
      <c r="R388" s="50">
        <f t="shared" si="43"/>
        <v>0</v>
      </c>
    </row>
    <row r="389" spans="1:18" ht="24.95" customHeight="1">
      <c r="A389" s="36">
        <f t="shared" si="44"/>
        <v>1</v>
      </c>
      <c r="B389" s="45" t="str">
        <f t="shared" si="47"/>
        <v/>
      </c>
      <c r="C389" s="60"/>
      <c r="D389" s="61"/>
      <c r="E389" s="61"/>
      <c r="F389" s="46" t="str">
        <f><![CDATA[IFERROR(IF(E389<>"",VLOOKUP(E389,Items!$C$8:$D$167,2,0),""),"راجع تكويد الصنف")]]></f>
        <v/>
      </c>
      <c r="G389" s="61"/>
      <c r="H389" s="61"/>
      <c r="I389" s="61"/>
      <c r="J389" s="61"/>
      <c r="K389" s="65"/>
      <c r="L389" s="39"/>
      <c r="M389" s="47">
        <f t="shared" si="45"/>
        <v>0</v>
      </c>
      <c r="N389" s="48" t="str">
        <f t="shared" si="46"/>
        <v/>
      </c>
      <c r="O389" s="49">
        <f t="shared" si="40"/>
        <v>0</v>
      </c>
      <c r="P389" s="32" t="str">
        <f t="shared" si="41"/>
        <v/>
      </c>
      <c r="Q389" s="32">
        <f t="shared" si="42"/>
        <v>0</v>
      </c>
      <c r="R389" s="50">
        <f t="shared" si="43"/>
        <v>0</v>
      </c>
    </row>
    <row r="390" spans="1:18" ht="24.95" customHeight="1">
      <c r="A390" s="36">
        <f t="shared" si="44"/>
        <v>1</v>
      </c>
      <c r="B390" s="45" t="str">
        <f t="shared" si="47"/>
        <v/>
      </c>
      <c r="C390" s="60"/>
      <c r="D390" s="61"/>
      <c r="E390" s="61"/>
      <c r="F390" s="46" t="str">
        <f><![CDATA[IFERROR(IF(E390<>"",VLOOKUP(E390,Items!$C$8:$D$167,2,0),""),"راجع تكويد الصنف")]]></f>
        <v/>
      </c>
      <c r="G390" s="61"/>
      <c r="H390" s="61"/>
      <c r="I390" s="61"/>
      <c r="J390" s="61"/>
      <c r="K390" s="65"/>
      <c r="L390" s="39"/>
      <c r="M390" s="47">
        <f t="shared" si="45"/>
        <v>0</v>
      </c>
      <c r="N390" s="48" t="str">
        <f t="shared" si="46"/>
        <v/>
      </c>
      <c r="O390" s="49">
        <f t="shared" si="40"/>
        <v>0</v>
      </c>
      <c r="P390" s="32" t="str">
        <f t="shared" si="41"/>
        <v/>
      </c>
      <c r="Q390" s="32">
        <f t="shared" si="42"/>
        <v>0</v>
      </c>
      <c r="R390" s="50">
        <f t="shared" si="43"/>
        <v>0</v>
      </c>
    </row>
    <row r="391" spans="1:18" ht="24.95" customHeight="1">
      <c r="A391" s="36">
        <f t="shared" si="44"/>
        <v>1</v>
      </c>
      <c r="B391" s="45" t="str">
        <f t="shared" si="47"/>
        <v/>
      </c>
      <c r="C391" s="60"/>
      <c r="D391" s="61"/>
      <c r="E391" s="61"/>
      <c r="F391" s="46" t="str">
        <f><![CDATA[IFERROR(IF(E391<>"",VLOOKUP(E391,Items!$C$8:$D$167,2,0),""),"راجع تكويد الصنف")]]></f>
        <v/>
      </c>
      <c r="G391" s="61"/>
      <c r="H391" s="61"/>
      <c r="I391" s="61"/>
      <c r="J391" s="61"/>
      <c r="K391" s="65"/>
      <c r="L391" s="39"/>
      <c r="M391" s="47">
        <f t="shared" si="45"/>
        <v>0</v>
      </c>
      <c r="N391" s="48" t="str">
        <f t="shared" si="46"/>
        <v/>
      </c>
      <c r="O391" s="49">
        <f t="shared" si="40"/>
        <v>0</v>
      </c>
      <c r="P391" s="32" t="str">
        <f t="shared" si="41"/>
        <v/>
      </c>
      <c r="Q391" s="32">
        <f t="shared" si="42"/>
        <v>0</v>
      </c>
      <c r="R391" s="50">
        <f t="shared" si="43"/>
        <v>0</v>
      </c>
    </row>
    <row r="392" spans="1:18" ht="24.95" customHeight="1">
      <c r="A392" s="36">
        <f t="shared" si="44"/>
        <v>1</v>
      </c>
      <c r="B392" s="45" t="str">
        <f t="shared" si="47"/>
        <v/>
      </c>
      <c r="C392" s="60"/>
      <c r="D392" s="61"/>
      <c r="E392" s="61"/>
      <c r="F392" s="46" t="str">
        <f><![CDATA[IFERROR(IF(E392<>"",VLOOKUP(E392,Items!$C$8:$D$167,2,0),""),"راجع تكويد الصنف")]]></f>
        <v/>
      </c>
      <c r="G392" s="61"/>
      <c r="H392" s="61"/>
      <c r="I392" s="61"/>
      <c r="J392" s="61"/>
      <c r="K392" s="65"/>
      <c r="L392" s="39"/>
      <c r="M392" s="47">
        <f t="shared" si="45"/>
        <v>0</v>
      </c>
      <c r="N392" s="48" t="str">
        <f t="shared" si="46"/>
        <v/>
      </c>
      <c r="O392" s="49">
        <f t="shared" si="40"/>
        <v>0</v>
      </c>
      <c r="P392" s="32" t="str">
        <f t="shared" si="41"/>
        <v/>
      </c>
      <c r="Q392" s="32">
        <f t="shared" si="42"/>
        <v>0</v>
      </c>
      <c r="R392" s="50">
        <f t="shared" si="43"/>
        <v>0</v>
      </c>
    </row>
    <row r="393" spans="1:18" ht="24.95" customHeight="1">
      <c r="A393" s="36">
        <f t="shared" si="44"/>
        <v>1</v>
      </c>
      <c r="B393" s="45" t="str">
        <f t="shared" si="47"/>
        <v/>
      </c>
      <c r="C393" s="60"/>
      <c r="D393" s="61"/>
      <c r="E393" s="61"/>
      <c r="F393" s="46" t="str">
        <f><![CDATA[IFERROR(IF(E393<>"",VLOOKUP(E393,Items!$C$8:$D$167,2,0),""),"راجع تكويد الصنف")]]></f>
        <v/>
      </c>
      <c r="G393" s="61"/>
      <c r="H393" s="61"/>
      <c r="I393" s="61"/>
      <c r="J393" s="61"/>
      <c r="K393" s="65"/>
      <c r="L393" s="39"/>
      <c r="M393" s="47">
        <f t="shared" si="45"/>
        <v>0</v>
      </c>
      <c r="N393" s="48" t="str">
        <f t="shared" si="46"/>
        <v/>
      </c>
      <c r="O393" s="49">
        <f t="shared" ref="O393:O456" si="48">IF($O$8=1,IF($N$6=D393,C393,""),"")</f>
        <v>0</v>
      </c>
      <c r="P393" s="32" t="str">
        <f t="shared" ref="P393:P456" si="49">IF($O$8=1,IF($N$6=D393,F393,""),"")</f>
        <v/>
      </c>
      <c r="Q393" s="32">
        <f t="shared" ref="Q393:Q456" si="50">IF($O$8=1,IF($N$6=D393,G393,""),"")</f>
        <v>0</v>
      </c>
      <c r="R393" s="50">
        <f t="shared" ref="R393:R456" si="51">IF($O$8=1,IF($N$6=D393,H393,""),"")</f>
        <v>0</v>
      </c>
    </row>
    <row r="394" spans="1:18" ht="24.95" customHeight="1">
      <c r="A394" s="36">
        <f t="shared" ref="A394:A457" si="52">IFERROR(RANK(M394,$M$9:$M$508,1),"")</f>
        <v>1</v>
      </c>
      <c r="B394" s="45" t="str">
        <f t="shared" si="47"/>
        <v/>
      </c>
      <c r="C394" s="60"/>
      <c r="D394" s="61"/>
      <c r="E394" s="61"/>
      <c r="F394" s="46" t="str">
        <f><![CDATA[IFERROR(IF(E394<>"",VLOOKUP(E394,Items!$C$8:$D$167,2,0),""),"راجع تكويد الصنف")]]></f>
        <v/>
      </c>
      <c r="G394" s="61"/>
      <c r="H394" s="61"/>
      <c r="I394" s="61"/>
      <c r="J394" s="61"/>
      <c r="K394" s="65"/>
      <c r="L394" s="39"/>
      <c r="M394" s="47">
        <f t="shared" ref="M394:M457" si="53">IF($M$8=E394,D394,"")</f>
        <v>0</v>
      </c>
      <c r="N394" s="48" t="str">
        <f t="shared" ref="N394:N457" si="54">IF(P394&lt;&gt;"",ROW(),"")</f>
        <v/>
      </c>
      <c r="O394" s="49">
        <f t="shared" si="48"/>
        <v>0</v>
      </c>
      <c r="P394" s="32" t="str">
        <f t="shared" si="49"/>
        <v/>
      </c>
      <c r="Q394" s="32">
        <f t="shared" si="50"/>
        <v>0</v>
      </c>
      <c r="R394" s="50">
        <f t="shared" si="51"/>
        <v>0</v>
      </c>
    </row>
    <row r="395" spans="1:18" ht="24.95" customHeight="1">
      <c r="A395" s="36">
        <f t="shared" si="52"/>
        <v>1</v>
      </c>
      <c r="B395" s="45" t="str">
        <f t="shared" ref="B395:B458" si="55">IF(AND(C395&lt;&gt;"",E395&lt;&gt;""),B394+1,"")</f>
        <v/>
      </c>
      <c r="C395" s="60"/>
      <c r="D395" s="61"/>
      <c r="E395" s="61"/>
      <c r="F395" s="46" t="str">
        <f><![CDATA[IFERROR(IF(E395<>"",VLOOKUP(E395,Items!$C$8:$D$167,2,0),""),"راجع تكويد الصنف")]]></f>
        <v/>
      </c>
      <c r="G395" s="61"/>
      <c r="H395" s="61"/>
      <c r="I395" s="61"/>
      <c r="J395" s="61"/>
      <c r="K395" s="65"/>
      <c r="L395" s="39"/>
      <c r="M395" s="47">
        <f t="shared" si="53"/>
        <v>0</v>
      </c>
      <c r="N395" s="48" t="str">
        <f t="shared" si="54"/>
        <v/>
      </c>
      <c r="O395" s="49">
        <f t="shared" si="48"/>
        <v>0</v>
      </c>
      <c r="P395" s="32" t="str">
        <f t="shared" si="49"/>
        <v/>
      </c>
      <c r="Q395" s="32">
        <f t="shared" si="50"/>
        <v>0</v>
      </c>
      <c r="R395" s="50">
        <f t="shared" si="51"/>
        <v>0</v>
      </c>
    </row>
    <row r="396" spans="1:18" ht="24.95" customHeight="1">
      <c r="A396" s="36">
        <f t="shared" si="52"/>
        <v>1</v>
      </c>
      <c r="B396" s="45" t="str">
        <f t="shared" si="55"/>
        <v/>
      </c>
      <c r="C396" s="60"/>
      <c r="D396" s="61"/>
      <c r="E396" s="61"/>
      <c r="F396" s="46" t="str">
        <f><![CDATA[IFERROR(IF(E396<>"",VLOOKUP(E396,Items!$C$8:$D$167,2,0),""),"راجع تكويد الصنف")]]></f>
        <v/>
      </c>
      <c r="G396" s="61"/>
      <c r="H396" s="61"/>
      <c r="I396" s="61"/>
      <c r="J396" s="61"/>
      <c r="K396" s="65"/>
      <c r="L396" s="39"/>
      <c r="M396" s="47">
        <f t="shared" si="53"/>
        <v>0</v>
      </c>
      <c r="N396" s="48" t="str">
        <f t="shared" si="54"/>
        <v/>
      </c>
      <c r="O396" s="49">
        <f t="shared" si="48"/>
        <v>0</v>
      </c>
      <c r="P396" s="32" t="str">
        <f t="shared" si="49"/>
        <v/>
      </c>
      <c r="Q396" s="32">
        <f t="shared" si="50"/>
        <v>0</v>
      </c>
      <c r="R396" s="50">
        <f t="shared" si="51"/>
        <v>0</v>
      </c>
    </row>
    <row r="397" spans="1:18" ht="24.95" customHeight="1">
      <c r="A397" s="36">
        <f t="shared" si="52"/>
        <v>1</v>
      </c>
      <c r="B397" s="45" t="str">
        <f t="shared" si="55"/>
        <v/>
      </c>
      <c r="C397" s="60"/>
      <c r="D397" s="61"/>
      <c r="E397" s="61"/>
      <c r="F397" s="46" t="str">
        <f><![CDATA[IFERROR(IF(E397<>"",VLOOKUP(E397,Items!$C$8:$D$167,2,0),""),"راجع تكويد الصنف")]]></f>
        <v/>
      </c>
      <c r="G397" s="61"/>
      <c r="H397" s="61"/>
      <c r="I397" s="61"/>
      <c r="J397" s="61"/>
      <c r="K397" s="65"/>
      <c r="L397" s="39"/>
      <c r="M397" s="47">
        <f t="shared" si="53"/>
        <v>0</v>
      </c>
      <c r="N397" s="48" t="str">
        <f t="shared" si="54"/>
        <v/>
      </c>
      <c r="O397" s="49">
        <f t="shared" si="48"/>
        <v>0</v>
      </c>
      <c r="P397" s="32" t="str">
        <f t="shared" si="49"/>
        <v/>
      </c>
      <c r="Q397" s="32">
        <f t="shared" si="50"/>
        <v>0</v>
      </c>
      <c r="R397" s="50">
        <f t="shared" si="51"/>
        <v>0</v>
      </c>
    </row>
    <row r="398" spans="1:18" ht="24.95" customHeight="1">
      <c r="A398" s="36">
        <f t="shared" si="52"/>
        <v>1</v>
      </c>
      <c r="B398" s="45" t="str">
        <f t="shared" si="55"/>
        <v/>
      </c>
      <c r="C398" s="60"/>
      <c r="D398" s="61"/>
      <c r="E398" s="61"/>
      <c r="F398" s="46" t="str">
        <f><![CDATA[IFERROR(IF(E398<>"",VLOOKUP(E398,Items!$C$8:$D$167,2,0),""),"راجع تكويد الصنف")]]></f>
        <v/>
      </c>
      <c r="G398" s="61"/>
      <c r="H398" s="61"/>
      <c r="I398" s="61"/>
      <c r="J398" s="61"/>
      <c r="K398" s="65"/>
      <c r="L398" s="39"/>
      <c r="M398" s="47">
        <f t="shared" si="53"/>
        <v>0</v>
      </c>
      <c r="N398" s="48" t="str">
        <f t="shared" si="54"/>
        <v/>
      </c>
      <c r="O398" s="49">
        <f t="shared" si="48"/>
        <v>0</v>
      </c>
      <c r="P398" s="32" t="str">
        <f t="shared" si="49"/>
        <v/>
      </c>
      <c r="Q398" s="32">
        <f t="shared" si="50"/>
        <v>0</v>
      </c>
      <c r="R398" s="50">
        <f t="shared" si="51"/>
        <v>0</v>
      </c>
    </row>
    <row r="399" spans="1:18" ht="24.95" customHeight="1">
      <c r="A399" s="36">
        <f t="shared" si="52"/>
        <v>1</v>
      </c>
      <c r="B399" s="45" t="str">
        <f t="shared" si="55"/>
        <v/>
      </c>
      <c r="C399" s="60"/>
      <c r="D399" s="61"/>
      <c r="E399" s="61"/>
      <c r="F399" s="46" t="str">
        <f><![CDATA[IFERROR(IF(E399<>"",VLOOKUP(E399,Items!$C$8:$D$167,2,0),""),"راجع تكويد الصنف")]]></f>
        <v/>
      </c>
      <c r="G399" s="61"/>
      <c r="H399" s="61"/>
      <c r="I399" s="61"/>
      <c r="J399" s="61"/>
      <c r="K399" s="65"/>
      <c r="L399" s="39"/>
      <c r="M399" s="47">
        <f t="shared" si="53"/>
        <v>0</v>
      </c>
      <c r="N399" s="48" t="str">
        <f t="shared" si="54"/>
        <v/>
      </c>
      <c r="O399" s="49">
        <f t="shared" si="48"/>
        <v>0</v>
      </c>
      <c r="P399" s="32" t="str">
        <f t="shared" si="49"/>
        <v/>
      </c>
      <c r="Q399" s="32">
        <f t="shared" si="50"/>
        <v>0</v>
      </c>
      <c r="R399" s="50">
        <f t="shared" si="51"/>
        <v>0</v>
      </c>
    </row>
    <row r="400" spans="1:18" ht="24.95" customHeight="1">
      <c r="A400" s="36">
        <f t="shared" si="52"/>
        <v>1</v>
      </c>
      <c r="B400" s="45" t="str">
        <f t="shared" si="55"/>
        <v/>
      </c>
      <c r="C400" s="60"/>
      <c r="D400" s="61"/>
      <c r="E400" s="61"/>
      <c r="F400" s="46" t="str">
        <f><![CDATA[IFERROR(IF(E400<>"",VLOOKUP(E400,Items!$C$8:$D$167,2,0),""),"راجع تكويد الصنف")]]></f>
        <v/>
      </c>
      <c r="G400" s="61"/>
      <c r="H400" s="61"/>
      <c r="I400" s="61"/>
      <c r="J400" s="61"/>
      <c r="K400" s="65"/>
      <c r="L400" s="39"/>
      <c r="M400" s="47">
        <f t="shared" si="53"/>
        <v>0</v>
      </c>
      <c r="N400" s="48" t="str">
        <f t="shared" si="54"/>
        <v/>
      </c>
      <c r="O400" s="49">
        <f t="shared" si="48"/>
        <v>0</v>
      </c>
      <c r="P400" s="32" t="str">
        <f t="shared" si="49"/>
        <v/>
      </c>
      <c r="Q400" s="32">
        <f t="shared" si="50"/>
        <v>0</v>
      </c>
      <c r="R400" s="50">
        <f t="shared" si="51"/>
        <v>0</v>
      </c>
    </row>
    <row r="401" spans="1:18" ht="24.95" customHeight="1">
      <c r="A401" s="36">
        <f t="shared" si="52"/>
        <v>1</v>
      </c>
      <c r="B401" s="45" t="str">
        <f t="shared" si="55"/>
        <v/>
      </c>
      <c r="C401" s="60"/>
      <c r="D401" s="61"/>
      <c r="E401" s="61"/>
      <c r="F401" s="46" t="str">
        <f><![CDATA[IFERROR(IF(E401<>"",VLOOKUP(E401,Items!$C$8:$D$167,2,0),""),"راجع تكويد الصنف")]]></f>
        <v/>
      </c>
      <c r="G401" s="61"/>
      <c r="H401" s="61"/>
      <c r="I401" s="61"/>
      <c r="J401" s="61"/>
      <c r="K401" s="65"/>
      <c r="L401" s="39"/>
      <c r="M401" s="47">
        <f t="shared" si="53"/>
        <v>0</v>
      </c>
      <c r="N401" s="48" t="str">
        <f t="shared" si="54"/>
        <v/>
      </c>
      <c r="O401" s="49">
        <f t="shared" si="48"/>
        <v>0</v>
      </c>
      <c r="P401" s="32" t="str">
        <f t="shared" si="49"/>
        <v/>
      </c>
      <c r="Q401" s="32">
        <f t="shared" si="50"/>
        <v>0</v>
      </c>
      <c r="R401" s="50">
        <f t="shared" si="51"/>
        <v>0</v>
      </c>
    </row>
    <row r="402" spans="1:18" ht="24.95" customHeight="1">
      <c r="A402" s="36">
        <f t="shared" si="52"/>
        <v>1</v>
      </c>
      <c r="B402" s="45" t="str">
        <f t="shared" si="55"/>
        <v/>
      </c>
      <c r="C402" s="60"/>
      <c r="D402" s="61"/>
      <c r="E402" s="61"/>
      <c r="F402" s="46" t="str">
        <f><![CDATA[IFERROR(IF(E402<>"",VLOOKUP(E402,Items!$C$8:$D$167,2,0),""),"راجع تكويد الصنف")]]></f>
        <v/>
      </c>
      <c r="G402" s="61"/>
      <c r="H402" s="61"/>
      <c r="I402" s="61"/>
      <c r="J402" s="61"/>
      <c r="K402" s="65"/>
      <c r="L402" s="39"/>
      <c r="M402" s="47">
        <f t="shared" si="53"/>
        <v>0</v>
      </c>
      <c r="N402" s="48" t="str">
        <f t="shared" si="54"/>
        <v/>
      </c>
      <c r="O402" s="49">
        <f t="shared" si="48"/>
        <v>0</v>
      </c>
      <c r="P402" s="32" t="str">
        <f t="shared" si="49"/>
        <v/>
      </c>
      <c r="Q402" s="32">
        <f t="shared" si="50"/>
        <v>0</v>
      </c>
      <c r="R402" s="50">
        <f t="shared" si="51"/>
        <v>0</v>
      </c>
    </row>
    <row r="403" spans="1:18" ht="24.95" customHeight="1">
      <c r="A403" s="36">
        <f t="shared" si="52"/>
        <v>1</v>
      </c>
      <c r="B403" s="45" t="str">
        <f t="shared" si="55"/>
        <v/>
      </c>
      <c r="C403" s="60"/>
      <c r="D403" s="61"/>
      <c r="E403" s="61"/>
      <c r="F403" s="46" t="str">
        <f><![CDATA[IFERROR(IF(E403<>"",VLOOKUP(E403,Items!$C$8:$D$167,2,0),""),"راجع تكويد الصنف")]]></f>
        <v/>
      </c>
      <c r="G403" s="61"/>
      <c r="H403" s="61"/>
      <c r="I403" s="61"/>
      <c r="J403" s="61"/>
      <c r="K403" s="65"/>
      <c r="L403" s="39"/>
      <c r="M403" s="47">
        <f t="shared" si="53"/>
        <v>0</v>
      </c>
      <c r="N403" s="48" t="str">
        <f t="shared" si="54"/>
        <v/>
      </c>
      <c r="O403" s="49">
        <f t="shared" si="48"/>
        <v>0</v>
      </c>
      <c r="P403" s="32" t="str">
        <f t="shared" si="49"/>
        <v/>
      </c>
      <c r="Q403" s="32">
        <f t="shared" si="50"/>
        <v>0</v>
      </c>
      <c r="R403" s="50">
        <f t="shared" si="51"/>
        <v>0</v>
      </c>
    </row>
    <row r="404" spans="1:18" ht="24.95" customHeight="1">
      <c r="A404" s="36">
        <f t="shared" si="52"/>
        <v>1</v>
      </c>
      <c r="B404" s="45" t="str">
        <f t="shared" si="55"/>
        <v/>
      </c>
      <c r="C404" s="60"/>
      <c r="D404" s="61"/>
      <c r="E404" s="61"/>
      <c r="F404" s="46" t="str">
        <f><![CDATA[IFERROR(IF(E404<>"",VLOOKUP(E404,Items!$C$8:$D$167,2,0),""),"راجع تكويد الصنف")]]></f>
        <v/>
      </c>
      <c r="G404" s="61"/>
      <c r="H404" s="61"/>
      <c r="I404" s="61"/>
      <c r="J404" s="61"/>
      <c r="K404" s="65"/>
      <c r="L404" s="39"/>
      <c r="M404" s="47">
        <f t="shared" si="53"/>
        <v>0</v>
      </c>
      <c r="N404" s="48" t="str">
        <f t="shared" si="54"/>
        <v/>
      </c>
      <c r="O404" s="49">
        <f t="shared" si="48"/>
        <v>0</v>
      </c>
      <c r="P404" s="32" t="str">
        <f t="shared" si="49"/>
        <v/>
      </c>
      <c r="Q404" s="32">
        <f t="shared" si="50"/>
        <v>0</v>
      </c>
      <c r="R404" s="50">
        <f t="shared" si="51"/>
        <v>0</v>
      </c>
    </row>
    <row r="405" spans="1:18" ht="24.95" customHeight="1">
      <c r="A405" s="36">
        <f t="shared" si="52"/>
        <v>1</v>
      </c>
      <c r="B405" s="45" t="str">
        <f t="shared" si="55"/>
        <v/>
      </c>
      <c r="C405" s="60"/>
      <c r="D405" s="61"/>
      <c r="E405" s="61"/>
      <c r="F405" s="46" t="str">
        <f><![CDATA[IFERROR(IF(E405<>"",VLOOKUP(E405,Items!$C$8:$D$167,2,0),""),"راجع تكويد الصنف")]]></f>
        <v/>
      </c>
      <c r="G405" s="61"/>
      <c r="H405" s="61"/>
      <c r="I405" s="61"/>
      <c r="J405" s="61"/>
      <c r="K405" s="65"/>
      <c r="L405" s="39"/>
      <c r="M405" s="47">
        <f t="shared" si="53"/>
        <v>0</v>
      </c>
      <c r="N405" s="48" t="str">
        <f t="shared" si="54"/>
        <v/>
      </c>
      <c r="O405" s="49">
        <f t="shared" si="48"/>
        <v>0</v>
      </c>
      <c r="P405" s="32" t="str">
        <f t="shared" si="49"/>
        <v/>
      </c>
      <c r="Q405" s="32">
        <f t="shared" si="50"/>
        <v>0</v>
      </c>
      <c r="R405" s="50">
        <f t="shared" si="51"/>
        <v>0</v>
      </c>
    </row>
    <row r="406" spans="1:18" ht="24.95" customHeight="1">
      <c r="A406" s="36">
        <f t="shared" si="52"/>
        <v>1</v>
      </c>
      <c r="B406" s="45" t="str">
        <f t="shared" si="55"/>
        <v/>
      </c>
      <c r="C406" s="60"/>
      <c r="D406" s="61"/>
      <c r="E406" s="61"/>
      <c r="F406" s="46" t="str">
        <f><![CDATA[IFERROR(IF(E406<>"",VLOOKUP(E406,Items!$C$8:$D$167,2,0),""),"راجع تكويد الصنف")]]></f>
        <v/>
      </c>
      <c r="G406" s="61"/>
      <c r="H406" s="61"/>
      <c r="I406" s="61"/>
      <c r="J406" s="61"/>
      <c r="K406" s="65"/>
      <c r="L406" s="39"/>
      <c r="M406" s="47">
        <f t="shared" si="53"/>
        <v>0</v>
      </c>
      <c r="N406" s="48" t="str">
        <f t="shared" si="54"/>
        <v/>
      </c>
      <c r="O406" s="49">
        <f t="shared" si="48"/>
        <v>0</v>
      </c>
      <c r="P406" s="32" t="str">
        <f t="shared" si="49"/>
        <v/>
      </c>
      <c r="Q406" s="32">
        <f t="shared" si="50"/>
        <v>0</v>
      </c>
      <c r="R406" s="50">
        <f t="shared" si="51"/>
        <v>0</v>
      </c>
    </row>
    <row r="407" spans="1:18" ht="24.95" customHeight="1">
      <c r="A407" s="36">
        <f t="shared" si="52"/>
        <v>1</v>
      </c>
      <c r="B407" s="45" t="str">
        <f t="shared" si="55"/>
        <v/>
      </c>
      <c r="C407" s="60"/>
      <c r="D407" s="61"/>
      <c r="E407" s="61"/>
      <c r="F407" s="46" t="str">
        <f><![CDATA[IFERROR(IF(E407<>"",VLOOKUP(E407,Items!$C$8:$D$167,2,0),""),"راجع تكويد الصنف")]]></f>
        <v/>
      </c>
      <c r="G407" s="61"/>
      <c r="H407" s="61"/>
      <c r="I407" s="61"/>
      <c r="J407" s="61"/>
      <c r="K407" s="65"/>
      <c r="L407" s="39"/>
      <c r="M407" s="47">
        <f t="shared" si="53"/>
        <v>0</v>
      </c>
      <c r="N407" s="48" t="str">
        <f t="shared" si="54"/>
        <v/>
      </c>
      <c r="O407" s="49">
        <f t="shared" si="48"/>
        <v>0</v>
      </c>
      <c r="P407" s="32" t="str">
        <f t="shared" si="49"/>
        <v/>
      </c>
      <c r="Q407" s="32">
        <f t="shared" si="50"/>
        <v>0</v>
      </c>
      <c r="R407" s="50">
        <f t="shared" si="51"/>
        <v>0</v>
      </c>
    </row>
    <row r="408" spans="1:18" ht="24.95" customHeight="1">
      <c r="A408" s="36">
        <f t="shared" si="52"/>
        <v>1</v>
      </c>
      <c r="B408" s="45" t="str">
        <f t="shared" si="55"/>
        <v/>
      </c>
      <c r="C408" s="60"/>
      <c r="D408" s="61"/>
      <c r="E408" s="61"/>
      <c r="F408" s="46" t="str">
        <f><![CDATA[IFERROR(IF(E408<>"",VLOOKUP(E408,Items!$C$8:$D$167,2,0),""),"راجع تكويد الصنف")]]></f>
        <v/>
      </c>
      <c r="G408" s="61"/>
      <c r="H408" s="61"/>
      <c r="I408" s="61"/>
      <c r="J408" s="61"/>
      <c r="K408" s="65"/>
      <c r="L408" s="39"/>
      <c r="M408" s="47">
        <f t="shared" si="53"/>
        <v>0</v>
      </c>
      <c r="N408" s="48" t="str">
        <f t="shared" si="54"/>
        <v/>
      </c>
      <c r="O408" s="49">
        <f t="shared" si="48"/>
        <v>0</v>
      </c>
      <c r="P408" s="32" t="str">
        <f t="shared" si="49"/>
        <v/>
      </c>
      <c r="Q408" s="32">
        <f t="shared" si="50"/>
        <v>0</v>
      </c>
      <c r="R408" s="50">
        <f t="shared" si="51"/>
        <v>0</v>
      </c>
    </row>
    <row r="409" spans="1:18" ht="24.95" customHeight="1">
      <c r="A409" s="36">
        <f t="shared" si="52"/>
        <v>1</v>
      </c>
      <c r="B409" s="45" t="str">
        <f t="shared" si="55"/>
        <v/>
      </c>
      <c r="C409" s="60"/>
      <c r="D409" s="61"/>
      <c r="E409" s="61"/>
      <c r="F409" s="46" t="str">
        <f><![CDATA[IFERROR(IF(E409<>"",VLOOKUP(E409,Items!$C$8:$D$167,2,0),""),"راجع تكويد الصنف")]]></f>
        <v/>
      </c>
      <c r="G409" s="61"/>
      <c r="H409" s="61"/>
      <c r="I409" s="61"/>
      <c r="J409" s="61"/>
      <c r="K409" s="65"/>
      <c r="L409" s="39"/>
      <c r="M409" s="47">
        <f t="shared" si="53"/>
        <v>0</v>
      </c>
      <c r="N409" s="48" t="str">
        <f t="shared" si="54"/>
        <v/>
      </c>
      <c r="O409" s="49">
        <f t="shared" si="48"/>
        <v>0</v>
      </c>
      <c r="P409" s="32" t="str">
        <f t="shared" si="49"/>
        <v/>
      </c>
      <c r="Q409" s="32">
        <f t="shared" si="50"/>
        <v>0</v>
      </c>
      <c r="R409" s="50">
        <f t="shared" si="51"/>
        <v>0</v>
      </c>
    </row>
    <row r="410" spans="1:18" ht="24.95" customHeight="1">
      <c r="A410" s="36">
        <f t="shared" si="52"/>
        <v>1</v>
      </c>
      <c r="B410" s="45" t="str">
        <f t="shared" si="55"/>
        <v/>
      </c>
      <c r="C410" s="60"/>
      <c r="D410" s="61"/>
      <c r="E410" s="61"/>
      <c r="F410" s="46" t="str">
        <f><![CDATA[IFERROR(IF(E410<>"",VLOOKUP(E410,Items!$C$8:$D$167,2,0),""),"راجع تكويد الصنف")]]></f>
        <v/>
      </c>
      <c r="G410" s="61"/>
      <c r="H410" s="61"/>
      <c r="I410" s="61"/>
      <c r="J410" s="61"/>
      <c r="K410" s="65"/>
      <c r="L410" s="39"/>
      <c r="M410" s="47">
        <f t="shared" si="53"/>
        <v>0</v>
      </c>
      <c r="N410" s="48" t="str">
        <f t="shared" si="54"/>
        <v/>
      </c>
      <c r="O410" s="49">
        <f t="shared" si="48"/>
        <v>0</v>
      </c>
      <c r="P410" s="32" t="str">
        <f t="shared" si="49"/>
        <v/>
      </c>
      <c r="Q410" s="32">
        <f t="shared" si="50"/>
        <v>0</v>
      </c>
      <c r="R410" s="50">
        <f t="shared" si="51"/>
        <v>0</v>
      </c>
    </row>
    <row r="411" spans="1:18" ht="24.95" customHeight="1">
      <c r="A411" s="36">
        <f t="shared" si="52"/>
        <v>1</v>
      </c>
      <c r="B411" s="45" t="str">
        <f t="shared" si="55"/>
        <v/>
      </c>
      <c r="C411" s="60"/>
      <c r="D411" s="61"/>
      <c r="E411" s="61"/>
      <c r="F411" s="46" t="str">
        <f><![CDATA[IFERROR(IF(E411<>"",VLOOKUP(E411,Items!$C$8:$D$167,2,0),""),"راجع تكويد الصنف")]]></f>
        <v/>
      </c>
      <c r="G411" s="61"/>
      <c r="H411" s="61"/>
      <c r="I411" s="61"/>
      <c r="J411" s="61"/>
      <c r="K411" s="65"/>
      <c r="L411" s="39"/>
      <c r="M411" s="47">
        <f t="shared" si="53"/>
        <v>0</v>
      </c>
      <c r="N411" s="48" t="str">
        <f t="shared" si="54"/>
        <v/>
      </c>
      <c r="O411" s="49">
        <f t="shared" si="48"/>
        <v>0</v>
      </c>
      <c r="P411" s="32" t="str">
        <f t="shared" si="49"/>
        <v/>
      </c>
      <c r="Q411" s="32">
        <f t="shared" si="50"/>
        <v>0</v>
      </c>
      <c r="R411" s="50">
        <f t="shared" si="51"/>
        <v>0</v>
      </c>
    </row>
    <row r="412" spans="1:18" ht="24.95" customHeight="1">
      <c r="A412" s="36">
        <f t="shared" si="52"/>
        <v>1</v>
      </c>
      <c r="B412" s="45" t="str">
        <f t="shared" si="55"/>
        <v/>
      </c>
      <c r="C412" s="60"/>
      <c r="D412" s="61"/>
      <c r="E412" s="61"/>
      <c r="F412" s="46" t="str">
        <f><![CDATA[IFERROR(IF(E412<>"",VLOOKUP(E412,Items!$C$8:$D$167,2,0),""),"راجع تكويد الصنف")]]></f>
        <v/>
      </c>
      <c r="G412" s="61"/>
      <c r="H412" s="61"/>
      <c r="I412" s="61"/>
      <c r="J412" s="61"/>
      <c r="K412" s="65"/>
      <c r="L412" s="39"/>
      <c r="M412" s="47">
        <f t="shared" si="53"/>
        <v>0</v>
      </c>
      <c r="N412" s="48" t="str">
        <f t="shared" si="54"/>
        <v/>
      </c>
      <c r="O412" s="49">
        <f t="shared" si="48"/>
        <v>0</v>
      </c>
      <c r="P412" s="32" t="str">
        <f t="shared" si="49"/>
        <v/>
      </c>
      <c r="Q412" s="32">
        <f t="shared" si="50"/>
        <v>0</v>
      </c>
      <c r="R412" s="50">
        <f t="shared" si="51"/>
        <v>0</v>
      </c>
    </row>
    <row r="413" spans="1:18" ht="24.95" customHeight="1">
      <c r="A413" s="36">
        <f t="shared" si="52"/>
        <v>1</v>
      </c>
      <c r="B413" s="45" t="str">
        <f t="shared" si="55"/>
        <v/>
      </c>
      <c r="C413" s="60"/>
      <c r="D413" s="61"/>
      <c r="E413" s="61"/>
      <c r="F413" s="46" t="str">
        <f><![CDATA[IFERROR(IF(E413<>"",VLOOKUP(E413,Items!$C$8:$D$167,2,0),""),"راجع تكويد الصنف")]]></f>
        <v/>
      </c>
      <c r="G413" s="61"/>
      <c r="H413" s="61"/>
      <c r="I413" s="61"/>
      <c r="J413" s="61"/>
      <c r="K413" s="65"/>
      <c r="L413" s="39"/>
      <c r="M413" s="47">
        <f t="shared" si="53"/>
        <v>0</v>
      </c>
      <c r="N413" s="48" t="str">
        <f t="shared" si="54"/>
        <v/>
      </c>
      <c r="O413" s="49">
        <f t="shared" si="48"/>
        <v>0</v>
      </c>
      <c r="P413" s="32" t="str">
        <f t="shared" si="49"/>
        <v/>
      </c>
      <c r="Q413" s="32">
        <f t="shared" si="50"/>
        <v>0</v>
      </c>
      <c r="R413" s="50">
        <f t="shared" si="51"/>
        <v>0</v>
      </c>
    </row>
    <row r="414" spans="1:18" ht="24.95" customHeight="1">
      <c r="A414" s="36">
        <f t="shared" si="52"/>
        <v>1</v>
      </c>
      <c r="B414" s="45" t="str">
        <f t="shared" si="55"/>
        <v/>
      </c>
      <c r="C414" s="60"/>
      <c r="D414" s="61"/>
      <c r="E414" s="61"/>
      <c r="F414" s="46" t="str">
        <f><![CDATA[IFERROR(IF(E414<>"",VLOOKUP(E414,Items!$C$8:$D$167,2,0),""),"راجع تكويد الصنف")]]></f>
        <v/>
      </c>
      <c r="G414" s="61"/>
      <c r="H414" s="61"/>
      <c r="I414" s="61"/>
      <c r="J414" s="61"/>
      <c r="K414" s="65"/>
      <c r="L414" s="39"/>
      <c r="M414" s="47">
        <f t="shared" si="53"/>
        <v>0</v>
      </c>
      <c r="N414" s="48" t="str">
        <f t="shared" si="54"/>
        <v/>
      </c>
      <c r="O414" s="49">
        <f t="shared" si="48"/>
        <v>0</v>
      </c>
      <c r="P414" s="32" t="str">
        <f t="shared" si="49"/>
        <v/>
      </c>
      <c r="Q414" s="32">
        <f t="shared" si="50"/>
        <v>0</v>
      </c>
      <c r="R414" s="50">
        <f t="shared" si="51"/>
        <v>0</v>
      </c>
    </row>
    <row r="415" spans="1:18" ht="24.95" customHeight="1">
      <c r="A415" s="36">
        <f t="shared" si="52"/>
        <v>1</v>
      </c>
      <c r="B415" s="45" t="str">
        <f t="shared" si="55"/>
        <v/>
      </c>
      <c r="C415" s="60"/>
      <c r="D415" s="61"/>
      <c r="E415" s="61"/>
      <c r="F415" s="46" t="str">
        <f><![CDATA[IFERROR(IF(E415<>"",VLOOKUP(E415,Items!$C$8:$D$167,2,0),""),"راجع تكويد الصنف")]]></f>
        <v/>
      </c>
      <c r="G415" s="61"/>
      <c r="H415" s="61"/>
      <c r="I415" s="61"/>
      <c r="J415" s="61"/>
      <c r="K415" s="65"/>
      <c r="L415" s="39"/>
      <c r="M415" s="47">
        <f t="shared" si="53"/>
        <v>0</v>
      </c>
      <c r="N415" s="48" t="str">
        <f t="shared" si="54"/>
        <v/>
      </c>
      <c r="O415" s="49">
        <f t="shared" si="48"/>
        <v>0</v>
      </c>
      <c r="P415" s="32" t="str">
        <f t="shared" si="49"/>
        <v/>
      </c>
      <c r="Q415" s="32">
        <f t="shared" si="50"/>
        <v>0</v>
      </c>
      <c r="R415" s="50">
        <f t="shared" si="51"/>
        <v>0</v>
      </c>
    </row>
    <row r="416" spans="1:18" ht="24.95" customHeight="1">
      <c r="A416" s="36">
        <f t="shared" si="52"/>
        <v>1</v>
      </c>
      <c r="B416" s="45" t="str">
        <f t="shared" si="55"/>
        <v/>
      </c>
      <c r="C416" s="60"/>
      <c r="D416" s="61"/>
      <c r="E416" s="61"/>
      <c r="F416" s="46" t="str">
        <f><![CDATA[IFERROR(IF(E416<>"",VLOOKUP(E416,Items!$C$8:$D$167,2,0),""),"راجع تكويد الصنف")]]></f>
        <v/>
      </c>
      <c r="G416" s="61"/>
      <c r="H416" s="61"/>
      <c r="I416" s="61"/>
      <c r="J416" s="61"/>
      <c r="K416" s="65"/>
      <c r="L416" s="39"/>
      <c r="M416" s="47">
        <f t="shared" si="53"/>
        <v>0</v>
      </c>
      <c r="N416" s="48" t="str">
        <f t="shared" si="54"/>
        <v/>
      </c>
      <c r="O416" s="49">
        <f t="shared" si="48"/>
        <v>0</v>
      </c>
      <c r="P416" s="32" t="str">
        <f t="shared" si="49"/>
        <v/>
      </c>
      <c r="Q416" s="32">
        <f t="shared" si="50"/>
        <v>0</v>
      </c>
      <c r="R416" s="50">
        <f t="shared" si="51"/>
        <v>0</v>
      </c>
    </row>
    <row r="417" spans="1:18" ht="24.95" customHeight="1">
      <c r="A417" s="36">
        <f t="shared" si="52"/>
        <v>1</v>
      </c>
      <c r="B417" s="45" t="str">
        <f t="shared" si="55"/>
        <v/>
      </c>
      <c r="C417" s="60"/>
      <c r="D417" s="61"/>
      <c r="E417" s="61"/>
      <c r="F417" s="46" t="str">
        <f><![CDATA[IFERROR(IF(E417<>"",VLOOKUP(E417,Items!$C$8:$D$167,2,0),""),"راجع تكويد الصنف")]]></f>
        <v/>
      </c>
      <c r="G417" s="61"/>
      <c r="H417" s="61"/>
      <c r="I417" s="61"/>
      <c r="J417" s="61"/>
      <c r="K417" s="65"/>
      <c r="L417" s="39"/>
      <c r="M417" s="47">
        <f t="shared" si="53"/>
        <v>0</v>
      </c>
      <c r="N417" s="48" t="str">
        <f t="shared" si="54"/>
        <v/>
      </c>
      <c r="O417" s="49">
        <f t="shared" si="48"/>
        <v>0</v>
      </c>
      <c r="P417" s="32" t="str">
        <f t="shared" si="49"/>
        <v/>
      </c>
      <c r="Q417" s="32">
        <f t="shared" si="50"/>
        <v>0</v>
      </c>
      <c r="R417" s="50">
        <f t="shared" si="51"/>
        <v>0</v>
      </c>
    </row>
    <row r="418" spans="1:18" ht="24.95" customHeight="1">
      <c r="A418" s="36">
        <f t="shared" si="52"/>
        <v>1</v>
      </c>
      <c r="B418" s="45" t="str">
        <f t="shared" si="55"/>
        <v/>
      </c>
      <c r="C418" s="60"/>
      <c r="D418" s="61"/>
      <c r="E418" s="61"/>
      <c r="F418" s="46" t="str">
        <f><![CDATA[IFERROR(IF(E418<>"",VLOOKUP(E418,Items!$C$8:$D$167,2,0),""),"راجع تكويد الصنف")]]></f>
        <v/>
      </c>
      <c r="G418" s="61"/>
      <c r="H418" s="61"/>
      <c r="I418" s="61"/>
      <c r="J418" s="61"/>
      <c r="K418" s="65"/>
      <c r="L418" s="39"/>
      <c r="M418" s="47">
        <f t="shared" si="53"/>
        <v>0</v>
      </c>
      <c r="N418" s="48" t="str">
        <f t="shared" si="54"/>
        <v/>
      </c>
      <c r="O418" s="49">
        <f t="shared" si="48"/>
        <v>0</v>
      </c>
      <c r="P418" s="32" t="str">
        <f t="shared" si="49"/>
        <v/>
      </c>
      <c r="Q418" s="32">
        <f t="shared" si="50"/>
        <v>0</v>
      </c>
      <c r="R418" s="50">
        <f t="shared" si="51"/>
        <v>0</v>
      </c>
    </row>
    <row r="419" spans="1:18" ht="24.95" customHeight="1">
      <c r="A419" s="36">
        <f t="shared" si="52"/>
        <v>1</v>
      </c>
      <c r="B419" s="45" t="str">
        <f t="shared" si="55"/>
        <v/>
      </c>
      <c r="C419" s="60"/>
      <c r="D419" s="61"/>
      <c r="E419" s="61"/>
      <c r="F419" s="46" t="str">
        <f><![CDATA[IFERROR(IF(E419<>"",VLOOKUP(E419,Items!$C$8:$D$167,2,0),""),"راجع تكويد الصنف")]]></f>
        <v/>
      </c>
      <c r="G419" s="61"/>
      <c r="H419" s="61"/>
      <c r="I419" s="61"/>
      <c r="J419" s="61"/>
      <c r="K419" s="65"/>
      <c r="L419" s="39"/>
      <c r="M419" s="47">
        <f t="shared" si="53"/>
        <v>0</v>
      </c>
      <c r="N419" s="48" t="str">
        <f t="shared" si="54"/>
        <v/>
      </c>
      <c r="O419" s="49">
        <f t="shared" si="48"/>
        <v>0</v>
      </c>
      <c r="P419" s="32" t="str">
        <f t="shared" si="49"/>
        <v/>
      </c>
      <c r="Q419" s="32">
        <f t="shared" si="50"/>
        <v>0</v>
      </c>
      <c r="R419" s="50">
        <f t="shared" si="51"/>
        <v>0</v>
      </c>
    </row>
    <row r="420" spans="1:18" ht="24.95" customHeight="1">
      <c r="A420" s="36">
        <f t="shared" si="52"/>
        <v>1</v>
      </c>
      <c r="B420" s="45" t="str">
        <f t="shared" si="55"/>
        <v/>
      </c>
      <c r="C420" s="60"/>
      <c r="D420" s="61"/>
      <c r="E420" s="61"/>
      <c r="F420" s="46" t="str">
        <f><![CDATA[IFERROR(IF(E420<>"",VLOOKUP(E420,Items!$C$8:$D$167,2,0),""),"راجع تكويد الصنف")]]></f>
        <v/>
      </c>
      <c r="G420" s="61"/>
      <c r="H420" s="61"/>
      <c r="I420" s="61"/>
      <c r="J420" s="61"/>
      <c r="K420" s="65"/>
      <c r="L420" s="39"/>
      <c r="M420" s="47">
        <f t="shared" si="53"/>
        <v>0</v>
      </c>
      <c r="N420" s="48" t="str">
        <f t="shared" si="54"/>
        <v/>
      </c>
      <c r="O420" s="49">
        <f t="shared" si="48"/>
        <v>0</v>
      </c>
      <c r="P420" s="32" t="str">
        <f t="shared" si="49"/>
        <v/>
      </c>
      <c r="Q420" s="32">
        <f t="shared" si="50"/>
        <v>0</v>
      </c>
      <c r="R420" s="50">
        <f t="shared" si="51"/>
        <v>0</v>
      </c>
    </row>
    <row r="421" spans="1:18" ht="24.95" customHeight="1">
      <c r="A421" s="36">
        <f t="shared" si="52"/>
        <v>1</v>
      </c>
      <c r="B421" s="45" t="str">
        <f t="shared" si="55"/>
        <v/>
      </c>
      <c r="C421" s="60"/>
      <c r="D421" s="61"/>
      <c r="E421" s="61"/>
      <c r="F421" s="46" t="str">
        <f><![CDATA[IFERROR(IF(E421<>"",VLOOKUP(E421,Items!$C$8:$D$167,2,0),""),"راجع تكويد الصنف")]]></f>
        <v/>
      </c>
      <c r="G421" s="61"/>
      <c r="H421" s="61"/>
      <c r="I421" s="61"/>
      <c r="J421" s="61"/>
      <c r="K421" s="65"/>
      <c r="L421" s="39"/>
      <c r="M421" s="47">
        <f t="shared" si="53"/>
        <v>0</v>
      </c>
      <c r="N421" s="48" t="str">
        <f t="shared" si="54"/>
        <v/>
      </c>
      <c r="O421" s="49">
        <f t="shared" si="48"/>
        <v>0</v>
      </c>
      <c r="P421" s="32" t="str">
        <f t="shared" si="49"/>
        <v/>
      </c>
      <c r="Q421" s="32">
        <f t="shared" si="50"/>
        <v>0</v>
      </c>
      <c r="R421" s="50">
        <f t="shared" si="51"/>
        <v>0</v>
      </c>
    </row>
    <row r="422" spans="1:18" ht="24.95" customHeight="1">
      <c r="A422" s="36">
        <f t="shared" si="52"/>
        <v>1</v>
      </c>
      <c r="B422" s="45" t="str">
        <f t="shared" si="55"/>
        <v/>
      </c>
      <c r="C422" s="60"/>
      <c r="D422" s="61"/>
      <c r="E422" s="61"/>
      <c r="F422" s="46" t="str">
        <f><![CDATA[IFERROR(IF(E422<>"",VLOOKUP(E422,Items!$C$8:$D$167,2,0),""),"راجع تكويد الصنف")]]></f>
        <v/>
      </c>
      <c r="G422" s="61"/>
      <c r="H422" s="61"/>
      <c r="I422" s="61"/>
      <c r="J422" s="61"/>
      <c r="K422" s="65"/>
      <c r="L422" s="39"/>
      <c r="M422" s="47">
        <f t="shared" si="53"/>
        <v>0</v>
      </c>
      <c r="N422" s="48" t="str">
        <f t="shared" si="54"/>
        <v/>
      </c>
      <c r="O422" s="49">
        <f t="shared" si="48"/>
        <v>0</v>
      </c>
      <c r="P422" s="32" t="str">
        <f t="shared" si="49"/>
        <v/>
      </c>
      <c r="Q422" s="32">
        <f t="shared" si="50"/>
        <v>0</v>
      </c>
      <c r="R422" s="50">
        <f t="shared" si="51"/>
        <v>0</v>
      </c>
    </row>
    <row r="423" spans="1:18" ht="24.95" customHeight="1">
      <c r="A423" s="36">
        <f t="shared" si="52"/>
        <v>1</v>
      </c>
      <c r="B423" s="45" t="str">
        <f t="shared" si="55"/>
        <v/>
      </c>
      <c r="C423" s="60"/>
      <c r="D423" s="61"/>
      <c r="E423" s="61"/>
      <c r="F423" s="46" t="str">
        <f><![CDATA[IFERROR(IF(E423<>"",VLOOKUP(E423,Items!$C$8:$D$167,2,0),""),"راجع تكويد الصنف")]]></f>
        <v/>
      </c>
      <c r="G423" s="61"/>
      <c r="H423" s="61"/>
      <c r="I423" s="61"/>
      <c r="J423" s="61"/>
      <c r="K423" s="65"/>
      <c r="L423" s="39"/>
      <c r="M423" s="47">
        <f t="shared" si="53"/>
        <v>0</v>
      </c>
      <c r="N423" s="48" t="str">
        <f t="shared" si="54"/>
        <v/>
      </c>
      <c r="O423" s="49">
        <f t="shared" si="48"/>
        <v>0</v>
      </c>
      <c r="P423" s="32" t="str">
        <f t="shared" si="49"/>
        <v/>
      </c>
      <c r="Q423" s="32">
        <f t="shared" si="50"/>
        <v>0</v>
      </c>
      <c r="R423" s="50">
        <f t="shared" si="51"/>
        <v>0</v>
      </c>
    </row>
    <row r="424" spans="1:18" ht="24.95" customHeight="1">
      <c r="A424" s="36">
        <f t="shared" si="52"/>
        <v>1</v>
      </c>
      <c r="B424" s="45" t="str">
        <f t="shared" si="55"/>
        <v/>
      </c>
      <c r="C424" s="60"/>
      <c r="D424" s="61"/>
      <c r="E424" s="61"/>
      <c r="F424" s="46" t="str">
        <f><![CDATA[IFERROR(IF(E424<>"",VLOOKUP(E424,Items!$C$8:$D$167,2,0),""),"راجع تكويد الصنف")]]></f>
        <v/>
      </c>
      <c r="G424" s="61"/>
      <c r="H424" s="61"/>
      <c r="I424" s="61"/>
      <c r="J424" s="61"/>
      <c r="K424" s="65"/>
      <c r="L424" s="39"/>
      <c r="M424" s="47">
        <f t="shared" si="53"/>
        <v>0</v>
      </c>
      <c r="N424" s="48" t="str">
        <f t="shared" si="54"/>
        <v/>
      </c>
      <c r="O424" s="49">
        <f t="shared" si="48"/>
        <v>0</v>
      </c>
      <c r="P424" s="32" t="str">
        <f t="shared" si="49"/>
        <v/>
      </c>
      <c r="Q424" s="32">
        <f t="shared" si="50"/>
        <v>0</v>
      </c>
      <c r="R424" s="50">
        <f t="shared" si="51"/>
        <v>0</v>
      </c>
    </row>
    <row r="425" spans="1:18" ht="24.95" customHeight="1">
      <c r="A425" s="36">
        <f t="shared" si="52"/>
        <v>1</v>
      </c>
      <c r="B425" s="45" t="str">
        <f t="shared" si="55"/>
        <v/>
      </c>
      <c r="C425" s="60"/>
      <c r="D425" s="61"/>
      <c r="E425" s="61"/>
      <c r="F425" s="46" t="str">
        <f><![CDATA[IFERROR(IF(E425<>"",VLOOKUP(E425,Items!$C$8:$D$167,2,0),""),"راجع تكويد الصنف")]]></f>
        <v/>
      </c>
      <c r="G425" s="61"/>
      <c r="H425" s="61"/>
      <c r="I425" s="61"/>
      <c r="J425" s="61"/>
      <c r="K425" s="65"/>
      <c r="L425" s="39"/>
      <c r="M425" s="47">
        <f t="shared" si="53"/>
        <v>0</v>
      </c>
      <c r="N425" s="48" t="str">
        <f t="shared" si="54"/>
        <v/>
      </c>
      <c r="O425" s="49">
        <f t="shared" si="48"/>
        <v>0</v>
      </c>
      <c r="P425" s="32" t="str">
        <f t="shared" si="49"/>
        <v/>
      </c>
      <c r="Q425" s="32">
        <f t="shared" si="50"/>
        <v>0</v>
      </c>
      <c r="R425" s="50">
        <f t="shared" si="51"/>
        <v>0</v>
      </c>
    </row>
    <row r="426" spans="1:18" ht="24.95" customHeight="1">
      <c r="A426" s="36">
        <f t="shared" si="52"/>
        <v>1</v>
      </c>
      <c r="B426" s="45" t="str">
        <f t="shared" si="55"/>
        <v/>
      </c>
      <c r="C426" s="60"/>
      <c r="D426" s="61"/>
      <c r="E426" s="61"/>
      <c r="F426" s="46" t="str">
        <f><![CDATA[IFERROR(IF(E426<>"",VLOOKUP(E426,Items!$C$8:$D$167,2,0),""),"راجع تكويد الصنف")]]></f>
        <v/>
      </c>
      <c r="G426" s="61"/>
      <c r="H426" s="61"/>
      <c r="I426" s="61"/>
      <c r="J426" s="61"/>
      <c r="K426" s="65"/>
      <c r="L426" s="39"/>
      <c r="M426" s="47">
        <f t="shared" si="53"/>
        <v>0</v>
      </c>
      <c r="N426" s="48" t="str">
        <f t="shared" si="54"/>
        <v/>
      </c>
      <c r="O426" s="49">
        <f t="shared" si="48"/>
        <v>0</v>
      </c>
      <c r="P426" s="32" t="str">
        <f t="shared" si="49"/>
        <v/>
      </c>
      <c r="Q426" s="32">
        <f t="shared" si="50"/>
        <v>0</v>
      </c>
      <c r="R426" s="50">
        <f t="shared" si="51"/>
        <v>0</v>
      </c>
    </row>
    <row r="427" spans="1:18" ht="24.95" customHeight="1">
      <c r="A427" s="36">
        <f t="shared" si="52"/>
        <v>1</v>
      </c>
      <c r="B427" s="45" t="str">
        <f t="shared" si="55"/>
        <v/>
      </c>
      <c r="C427" s="60"/>
      <c r="D427" s="61"/>
      <c r="E427" s="61"/>
      <c r="F427" s="46" t="str">
        <f><![CDATA[IFERROR(IF(E427<>"",VLOOKUP(E427,Items!$C$8:$D$167,2,0),""),"راجع تكويد الصنف")]]></f>
        <v/>
      </c>
      <c r="G427" s="61"/>
      <c r="H427" s="61"/>
      <c r="I427" s="61"/>
      <c r="J427" s="61"/>
      <c r="K427" s="65"/>
      <c r="L427" s="39"/>
      <c r="M427" s="47">
        <f t="shared" si="53"/>
        <v>0</v>
      </c>
      <c r="N427" s="48" t="str">
        <f t="shared" si="54"/>
        <v/>
      </c>
      <c r="O427" s="49">
        <f t="shared" si="48"/>
        <v>0</v>
      </c>
      <c r="P427" s="32" t="str">
        <f t="shared" si="49"/>
        <v/>
      </c>
      <c r="Q427" s="32">
        <f t="shared" si="50"/>
        <v>0</v>
      </c>
      <c r="R427" s="50">
        <f t="shared" si="51"/>
        <v>0</v>
      </c>
    </row>
    <row r="428" spans="1:18" ht="24.95" customHeight="1">
      <c r="A428" s="36">
        <f t="shared" si="52"/>
        <v>1</v>
      </c>
      <c r="B428" s="45" t="str">
        <f t="shared" si="55"/>
        <v/>
      </c>
      <c r="C428" s="60"/>
      <c r="D428" s="61"/>
      <c r="E428" s="61"/>
      <c r="F428" s="46" t="str">
        <f><![CDATA[IFERROR(IF(E428<>"",VLOOKUP(E428,Items!$C$8:$D$167,2,0),""),"راجع تكويد الصنف")]]></f>
        <v/>
      </c>
      <c r="G428" s="61"/>
      <c r="H428" s="61"/>
      <c r="I428" s="61"/>
      <c r="J428" s="61"/>
      <c r="K428" s="65"/>
      <c r="L428" s="39"/>
      <c r="M428" s="47">
        <f t="shared" si="53"/>
        <v>0</v>
      </c>
      <c r="N428" s="48" t="str">
        <f t="shared" si="54"/>
        <v/>
      </c>
      <c r="O428" s="49">
        <f t="shared" si="48"/>
        <v>0</v>
      </c>
      <c r="P428" s="32" t="str">
        <f t="shared" si="49"/>
        <v/>
      </c>
      <c r="Q428" s="32">
        <f t="shared" si="50"/>
        <v>0</v>
      </c>
      <c r="R428" s="50">
        <f t="shared" si="51"/>
        <v>0</v>
      </c>
    </row>
    <row r="429" spans="1:18" ht="24.95" customHeight="1">
      <c r="A429" s="36">
        <f t="shared" si="52"/>
        <v>1</v>
      </c>
      <c r="B429" s="45" t="str">
        <f t="shared" si="55"/>
        <v/>
      </c>
      <c r="C429" s="60"/>
      <c r="D429" s="61"/>
      <c r="E429" s="61"/>
      <c r="F429" s="46" t="str">
        <f><![CDATA[IFERROR(IF(E429<>"",VLOOKUP(E429,Items!$C$8:$D$167,2,0),""),"راجع تكويد الصنف")]]></f>
        <v/>
      </c>
      <c r="G429" s="61"/>
      <c r="H429" s="61"/>
      <c r="I429" s="61"/>
      <c r="J429" s="61"/>
      <c r="K429" s="65"/>
      <c r="L429" s="39"/>
      <c r="M429" s="47">
        <f t="shared" si="53"/>
        <v>0</v>
      </c>
      <c r="N429" s="48" t="str">
        <f t="shared" si="54"/>
        <v/>
      </c>
      <c r="O429" s="49">
        <f t="shared" si="48"/>
        <v>0</v>
      </c>
      <c r="P429" s="32" t="str">
        <f t="shared" si="49"/>
        <v/>
      </c>
      <c r="Q429" s="32">
        <f t="shared" si="50"/>
        <v>0</v>
      </c>
      <c r="R429" s="50">
        <f t="shared" si="51"/>
        <v>0</v>
      </c>
    </row>
    <row r="430" spans="1:18" ht="24.95" customHeight="1">
      <c r="A430" s="36">
        <f t="shared" si="52"/>
        <v>1</v>
      </c>
      <c r="B430" s="45" t="str">
        <f t="shared" si="55"/>
        <v/>
      </c>
      <c r="C430" s="60"/>
      <c r="D430" s="61"/>
      <c r="E430" s="61"/>
      <c r="F430" s="46" t="str">
        <f><![CDATA[IFERROR(IF(E430<>"",VLOOKUP(E430,Items!$C$8:$D$167,2,0),""),"راجع تكويد الصنف")]]></f>
        <v/>
      </c>
      <c r="G430" s="61"/>
      <c r="H430" s="61"/>
      <c r="I430" s="61"/>
      <c r="J430" s="61"/>
      <c r="K430" s="65"/>
      <c r="L430" s="39"/>
      <c r="M430" s="47">
        <f t="shared" si="53"/>
        <v>0</v>
      </c>
      <c r="N430" s="48" t="str">
        <f t="shared" si="54"/>
        <v/>
      </c>
      <c r="O430" s="49">
        <f t="shared" si="48"/>
        <v>0</v>
      </c>
      <c r="P430" s="32" t="str">
        <f t="shared" si="49"/>
        <v/>
      </c>
      <c r="Q430" s="32">
        <f t="shared" si="50"/>
        <v>0</v>
      </c>
      <c r="R430" s="50">
        <f t="shared" si="51"/>
        <v>0</v>
      </c>
    </row>
    <row r="431" spans="1:18" ht="24.95" customHeight="1">
      <c r="A431" s="36">
        <f t="shared" si="52"/>
        <v>1</v>
      </c>
      <c r="B431" s="45" t="str">
        <f t="shared" si="55"/>
        <v/>
      </c>
      <c r="C431" s="60"/>
      <c r="D431" s="61"/>
      <c r="E431" s="61"/>
      <c r="F431" s="46" t="str">
        <f><![CDATA[IFERROR(IF(E431<>"",VLOOKUP(E431,Items!$C$8:$D$167,2,0),""),"راجع تكويد الصنف")]]></f>
        <v/>
      </c>
      <c r="G431" s="61"/>
      <c r="H431" s="61"/>
      <c r="I431" s="61"/>
      <c r="J431" s="61"/>
      <c r="K431" s="65"/>
      <c r="L431" s="39"/>
      <c r="M431" s="47">
        <f t="shared" si="53"/>
        <v>0</v>
      </c>
      <c r="N431" s="48" t="str">
        <f t="shared" si="54"/>
        <v/>
      </c>
      <c r="O431" s="49">
        <f t="shared" si="48"/>
        <v>0</v>
      </c>
      <c r="P431" s="32" t="str">
        <f t="shared" si="49"/>
        <v/>
      </c>
      <c r="Q431" s="32">
        <f t="shared" si="50"/>
        <v>0</v>
      </c>
      <c r="R431" s="50">
        <f t="shared" si="51"/>
        <v>0</v>
      </c>
    </row>
    <row r="432" spans="1:18" ht="24.95" customHeight="1">
      <c r="A432" s="36">
        <f t="shared" si="52"/>
        <v>1</v>
      </c>
      <c r="B432" s="45" t="str">
        <f t="shared" si="55"/>
        <v/>
      </c>
      <c r="C432" s="60"/>
      <c r="D432" s="61"/>
      <c r="E432" s="61"/>
      <c r="F432" s="46" t="str">
        <f><![CDATA[IFERROR(IF(E432<>"",VLOOKUP(E432,Items!$C$8:$D$167,2,0),""),"راجع تكويد الصنف")]]></f>
        <v/>
      </c>
      <c r="G432" s="61"/>
      <c r="H432" s="61"/>
      <c r="I432" s="61"/>
      <c r="J432" s="61"/>
      <c r="K432" s="65"/>
      <c r="L432" s="39"/>
      <c r="M432" s="47">
        <f t="shared" si="53"/>
        <v>0</v>
      </c>
      <c r="N432" s="48" t="str">
        <f t="shared" si="54"/>
        <v/>
      </c>
      <c r="O432" s="49">
        <f t="shared" si="48"/>
        <v>0</v>
      </c>
      <c r="P432" s="32" t="str">
        <f t="shared" si="49"/>
        <v/>
      </c>
      <c r="Q432" s="32">
        <f t="shared" si="50"/>
        <v>0</v>
      </c>
      <c r="R432" s="50">
        <f t="shared" si="51"/>
        <v>0</v>
      </c>
    </row>
    <row r="433" spans="1:18" ht="24.95" customHeight="1">
      <c r="A433" s="36">
        <f t="shared" si="52"/>
        <v>1</v>
      </c>
      <c r="B433" s="45" t="str">
        <f t="shared" si="55"/>
        <v/>
      </c>
      <c r="C433" s="60"/>
      <c r="D433" s="61"/>
      <c r="E433" s="61"/>
      <c r="F433" s="46" t="str">
        <f><![CDATA[IFERROR(IF(E433<>"",VLOOKUP(E433,Items!$C$8:$D$167,2,0),""),"راجع تكويد الصنف")]]></f>
        <v/>
      </c>
      <c r="G433" s="61"/>
      <c r="H433" s="61"/>
      <c r="I433" s="61"/>
      <c r="J433" s="61"/>
      <c r="K433" s="65"/>
      <c r="L433" s="39"/>
      <c r="M433" s="47">
        <f t="shared" si="53"/>
        <v>0</v>
      </c>
      <c r="N433" s="48" t="str">
        <f t="shared" si="54"/>
        <v/>
      </c>
      <c r="O433" s="49">
        <f t="shared" si="48"/>
        <v>0</v>
      </c>
      <c r="P433" s="32" t="str">
        <f t="shared" si="49"/>
        <v/>
      </c>
      <c r="Q433" s="32">
        <f t="shared" si="50"/>
        <v>0</v>
      </c>
      <c r="R433" s="50">
        <f t="shared" si="51"/>
        <v>0</v>
      </c>
    </row>
    <row r="434" spans="1:18" ht="24.95" customHeight="1">
      <c r="A434" s="36">
        <f t="shared" si="52"/>
        <v>1</v>
      </c>
      <c r="B434" s="45" t="str">
        <f t="shared" si="55"/>
        <v/>
      </c>
      <c r="C434" s="60"/>
      <c r="D434" s="61"/>
      <c r="E434" s="61"/>
      <c r="F434" s="46" t="str">
        <f><![CDATA[IFERROR(IF(E434<>"",VLOOKUP(E434,Items!$C$8:$D$167,2,0),""),"راجع تكويد الصنف")]]></f>
        <v/>
      </c>
      <c r="G434" s="61"/>
      <c r="H434" s="61"/>
      <c r="I434" s="61"/>
      <c r="J434" s="61"/>
      <c r="K434" s="65"/>
      <c r="L434" s="39"/>
      <c r="M434" s="47">
        <f t="shared" si="53"/>
        <v>0</v>
      </c>
      <c r="N434" s="48" t="str">
        <f t="shared" si="54"/>
        <v/>
      </c>
      <c r="O434" s="49">
        <f t="shared" si="48"/>
        <v>0</v>
      </c>
      <c r="P434" s="32" t="str">
        <f t="shared" si="49"/>
        <v/>
      </c>
      <c r="Q434" s="32">
        <f t="shared" si="50"/>
        <v>0</v>
      </c>
      <c r="R434" s="50">
        <f t="shared" si="51"/>
        <v>0</v>
      </c>
    </row>
    <row r="435" spans="1:18" ht="24.95" customHeight="1">
      <c r="A435" s="36">
        <f t="shared" si="52"/>
        <v>1</v>
      </c>
      <c r="B435" s="45" t="str">
        <f t="shared" si="55"/>
        <v/>
      </c>
      <c r="C435" s="60"/>
      <c r="D435" s="61"/>
      <c r="E435" s="61"/>
      <c r="F435" s="46" t="str">
        <f><![CDATA[IFERROR(IF(E435<>"",VLOOKUP(E435,Items!$C$8:$D$167,2,0),""),"راجع تكويد الصنف")]]></f>
        <v/>
      </c>
      <c r="G435" s="61"/>
      <c r="H435" s="61"/>
      <c r="I435" s="61"/>
      <c r="J435" s="61"/>
      <c r="K435" s="65"/>
      <c r="L435" s="39"/>
      <c r="M435" s="47">
        <f t="shared" si="53"/>
        <v>0</v>
      </c>
      <c r="N435" s="48" t="str">
        <f t="shared" si="54"/>
        <v/>
      </c>
      <c r="O435" s="49">
        <f t="shared" si="48"/>
        <v>0</v>
      </c>
      <c r="P435" s="32" t="str">
        <f t="shared" si="49"/>
        <v/>
      </c>
      <c r="Q435" s="32">
        <f t="shared" si="50"/>
        <v>0</v>
      </c>
      <c r="R435" s="50">
        <f t="shared" si="51"/>
        <v>0</v>
      </c>
    </row>
    <row r="436" spans="1:18" ht="24.95" customHeight="1">
      <c r="A436" s="36">
        <f t="shared" si="52"/>
        <v>1</v>
      </c>
      <c r="B436" s="45" t="str">
        <f t="shared" si="55"/>
        <v/>
      </c>
      <c r="C436" s="60"/>
      <c r="D436" s="61"/>
      <c r="E436" s="61"/>
      <c r="F436" s="46" t="str">
        <f><![CDATA[IFERROR(IF(E436<>"",VLOOKUP(E436,Items!$C$8:$D$167,2,0),""),"راجع تكويد الصنف")]]></f>
        <v/>
      </c>
      <c r="G436" s="61"/>
      <c r="H436" s="61"/>
      <c r="I436" s="61"/>
      <c r="J436" s="61"/>
      <c r="K436" s="65"/>
      <c r="L436" s="39"/>
      <c r="M436" s="47">
        <f t="shared" si="53"/>
        <v>0</v>
      </c>
      <c r="N436" s="48" t="str">
        <f t="shared" si="54"/>
        <v/>
      </c>
      <c r="O436" s="49">
        <f t="shared" si="48"/>
        <v>0</v>
      </c>
      <c r="P436" s="32" t="str">
        <f t="shared" si="49"/>
        <v/>
      </c>
      <c r="Q436" s="32">
        <f t="shared" si="50"/>
        <v>0</v>
      </c>
      <c r="R436" s="50">
        <f t="shared" si="51"/>
        <v>0</v>
      </c>
    </row>
    <row r="437" spans="1:18" ht="24.95" customHeight="1">
      <c r="A437" s="36">
        <f t="shared" si="52"/>
        <v>1</v>
      </c>
      <c r="B437" s="45" t="str">
        <f t="shared" si="55"/>
        <v/>
      </c>
      <c r="C437" s="60"/>
      <c r="D437" s="61"/>
      <c r="E437" s="61"/>
      <c r="F437" s="46" t="str">
        <f><![CDATA[IFERROR(IF(E437<>"",VLOOKUP(E437,Items!$C$8:$D$167,2,0),""),"راجع تكويد الصنف")]]></f>
        <v/>
      </c>
      <c r="G437" s="61"/>
      <c r="H437" s="61"/>
      <c r="I437" s="61"/>
      <c r="J437" s="61"/>
      <c r="K437" s="65"/>
      <c r="L437" s="39"/>
      <c r="M437" s="47">
        <f t="shared" si="53"/>
        <v>0</v>
      </c>
      <c r="N437" s="48" t="str">
        <f t="shared" si="54"/>
        <v/>
      </c>
      <c r="O437" s="49">
        <f t="shared" si="48"/>
        <v>0</v>
      </c>
      <c r="P437" s="32" t="str">
        <f t="shared" si="49"/>
        <v/>
      </c>
      <c r="Q437" s="32">
        <f t="shared" si="50"/>
        <v>0</v>
      </c>
      <c r="R437" s="50">
        <f t="shared" si="51"/>
        <v>0</v>
      </c>
    </row>
    <row r="438" spans="1:18" ht="24.95" customHeight="1">
      <c r="A438" s="36">
        <f t="shared" si="52"/>
        <v>1</v>
      </c>
      <c r="B438" s="45" t="str">
        <f t="shared" si="55"/>
        <v/>
      </c>
      <c r="C438" s="60"/>
      <c r="D438" s="61"/>
      <c r="E438" s="61"/>
      <c r="F438" s="46" t="str">
        <f><![CDATA[IFERROR(IF(E438<>"",VLOOKUP(E438,Items!$C$8:$D$167,2,0),""),"راجع تكويد الصنف")]]></f>
        <v/>
      </c>
      <c r="G438" s="61"/>
      <c r="H438" s="61"/>
      <c r="I438" s="61"/>
      <c r="J438" s="61"/>
      <c r="K438" s="65"/>
      <c r="L438" s="39"/>
      <c r="M438" s="47">
        <f t="shared" si="53"/>
        <v>0</v>
      </c>
      <c r="N438" s="48" t="str">
        <f t="shared" si="54"/>
        <v/>
      </c>
      <c r="O438" s="49">
        <f t="shared" si="48"/>
        <v>0</v>
      </c>
      <c r="P438" s="32" t="str">
        <f t="shared" si="49"/>
        <v/>
      </c>
      <c r="Q438" s="32">
        <f t="shared" si="50"/>
        <v>0</v>
      </c>
      <c r="R438" s="50">
        <f t="shared" si="51"/>
        <v>0</v>
      </c>
    </row>
    <row r="439" spans="1:18" ht="24.95" customHeight="1">
      <c r="A439" s="36">
        <f t="shared" si="52"/>
        <v>1</v>
      </c>
      <c r="B439" s="45" t="str">
        <f t="shared" si="55"/>
        <v/>
      </c>
      <c r="C439" s="60"/>
      <c r="D439" s="61"/>
      <c r="E439" s="61"/>
      <c r="F439" s="46" t="str">
        <f><![CDATA[IFERROR(IF(E439<>"",VLOOKUP(E439,Items!$C$8:$D$167,2,0),""),"راجع تكويد الصنف")]]></f>
        <v/>
      </c>
      <c r="G439" s="61"/>
      <c r="H439" s="61"/>
      <c r="I439" s="61"/>
      <c r="J439" s="61"/>
      <c r="K439" s="65"/>
      <c r="L439" s="39"/>
      <c r="M439" s="47">
        <f t="shared" si="53"/>
        <v>0</v>
      </c>
      <c r="N439" s="48" t="str">
        <f t="shared" si="54"/>
        <v/>
      </c>
      <c r="O439" s="49">
        <f t="shared" si="48"/>
        <v>0</v>
      </c>
      <c r="P439" s="32" t="str">
        <f t="shared" si="49"/>
        <v/>
      </c>
      <c r="Q439" s="32">
        <f t="shared" si="50"/>
        <v>0</v>
      </c>
      <c r="R439" s="50">
        <f t="shared" si="51"/>
        <v>0</v>
      </c>
    </row>
    <row r="440" spans="1:18" ht="24.95" customHeight="1">
      <c r="A440" s="36">
        <f t="shared" si="52"/>
        <v>1</v>
      </c>
      <c r="B440" s="45" t="str">
        <f t="shared" si="55"/>
        <v/>
      </c>
      <c r="C440" s="60"/>
      <c r="D440" s="61"/>
      <c r="E440" s="61"/>
      <c r="F440" s="46" t="str">
        <f><![CDATA[IFERROR(IF(E440<>"",VLOOKUP(E440,Items!$C$8:$D$167,2,0),""),"راجع تكويد الصنف")]]></f>
        <v/>
      </c>
      <c r="G440" s="61"/>
      <c r="H440" s="61"/>
      <c r="I440" s="61"/>
      <c r="J440" s="61"/>
      <c r="K440" s="65"/>
      <c r="L440" s="39"/>
      <c r="M440" s="47">
        <f t="shared" si="53"/>
        <v>0</v>
      </c>
      <c r="N440" s="48" t="str">
        <f t="shared" si="54"/>
        <v/>
      </c>
      <c r="O440" s="49">
        <f t="shared" si="48"/>
        <v>0</v>
      </c>
      <c r="P440" s="32" t="str">
        <f t="shared" si="49"/>
        <v/>
      </c>
      <c r="Q440" s="32">
        <f t="shared" si="50"/>
        <v>0</v>
      </c>
      <c r="R440" s="50">
        <f t="shared" si="51"/>
        <v>0</v>
      </c>
    </row>
    <row r="441" spans="1:18" ht="24.95" customHeight="1">
      <c r="A441" s="36">
        <f t="shared" si="52"/>
        <v>1</v>
      </c>
      <c r="B441" s="45" t="str">
        <f t="shared" si="55"/>
        <v/>
      </c>
      <c r="C441" s="60"/>
      <c r="D441" s="61"/>
      <c r="E441" s="61"/>
      <c r="F441" s="46" t="str">
        <f><![CDATA[IFERROR(IF(E441<>"",VLOOKUP(E441,Items!$C$8:$D$167,2,0),""),"راجع تكويد الصنف")]]></f>
        <v/>
      </c>
      <c r="G441" s="61"/>
      <c r="H441" s="61"/>
      <c r="I441" s="61"/>
      <c r="J441" s="61"/>
      <c r="K441" s="65"/>
      <c r="L441" s="39"/>
      <c r="M441" s="47">
        <f t="shared" si="53"/>
        <v>0</v>
      </c>
      <c r="N441" s="48" t="str">
        <f t="shared" si="54"/>
        <v/>
      </c>
      <c r="O441" s="49">
        <f t="shared" si="48"/>
        <v>0</v>
      </c>
      <c r="P441" s="32" t="str">
        <f t="shared" si="49"/>
        <v/>
      </c>
      <c r="Q441" s="32">
        <f t="shared" si="50"/>
        <v>0</v>
      </c>
      <c r="R441" s="50">
        <f t="shared" si="51"/>
        <v>0</v>
      </c>
    </row>
    <row r="442" spans="1:18" ht="24.95" customHeight="1">
      <c r="A442" s="36">
        <f t="shared" si="52"/>
        <v>1</v>
      </c>
      <c r="B442" s="45" t="str">
        <f t="shared" si="55"/>
        <v/>
      </c>
      <c r="C442" s="60"/>
      <c r="D442" s="61"/>
      <c r="E442" s="61"/>
      <c r="F442" s="46" t="str">
        <f><![CDATA[IFERROR(IF(E442<>"",VLOOKUP(E442,Items!$C$8:$D$167,2,0),""),"راجع تكويد الصنف")]]></f>
        <v/>
      </c>
      <c r="G442" s="61"/>
      <c r="H442" s="61"/>
      <c r="I442" s="61"/>
      <c r="J442" s="61"/>
      <c r="K442" s="65"/>
      <c r="L442" s="39"/>
      <c r="M442" s="47">
        <f t="shared" si="53"/>
        <v>0</v>
      </c>
      <c r="N442" s="48" t="str">
        <f t="shared" si="54"/>
        <v/>
      </c>
      <c r="O442" s="49">
        <f t="shared" si="48"/>
        <v>0</v>
      </c>
      <c r="P442" s="32" t="str">
        <f t="shared" si="49"/>
        <v/>
      </c>
      <c r="Q442" s="32">
        <f t="shared" si="50"/>
        <v>0</v>
      </c>
      <c r="R442" s="50">
        <f t="shared" si="51"/>
        <v>0</v>
      </c>
    </row>
    <row r="443" spans="1:18" ht="24.95" customHeight="1">
      <c r="A443" s="36">
        <f t="shared" si="52"/>
        <v>1</v>
      </c>
      <c r="B443" s="45" t="str">
        <f t="shared" si="55"/>
        <v/>
      </c>
      <c r="C443" s="60"/>
      <c r="D443" s="61"/>
      <c r="E443" s="61"/>
      <c r="F443" s="46" t="str">
        <f><![CDATA[IFERROR(IF(E443<>"",VLOOKUP(E443,Items!$C$8:$D$167,2,0),""),"راجع تكويد الصنف")]]></f>
        <v/>
      </c>
      <c r="G443" s="61"/>
      <c r="H443" s="61"/>
      <c r="I443" s="61"/>
      <c r="J443" s="61"/>
      <c r="K443" s="65"/>
      <c r="L443" s="39"/>
      <c r="M443" s="47">
        <f t="shared" si="53"/>
        <v>0</v>
      </c>
      <c r="N443" s="48" t="str">
        <f t="shared" si="54"/>
        <v/>
      </c>
      <c r="O443" s="49">
        <f t="shared" si="48"/>
        <v>0</v>
      </c>
      <c r="P443" s="32" t="str">
        <f t="shared" si="49"/>
        <v/>
      </c>
      <c r="Q443" s="32">
        <f t="shared" si="50"/>
        <v>0</v>
      </c>
      <c r="R443" s="50">
        <f t="shared" si="51"/>
        <v>0</v>
      </c>
    </row>
    <row r="444" spans="1:18" ht="24.95" customHeight="1">
      <c r="A444" s="36">
        <f t="shared" si="52"/>
        <v>1</v>
      </c>
      <c r="B444" s="45" t="str">
        <f t="shared" si="55"/>
        <v/>
      </c>
      <c r="C444" s="60"/>
      <c r="D444" s="61"/>
      <c r="E444" s="61"/>
      <c r="F444" s="46" t="str">
        <f><![CDATA[IFERROR(IF(E444<>"",VLOOKUP(E444,Items!$C$8:$D$167,2,0),""),"راجع تكويد الصنف")]]></f>
        <v/>
      </c>
      <c r="G444" s="61"/>
      <c r="H444" s="61"/>
      <c r="I444" s="61"/>
      <c r="J444" s="61"/>
      <c r="K444" s="65"/>
      <c r="L444" s="39"/>
      <c r="M444" s="47">
        <f t="shared" si="53"/>
        <v>0</v>
      </c>
      <c r="N444" s="48" t="str">
        <f t="shared" si="54"/>
        <v/>
      </c>
      <c r="O444" s="49">
        <f t="shared" si="48"/>
        <v>0</v>
      </c>
      <c r="P444" s="32" t="str">
        <f t="shared" si="49"/>
        <v/>
      </c>
      <c r="Q444" s="32">
        <f t="shared" si="50"/>
        <v>0</v>
      </c>
      <c r="R444" s="50">
        <f t="shared" si="51"/>
        <v>0</v>
      </c>
    </row>
    <row r="445" spans="1:18" ht="24.95" customHeight="1">
      <c r="A445" s="36">
        <f t="shared" si="52"/>
        <v>1</v>
      </c>
      <c r="B445" s="45" t="str">
        <f t="shared" si="55"/>
        <v/>
      </c>
      <c r="C445" s="60"/>
      <c r="D445" s="61"/>
      <c r="E445" s="61"/>
      <c r="F445" s="46" t="str">
        <f><![CDATA[IFERROR(IF(E445<>"",VLOOKUP(E445,Items!$C$8:$D$167,2,0),""),"راجع تكويد الصنف")]]></f>
        <v/>
      </c>
      <c r="G445" s="61"/>
      <c r="H445" s="61"/>
      <c r="I445" s="61"/>
      <c r="J445" s="61"/>
      <c r="K445" s="65"/>
      <c r="L445" s="39"/>
      <c r="M445" s="47">
        <f t="shared" si="53"/>
        <v>0</v>
      </c>
      <c r="N445" s="48" t="str">
        <f t="shared" si="54"/>
        <v/>
      </c>
      <c r="O445" s="49">
        <f t="shared" si="48"/>
        <v>0</v>
      </c>
      <c r="P445" s="32" t="str">
        <f t="shared" si="49"/>
        <v/>
      </c>
      <c r="Q445" s="32">
        <f t="shared" si="50"/>
        <v>0</v>
      </c>
      <c r="R445" s="50">
        <f t="shared" si="51"/>
        <v>0</v>
      </c>
    </row>
    <row r="446" spans="1:18" ht="24.95" customHeight="1">
      <c r="A446" s="36">
        <f t="shared" si="52"/>
        <v>1</v>
      </c>
      <c r="B446" s="45" t="str">
        <f t="shared" si="55"/>
        <v/>
      </c>
      <c r="C446" s="60"/>
      <c r="D446" s="61"/>
      <c r="E446" s="61"/>
      <c r="F446" s="46" t="str">
        <f><![CDATA[IFERROR(IF(E446<>"",VLOOKUP(E446,Items!$C$8:$D$167,2,0),""),"راجع تكويد الصنف")]]></f>
        <v/>
      </c>
      <c r="G446" s="61"/>
      <c r="H446" s="61"/>
      <c r="I446" s="61"/>
      <c r="J446" s="61"/>
      <c r="K446" s="65"/>
      <c r="L446" s="39"/>
      <c r="M446" s="47">
        <f t="shared" si="53"/>
        <v>0</v>
      </c>
      <c r="N446" s="48" t="str">
        <f t="shared" si="54"/>
        <v/>
      </c>
      <c r="O446" s="49">
        <f t="shared" si="48"/>
        <v>0</v>
      </c>
      <c r="P446" s="32" t="str">
        <f t="shared" si="49"/>
        <v/>
      </c>
      <c r="Q446" s="32">
        <f t="shared" si="50"/>
        <v>0</v>
      </c>
      <c r="R446" s="50">
        <f t="shared" si="51"/>
        <v>0</v>
      </c>
    </row>
    <row r="447" spans="1:18" ht="24.95" customHeight="1">
      <c r="A447" s="36">
        <f t="shared" si="52"/>
        <v>1</v>
      </c>
      <c r="B447" s="45" t="str">
        <f t="shared" si="55"/>
        <v/>
      </c>
      <c r="C447" s="60"/>
      <c r="D447" s="61"/>
      <c r="E447" s="61"/>
      <c r="F447" s="46" t="str">
        <f><![CDATA[IFERROR(IF(E447<>"",VLOOKUP(E447,Items!$C$8:$D$167,2,0),""),"راجع تكويد الصنف")]]></f>
        <v/>
      </c>
      <c r="G447" s="61"/>
      <c r="H447" s="61"/>
      <c r="I447" s="61"/>
      <c r="J447" s="61"/>
      <c r="K447" s="65"/>
      <c r="L447" s="39"/>
      <c r="M447" s="47">
        <f t="shared" si="53"/>
        <v>0</v>
      </c>
      <c r="N447" s="48" t="str">
        <f t="shared" si="54"/>
        <v/>
      </c>
      <c r="O447" s="49">
        <f t="shared" si="48"/>
        <v>0</v>
      </c>
      <c r="P447" s="32" t="str">
        <f t="shared" si="49"/>
        <v/>
      </c>
      <c r="Q447" s="32">
        <f t="shared" si="50"/>
        <v>0</v>
      </c>
      <c r="R447" s="50">
        <f t="shared" si="51"/>
        <v>0</v>
      </c>
    </row>
    <row r="448" spans="1:18" ht="24.95" customHeight="1">
      <c r="A448" s="36">
        <f t="shared" si="52"/>
        <v>1</v>
      </c>
      <c r="B448" s="45" t="str">
        <f t="shared" si="55"/>
        <v/>
      </c>
      <c r="C448" s="60"/>
      <c r="D448" s="61"/>
      <c r="E448" s="61"/>
      <c r="F448" s="46" t="str">
        <f><![CDATA[IFERROR(IF(E448<>"",VLOOKUP(E448,Items!$C$8:$D$167,2,0),""),"راجع تكويد الصنف")]]></f>
        <v/>
      </c>
      <c r="G448" s="61"/>
      <c r="H448" s="61"/>
      <c r="I448" s="61"/>
      <c r="J448" s="61"/>
      <c r="K448" s="65"/>
      <c r="L448" s="39"/>
      <c r="M448" s="47">
        <f t="shared" si="53"/>
        <v>0</v>
      </c>
      <c r="N448" s="48" t="str">
        <f t="shared" si="54"/>
        <v/>
      </c>
      <c r="O448" s="49">
        <f t="shared" si="48"/>
        <v>0</v>
      </c>
      <c r="P448" s="32" t="str">
        <f t="shared" si="49"/>
        <v/>
      </c>
      <c r="Q448" s="32">
        <f t="shared" si="50"/>
        <v>0</v>
      </c>
      <c r="R448" s="50">
        <f t="shared" si="51"/>
        <v>0</v>
      </c>
    </row>
    <row r="449" spans="1:18" ht="24.95" customHeight="1">
      <c r="A449" s="36">
        <f t="shared" si="52"/>
        <v>1</v>
      </c>
      <c r="B449" s="45" t="str">
        <f t="shared" si="55"/>
        <v/>
      </c>
      <c r="C449" s="60"/>
      <c r="D449" s="61"/>
      <c r="E449" s="61"/>
      <c r="F449" s="46" t="str">
        <f><![CDATA[IFERROR(IF(E449<>"",VLOOKUP(E449,Items!$C$8:$D$167,2,0),""),"راجع تكويد الصنف")]]></f>
        <v/>
      </c>
      <c r="G449" s="61"/>
      <c r="H449" s="61"/>
      <c r="I449" s="61"/>
      <c r="J449" s="61"/>
      <c r="K449" s="65"/>
      <c r="L449" s="39"/>
      <c r="M449" s="47">
        <f t="shared" si="53"/>
        <v>0</v>
      </c>
      <c r="N449" s="48" t="str">
        <f t="shared" si="54"/>
        <v/>
      </c>
      <c r="O449" s="49">
        <f t="shared" si="48"/>
        <v>0</v>
      </c>
      <c r="P449" s="32" t="str">
        <f t="shared" si="49"/>
        <v/>
      </c>
      <c r="Q449" s="32">
        <f t="shared" si="50"/>
        <v>0</v>
      </c>
      <c r="R449" s="50">
        <f t="shared" si="51"/>
        <v>0</v>
      </c>
    </row>
    <row r="450" spans="1:18" ht="24.95" customHeight="1">
      <c r="A450" s="36">
        <f t="shared" si="52"/>
        <v>1</v>
      </c>
      <c r="B450" s="45" t="str">
        <f t="shared" si="55"/>
        <v/>
      </c>
      <c r="C450" s="60"/>
      <c r="D450" s="61"/>
      <c r="E450" s="61"/>
      <c r="F450" s="46" t="str">
        <f><![CDATA[IFERROR(IF(E450<>"",VLOOKUP(E450,Items!$C$8:$D$167,2,0),""),"راجع تكويد الصنف")]]></f>
        <v/>
      </c>
      <c r="G450" s="61"/>
      <c r="H450" s="61"/>
      <c r="I450" s="61"/>
      <c r="J450" s="61"/>
      <c r="K450" s="65"/>
      <c r="L450" s="39"/>
      <c r="M450" s="47">
        <f t="shared" si="53"/>
        <v>0</v>
      </c>
      <c r="N450" s="48" t="str">
        <f t="shared" si="54"/>
        <v/>
      </c>
      <c r="O450" s="49">
        <f t="shared" si="48"/>
        <v>0</v>
      </c>
      <c r="P450" s="32" t="str">
        <f t="shared" si="49"/>
        <v/>
      </c>
      <c r="Q450" s="32">
        <f t="shared" si="50"/>
        <v>0</v>
      </c>
      <c r="R450" s="50">
        <f t="shared" si="51"/>
        <v>0</v>
      </c>
    </row>
    <row r="451" spans="1:18" ht="24.95" customHeight="1">
      <c r="A451" s="36">
        <f t="shared" si="52"/>
        <v>1</v>
      </c>
      <c r="B451" s="45" t="str">
        <f t="shared" si="55"/>
        <v/>
      </c>
      <c r="C451" s="60"/>
      <c r="D451" s="61"/>
      <c r="E451" s="61"/>
      <c r="F451" s="46" t="str">
        <f><![CDATA[IFERROR(IF(E451<>"",VLOOKUP(E451,Items!$C$8:$D$167,2,0),""),"راجع تكويد الصنف")]]></f>
        <v/>
      </c>
      <c r="G451" s="61"/>
      <c r="H451" s="61"/>
      <c r="I451" s="61"/>
      <c r="J451" s="61"/>
      <c r="K451" s="65"/>
      <c r="L451" s="39"/>
      <c r="M451" s="47">
        <f t="shared" si="53"/>
        <v>0</v>
      </c>
      <c r="N451" s="48" t="str">
        <f t="shared" si="54"/>
        <v/>
      </c>
      <c r="O451" s="49">
        <f t="shared" si="48"/>
        <v>0</v>
      </c>
      <c r="P451" s="32" t="str">
        <f t="shared" si="49"/>
        <v/>
      </c>
      <c r="Q451" s="32">
        <f t="shared" si="50"/>
        <v>0</v>
      </c>
      <c r="R451" s="50">
        <f t="shared" si="51"/>
        <v>0</v>
      </c>
    </row>
    <row r="452" spans="1:18" ht="24.95" customHeight="1">
      <c r="A452" s="36">
        <f t="shared" si="52"/>
        <v>1</v>
      </c>
      <c r="B452" s="45" t="str">
        <f t="shared" si="55"/>
        <v/>
      </c>
      <c r="C452" s="60"/>
      <c r="D452" s="61"/>
      <c r="E452" s="61"/>
      <c r="F452" s="46" t="str">
        <f><![CDATA[IFERROR(IF(E452<>"",VLOOKUP(E452,Items!$C$8:$D$167,2,0),""),"راجع تكويد الصنف")]]></f>
        <v/>
      </c>
      <c r="G452" s="61"/>
      <c r="H452" s="61"/>
      <c r="I452" s="61"/>
      <c r="J452" s="61"/>
      <c r="K452" s="65"/>
      <c r="L452" s="39"/>
      <c r="M452" s="47">
        <f t="shared" si="53"/>
        <v>0</v>
      </c>
      <c r="N452" s="48" t="str">
        <f t="shared" si="54"/>
        <v/>
      </c>
      <c r="O452" s="49">
        <f t="shared" si="48"/>
        <v>0</v>
      </c>
      <c r="P452" s="32" t="str">
        <f t="shared" si="49"/>
        <v/>
      </c>
      <c r="Q452" s="32">
        <f t="shared" si="50"/>
        <v>0</v>
      </c>
      <c r="R452" s="50">
        <f t="shared" si="51"/>
        <v>0</v>
      </c>
    </row>
    <row r="453" spans="1:18" ht="24.95" customHeight="1">
      <c r="A453" s="36">
        <f t="shared" si="52"/>
        <v>1</v>
      </c>
      <c r="B453" s="45" t="str">
        <f t="shared" si="55"/>
        <v/>
      </c>
      <c r="C453" s="60"/>
      <c r="D453" s="61"/>
      <c r="E453" s="61"/>
      <c r="F453" s="46" t="str">
        <f><![CDATA[IFERROR(IF(E453<>"",VLOOKUP(E453,Items!$C$8:$D$167,2,0),""),"راجع تكويد الصنف")]]></f>
        <v/>
      </c>
      <c r="G453" s="61"/>
      <c r="H453" s="61"/>
      <c r="I453" s="61"/>
      <c r="J453" s="61"/>
      <c r="K453" s="65"/>
      <c r="L453" s="39"/>
      <c r="M453" s="47">
        <f t="shared" si="53"/>
        <v>0</v>
      </c>
      <c r="N453" s="48" t="str">
        <f t="shared" si="54"/>
        <v/>
      </c>
      <c r="O453" s="49">
        <f t="shared" si="48"/>
        <v>0</v>
      </c>
      <c r="P453" s="32" t="str">
        <f t="shared" si="49"/>
        <v/>
      </c>
      <c r="Q453" s="32">
        <f t="shared" si="50"/>
        <v>0</v>
      </c>
      <c r="R453" s="50">
        <f t="shared" si="51"/>
        <v>0</v>
      </c>
    </row>
    <row r="454" spans="1:18" ht="24.95" customHeight="1">
      <c r="A454" s="36">
        <f t="shared" si="52"/>
        <v>1</v>
      </c>
      <c r="B454" s="45" t="str">
        <f t="shared" si="55"/>
        <v/>
      </c>
      <c r="C454" s="60"/>
      <c r="D454" s="61"/>
      <c r="E454" s="61"/>
      <c r="F454" s="46" t="str">
        <f><![CDATA[IFERROR(IF(E454<>"",VLOOKUP(E454,Items!$C$8:$D$167,2,0),""),"راجع تكويد الصنف")]]></f>
        <v/>
      </c>
      <c r="G454" s="61"/>
      <c r="H454" s="61"/>
      <c r="I454" s="61"/>
      <c r="J454" s="61"/>
      <c r="K454" s="65"/>
      <c r="L454" s="39"/>
      <c r="M454" s="47">
        <f t="shared" si="53"/>
        <v>0</v>
      </c>
      <c r="N454" s="48" t="str">
        <f t="shared" si="54"/>
        <v/>
      </c>
      <c r="O454" s="49">
        <f t="shared" si="48"/>
        <v>0</v>
      </c>
      <c r="P454" s="32" t="str">
        <f t="shared" si="49"/>
        <v/>
      </c>
      <c r="Q454" s="32">
        <f t="shared" si="50"/>
        <v>0</v>
      </c>
      <c r="R454" s="50">
        <f t="shared" si="51"/>
        <v>0</v>
      </c>
    </row>
    <row r="455" spans="1:18" ht="24.95" customHeight="1">
      <c r="A455" s="36">
        <f t="shared" si="52"/>
        <v>1</v>
      </c>
      <c r="B455" s="45" t="str">
        <f t="shared" si="55"/>
        <v/>
      </c>
      <c r="C455" s="60"/>
      <c r="D455" s="61"/>
      <c r="E455" s="61"/>
      <c r="F455" s="46" t="str">
        <f><![CDATA[IFERROR(IF(E455<>"",VLOOKUP(E455,Items!$C$8:$D$167,2,0),""),"راجع تكويد الصنف")]]></f>
        <v/>
      </c>
      <c r="G455" s="61"/>
      <c r="H455" s="61"/>
      <c r="I455" s="61"/>
      <c r="J455" s="61"/>
      <c r="K455" s="65"/>
      <c r="L455" s="39"/>
      <c r="M455" s="47">
        <f t="shared" si="53"/>
        <v>0</v>
      </c>
      <c r="N455" s="48" t="str">
        <f t="shared" si="54"/>
        <v/>
      </c>
      <c r="O455" s="49">
        <f t="shared" si="48"/>
        <v>0</v>
      </c>
      <c r="P455" s="32" t="str">
        <f t="shared" si="49"/>
        <v/>
      </c>
      <c r="Q455" s="32">
        <f t="shared" si="50"/>
        <v>0</v>
      </c>
      <c r="R455" s="50">
        <f t="shared" si="51"/>
        <v>0</v>
      </c>
    </row>
    <row r="456" spans="1:18" ht="24.95" customHeight="1">
      <c r="A456" s="36">
        <f t="shared" si="52"/>
        <v>1</v>
      </c>
      <c r="B456" s="45" t="str">
        <f t="shared" si="55"/>
        <v/>
      </c>
      <c r="C456" s="60"/>
      <c r="D456" s="61"/>
      <c r="E456" s="61"/>
      <c r="F456" s="46" t="str">
        <f><![CDATA[IFERROR(IF(E456<>"",VLOOKUP(E456,Items!$C$8:$D$167,2,0),""),"راجع تكويد الصنف")]]></f>
        <v/>
      </c>
      <c r="G456" s="61"/>
      <c r="H456" s="61"/>
      <c r="I456" s="61"/>
      <c r="J456" s="61"/>
      <c r="K456" s="65"/>
      <c r="L456" s="39"/>
      <c r="M456" s="47">
        <f t="shared" si="53"/>
        <v>0</v>
      </c>
      <c r="N456" s="48" t="str">
        <f t="shared" si="54"/>
        <v/>
      </c>
      <c r="O456" s="49">
        <f t="shared" si="48"/>
        <v>0</v>
      </c>
      <c r="P456" s="32" t="str">
        <f t="shared" si="49"/>
        <v/>
      </c>
      <c r="Q456" s="32">
        <f t="shared" si="50"/>
        <v>0</v>
      </c>
      <c r="R456" s="50">
        <f t="shared" si="51"/>
        <v>0</v>
      </c>
    </row>
    <row r="457" spans="1:18" ht="24.95" customHeight="1">
      <c r="A457" s="36">
        <f t="shared" si="52"/>
        <v>1</v>
      </c>
      <c r="B457" s="45" t="str">
        <f t="shared" si="55"/>
        <v/>
      </c>
      <c r="C457" s="60"/>
      <c r="D457" s="61"/>
      <c r="E457" s="61"/>
      <c r="F457" s="46" t="str">
        <f><![CDATA[IFERROR(IF(E457<>"",VLOOKUP(E457,Items!$C$8:$D$167,2,0),""),"راجع تكويد الصنف")]]></f>
        <v/>
      </c>
      <c r="G457" s="61"/>
      <c r="H457" s="61"/>
      <c r="I457" s="61"/>
      <c r="J457" s="61"/>
      <c r="K457" s="65"/>
      <c r="L457" s="39"/>
      <c r="M457" s="47">
        <f t="shared" si="53"/>
        <v>0</v>
      </c>
      <c r="N457" s="48" t="str">
        <f t="shared" si="54"/>
        <v/>
      </c>
      <c r="O457" s="49">
        <f t="shared" ref="O457:O508" si="56">IF($O$8=1,IF($N$6=D457,C457,""),"")</f>
        <v>0</v>
      </c>
      <c r="P457" s="32" t="str">
        <f t="shared" ref="P457:P508" si="57">IF($O$8=1,IF($N$6=D457,F457,""),"")</f>
        <v/>
      </c>
      <c r="Q457" s="32">
        <f t="shared" ref="Q457:Q508" si="58">IF($O$8=1,IF($N$6=D457,G457,""),"")</f>
        <v>0</v>
      </c>
      <c r="R457" s="50">
        <f t="shared" ref="R457:R508" si="59">IF($O$8=1,IF($N$6=D457,H457,""),"")</f>
        <v>0</v>
      </c>
    </row>
    <row r="458" spans="1:18" ht="24.95" customHeight="1">
      <c r="A458" s="36">
        <f t="shared" ref="A458:A508" si="60">IFERROR(RANK(M458,$M$9:$M$508,1),"")</f>
        <v>1</v>
      </c>
      <c r="B458" s="45" t="str">
        <f t="shared" si="55"/>
        <v/>
      </c>
      <c r="C458" s="60"/>
      <c r="D458" s="61"/>
      <c r="E458" s="61"/>
      <c r="F458" s="46" t="str">
        <f><![CDATA[IFERROR(IF(E458<>"",VLOOKUP(E458,Items!$C$8:$D$167,2,0),""),"راجع تكويد الصنف")]]></f>
        <v/>
      </c>
      <c r="G458" s="61"/>
      <c r="H458" s="61"/>
      <c r="I458" s="61"/>
      <c r="J458" s="61"/>
      <c r="K458" s="65"/>
      <c r="L458" s="39"/>
      <c r="M458" s="47">
        <f t="shared" ref="M458:M508" si="61">IF($M$8=E458,D458,"")</f>
        <v>0</v>
      </c>
      <c r="N458" s="48" t="str">
        <f t="shared" ref="N458:N508" si="62">IF(P458&lt;&gt;"",ROW(),"")</f>
        <v/>
      </c>
      <c r="O458" s="49">
        <f t="shared" si="56"/>
        <v>0</v>
      </c>
      <c r="P458" s="32" t="str">
        <f t="shared" si="57"/>
        <v/>
      </c>
      <c r="Q458" s="32">
        <f t="shared" si="58"/>
        <v>0</v>
      </c>
      <c r="R458" s="50">
        <f t="shared" si="59"/>
        <v>0</v>
      </c>
    </row>
    <row r="459" spans="1:18" ht="24.95" customHeight="1">
      <c r="A459" s="36">
        <f t="shared" si="60"/>
        <v>1</v>
      </c>
      <c r="B459" s="45" t="str">
        <f t="shared" ref="B459:B508" si="63">IF(AND(C459&lt;&gt;"",E459&lt;&gt;""),B458+1,"")</f>
        <v/>
      </c>
      <c r="C459" s="60"/>
      <c r="D459" s="61"/>
      <c r="E459" s="61"/>
      <c r="F459" s="46" t="str">
        <f><![CDATA[IFERROR(IF(E459<>"",VLOOKUP(E459,Items!$C$8:$D$167,2,0),""),"راجع تكويد الصنف")]]></f>
        <v/>
      </c>
      <c r="G459" s="61"/>
      <c r="H459" s="61"/>
      <c r="I459" s="61"/>
      <c r="J459" s="61"/>
      <c r="K459" s="65"/>
      <c r="L459" s="39"/>
      <c r="M459" s="47">
        <f t="shared" si="61"/>
        <v>0</v>
      </c>
      <c r="N459" s="48" t="str">
        <f t="shared" si="62"/>
        <v/>
      </c>
      <c r="O459" s="49">
        <f t="shared" si="56"/>
        <v>0</v>
      </c>
      <c r="P459" s="32" t="str">
        <f t="shared" si="57"/>
        <v/>
      </c>
      <c r="Q459" s="32">
        <f t="shared" si="58"/>
        <v>0</v>
      </c>
      <c r="R459" s="50">
        <f t="shared" si="59"/>
        <v>0</v>
      </c>
    </row>
    <row r="460" spans="1:18" ht="24.95" customHeight="1">
      <c r="A460" s="36">
        <f t="shared" si="60"/>
        <v>1</v>
      </c>
      <c r="B460" s="45" t="str">
        <f t="shared" si="63"/>
        <v/>
      </c>
      <c r="C460" s="60"/>
      <c r="D460" s="61"/>
      <c r="E460" s="61"/>
      <c r="F460" s="46" t="str">
        <f><![CDATA[IFERROR(IF(E460<>"",VLOOKUP(E460,Items!$C$8:$D$167,2,0),""),"راجع تكويد الصنف")]]></f>
        <v/>
      </c>
      <c r="G460" s="61"/>
      <c r="H460" s="61"/>
      <c r="I460" s="61"/>
      <c r="J460" s="61"/>
      <c r="K460" s="65"/>
      <c r="L460" s="39"/>
      <c r="M460" s="47">
        <f t="shared" si="61"/>
        <v>0</v>
      </c>
      <c r="N460" s="48" t="str">
        <f t="shared" si="62"/>
        <v/>
      </c>
      <c r="O460" s="49">
        <f t="shared" si="56"/>
        <v>0</v>
      </c>
      <c r="P460" s="32" t="str">
        <f t="shared" si="57"/>
        <v/>
      </c>
      <c r="Q460" s="32">
        <f t="shared" si="58"/>
        <v>0</v>
      </c>
      <c r="R460" s="50">
        <f t="shared" si="59"/>
        <v>0</v>
      </c>
    </row>
    <row r="461" spans="1:18" ht="24.95" customHeight="1">
      <c r="A461" s="36">
        <f t="shared" si="60"/>
        <v>1</v>
      </c>
      <c r="B461" s="45" t="str">
        <f t="shared" si="63"/>
        <v/>
      </c>
      <c r="C461" s="60"/>
      <c r="D461" s="61"/>
      <c r="E461" s="61"/>
      <c r="F461" s="46" t="str">
        <f><![CDATA[IFERROR(IF(E461<>"",VLOOKUP(E461,Items!$C$8:$D$167,2,0),""),"راجع تكويد الصنف")]]></f>
        <v/>
      </c>
      <c r="G461" s="61"/>
      <c r="H461" s="61"/>
      <c r="I461" s="61"/>
      <c r="J461" s="61"/>
      <c r="K461" s="65"/>
      <c r="L461" s="39"/>
      <c r="M461" s="47">
        <f t="shared" si="61"/>
        <v>0</v>
      </c>
      <c r="N461" s="48" t="str">
        <f t="shared" si="62"/>
        <v/>
      </c>
      <c r="O461" s="49">
        <f t="shared" si="56"/>
        <v>0</v>
      </c>
      <c r="P461" s="32" t="str">
        <f t="shared" si="57"/>
        <v/>
      </c>
      <c r="Q461" s="32">
        <f t="shared" si="58"/>
        <v>0</v>
      </c>
      <c r="R461" s="50">
        <f t="shared" si="59"/>
        <v>0</v>
      </c>
    </row>
    <row r="462" spans="1:18" ht="24.95" customHeight="1">
      <c r="A462" s="36">
        <f t="shared" si="60"/>
        <v>1</v>
      </c>
      <c r="B462" s="45" t="str">
        <f t="shared" si="63"/>
        <v/>
      </c>
      <c r="C462" s="60"/>
      <c r="D462" s="61"/>
      <c r="E462" s="61"/>
      <c r="F462" s="46" t="str">
        <f><![CDATA[IFERROR(IF(E462<>"",VLOOKUP(E462,Items!$C$8:$D$167,2,0),""),"راجع تكويد الصنف")]]></f>
        <v/>
      </c>
      <c r="G462" s="61"/>
      <c r="H462" s="61"/>
      <c r="I462" s="61"/>
      <c r="J462" s="61"/>
      <c r="K462" s="65"/>
      <c r="L462" s="39"/>
      <c r="M462" s="47">
        <f t="shared" si="61"/>
        <v>0</v>
      </c>
      <c r="N462" s="48" t="str">
        <f t="shared" si="62"/>
        <v/>
      </c>
      <c r="O462" s="49">
        <f t="shared" si="56"/>
        <v>0</v>
      </c>
      <c r="P462" s="32" t="str">
        <f t="shared" si="57"/>
        <v/>
      </c>
      <c r="Q462" s="32">
        <f t="shared" si="58"/>
        <v>0</v>
      </c>
      <c r="R462" s="50">
        <f t="shared" si="59"/>
        <v>0</v>
      </c>
    </row>
    <row r="463" spans="1:18" ht="24.95" customHeight="1">
      <c r="A463" s="36">
        <f t="shared" si="60"/>
        <v>1</v>
      </c>
      <c r="B463" s="45" t="str">
        <f t="shared" si="63"/>
        <v/>
      </c>
      <c r="C463" s="60"/>
      <c r="D463" s="61"/>
      <c r="E463" s="61"/>
      <c r="F463" s="46" t="str">
        <f><![CDATA[IFERROR(IF(E463<>"",VLOOKUP(E463,Items!$C$8:$D$167,2,0),""),"راجع تكويد الصنف")]]></f>
        <v/>
      </c>
      <c r="G463" s="61"/>
      <c r="H463" s="61"/>
      <c r="I463" s="61"/>
      <c r="J463" s="61"/>
      <c r="K463" s="65"/>
      <c r="L463" s="39"/>
      <c r="M463" s="47">
        <f t="shared" si="61"/>
        <v>0</v>
      </c>
      <c r="N463" s="48" t="str">
        <f t="shared" si="62"/>
        <v/>
      </c>
      <c r="O463" s="49">
        <f t="shared" si="56"/>
        <v>0</v>
      </c>
      <c r="P463" s="32" t="str">
        <f t="shared" si="57"/>
        <v/>
      </c>
      <c r="Q463" s="32">
        <f t="shared" si="58"/>
        <v>0</v>
      </c>
      <c r="R463" s="50">
        <f t="shared" si="59"/>
        <v>0</v>
      </c>
    </row>
    <row r="464" spans="1:18" ht="24.95" customHeight="1">
      <c r="A464" s="36">
        <f t="shared" si="60"/>
        <v>1</v>
      </c>
      <c r="B464" s="45" t="str">
        <f t="shared" si="63"/>
        <v/>
      </c>
      <c r="C464" s="60"/>
      <c r="D464" s="61"/>
      <c r="E464" s="61"/>
      <c r="F464" s="46" t="str">
        <f><![CDATA[IFERROR(IF(E464<>"",VLOOKUP(E464,Items!$C$8:$D$167,2,0),""),"راجع تكويد الصنف")]]></f>
        <v/>
      </c>
      <c r="G464" s="61"/>
      <c r="H464" s="61"/>
      <c r="I464" s="61"/>
      <c r="J464" s="61"/>
      <c r="K464" s="65"/>
      <c r="L464" s="39"/>
      <c r="M464" s="47">
        <f t="shared" si="61"/>
        <v>0</v>
      </c>
      <c r="N464" s="48" t="str">
        <f t="shared" si="62"/>
        <v/>
      </c>
      <c r="O464" s="49">
        <f t="shared" si="56"/>
        <v>0</v>
      </c>
      <c r="P464" s="32" t="str">
        <f t="shared" si="57"/>
        <v/>
      </c>
      <c r="Q464" s="32">
        <f t="shared" si="58"/>
        <v>0</v>
      </c>
      <c r="R464" s="50">
        <f t="shared" si="59"/>
        <v>0</v>
      </c>
    </row>
    <row r="465" spans="1:18" ht="24.95" customHeight="1">
      <c r="A465" s="36">
        <f t="shared" si="60"/>
        <v>1</v>
      </c>
      <c r="B465" s="45" t="str">
        <f t="shared" si="63"/>
        <v/>
      </c>
      <c r="C465" s="60"/>
      <c r="D465" s="61"/>
      <c r="E465" s="61"/>
      <c r="F465" s="46" t="str">
        <f><![CDATA[IFERROR(IF(E465<>"",VLOOKUP(E465,Items!$C$8:$D$167,2,0),""),"راجع تكويد الصنف")]]></f>
        <v/>
      </c>
      <c r="G465" s="61"/>
      <c r="H465" s="61"/>
      <c r="I465" s="61"/>
      <c r="J465" s="61"/>
      <c r="K465" s="65"/>
      <c r="L465" s="39"/>
      <c r="M465" s="47">
        <f t="shared" si="61"/>
        <v>0</v>
      </c>
      <c r="N465" s="48" t="str">
        <f t="shared" si="62"/>
        <v/>
      </c>
      <c r="O465" s="49">
        <f t="shared" si="56"/>
        <v>0</v>
      </c>
      <c r="P465" s="32" t="str">
        <f t="shared" si="57"/>
        <v/>
      </c>
      <c r="Q465" s="32">
        <f t="shared" si="58"/>
        <v>0</v>
      </c>
      <c r="R465" s="50">
        <f t="shared" si="59"/>
        <v>0</v>
      </c>
    </row>
    <row r="466" spans="1:18" ht="24.95" customHeight="1">
      <c r="A466" s="36">
        <f t="shared" si="60"/>
        <v>1</v>
      </c>
      <c r="B466" s="45" t="str">
        <f t="shared" si="63"/>
        <v/>
      </c>
      <c r="C466" s="60"/>
      <c r="D466" s="61"/>
      <c r="E466" s="61"/>
      <c r="F466" s="46" t="str">
        <f><![CDATA[IFERROR(IF(E466<>"",VLOOKUP(E466,Items!$C$8:$D$167,2,0),""),"راجع تكويد الصنف")]]></f>
        <v/>
      </c>
      <c r="G466" s="61"/>
      <c r="H466" s="61"/>
      <c r="I466" s="61"/>
      <c r="J466" s="61"/>
      <c r="K466" s="65"/>
      <c r="L466" s="39"/>
      <c r="M466" s="47">
        <f t="shared" si="61"/>
        <v>0</v>
      </c>
      <c r="N466" s="48" t="str">
        <f t="shared" si="62"/>
        <v/>
      </c>
      <c r="O466" s="49">
        <f t="shared" si="56"/>
        <v>0</v>
      </c>
      <c r="P466" s="32" t="str">
        <f t="shared" si="57"/>
        <v/>
      </c>
      <c r="Q466" s="32">
        <f t="shared" si="58"/>
        <v>0</v>
      </c>
      <c r="R466" s="50">
        <f t="shared" si="59"/>
        <v>0</v>
      </c>
    </row>
    <row r="467" spans="1:18" ht="24.95" customHeight="1">
      <c r="A467" s="36">
        <f t="shared" si="60"/>
        <v>1</v>
      </c>
      <c r="B467" s="45" t="str">
        <f t="shared" si="63"/>
        <v/>
      </c>
      <c r="C467" s="60"/>
      <c r="D467" s="61"/>
      <c r="E467" s="61"/>
      <c r="F467" s="46" t="str">
        <f><![CDATA[IFERROR(IF(E467<>"",VLOOKUP(E467,Items!$C$8:$D$167,2,0),""),"راجع تكويد الصنف")]]></f>
        <v/>
      </c>
      <c r="G467" s="61"/>
      <c r="H467" s="61"/>
      <c r="I467" s="61"/>
      <c r="J467" s="61"/>
      <c r="K467" s="65"/>
      <c r="L467" s="39"/>
      <c r="M467" s="47">
        <f t="shared" si="61"/>
        <v>0</v>
      </c>
      <c r="N467" s="48" t="str">
        <f t="shared" si="62"/>
        <v/>
      </c>
      <c r="O467" s="49">
        <f t="shared" si="56"/>
        <v>0</v>
      </c>
      <c r="P467" s="32" t="str">
        <f t="shared" si="57"/>
        <v/>
      </c>
      <c r="Q467" s="32">
        <f t="shared" si="58"/>
        <v>0</v>
      </c>
      <c r="R467" s="50">
        <f t="shared" si="59"/>
        <v>0</v>
      </c>
    </row>
    <row r="468" spans="1:18" ht="24.95" customHeight="1">
      <c r="A468" s="36">
        <f t="shared" si="60"/>
        <v>1</v>
      </c>
      <c r="B468" s="45" t="str">
        <f t="shared" si="63"/>
        <v/>
      </c>
      <c r="C468" s="60"/>
      <c r="D468" s="61"/>
      <c r="E468" s="61"/>
      <c r="F468" s="46" t="str">
        <f><![CDATA[IFERROR(IF(E468<>"",VLOOKUP(E468,Items!$C$8:$D$167,2,0),""),"راجع تكويد الصنف")]]></f>
        <v/>
      </c>
      <c r="G468" s="61"/>
      <c r="H468" s="61"/>
      <c r="I468" s="61"/>
      <c r="J468" s="61"/>
      <c r="K468" s="65"/>
      <c r="L468" s="39"/>
      <c r="M468" s="47">
        <f t="shared" si="61"/>
        <v>0</v>
      </c>
      <c r="N468" s="48" t="str">
        <f t="shared" si="62"/>
        <v/>
      </c>
      <c r="O468" s="49">
        <f t="shared" si="56"/>
        <v>0</v>
      </c>
      <c r="P468" s="32" t="str">
        <f t="shared" si="57"/>
        <v/>
      </c>
      <c r="Q468" s="32">
        <f t="shared" si="58"/>
        <v>0</v>
      </c>
      <c r="R468" s="50">
        <f t="shared" si="59"/>
        <v>0</v>
      </c>
    </row>
    <row r="469" spans="1:18" ht="24.95" customHeight="1">
      <c r="A469" s="36">
        <f t="shared" si="60"/>
        <v>1</v>
      </c>
      <c r="B469" s="45" t="str">
        <f t="shared" si="63"/>
        <v/>
      </c>
      <c r="C469" s="60"/>
      <c r="D469" s="61"/>
      <c r="E469" s="61"/>
      <c r="F469" s="46" t="str">
        <f><![CDATA[IFERROR(IF(E469<>"",VLOOKUP(E469,Items!$C$8:$D$167,2,0),""),"راجع تكويد الصنف")]]></f>
        <v/>
      </c>
      <c r="G469" s="61"/>
      <c r="H469" s="61"/>
      <c r="I469" s="61"/>
      <c r="J469" s="61"/>
      <c r="K469" s="65"/>
      <c r="L469" s="39"/>
      <c r="M469" s="47">
        <f t="shared" si="61"/>
        <v>0</v>
      </c>
      <c r="N469" s="48" t="str">
        <f t="shared" si="62"/>
        <v/>
      </c>
      <c r="O469" s="49">
        <f t="shared" si="56"/>
        <v>0</v>
      </c>
      <c r="P469" s="32" t="str">
        <f t="shared" si="57"/>
        <v/>
      </c>
      <c r="Q469" s="32">
        <f t="shared" si="58"/>
        <v>0</v>
      </c>
      <c r="R469" s="50">
        <f t="shared" si="59"/>
        <v>0</v>
      </c>
    </row>
    <row r="470" spans="1:18" ht="24.95" customHeight="1">
      <c r="A470" s="36">
        <f t="shared" si="60"/>
        <v>1</v>
      </c>
      <c r="B470" s="45" t="str">
        <f t="shared" si="63"/>
        <v/>
      </c>
      <c r="C470" s="60"/>
      <c r="D470" s="61"/>
      <c r="E470" s="61"/>
      <c r="F470" s="46" t="str">
        <f><![CDATA[IFERROR(IF(E470<>"",VLOOKUP(E470,Items!$C$8:$D$167,2,0),""),"راجع تكويد الصنف")]]></f>
        <v/>
      </c>
      <c r="G470" s="61"/>
      <c r="H470" s="61"/>
      <c r="I470" s="61"/>
      <c r="J470" s="61"/>
      <c r="K470" s="65"/>
      <c r="L470" s="39"/>
      <c r="M470" s="47">
        <f t="shared" si="61"/>
        <v>0</v>
      </c>
      <c r="N470" s="48" t="str">
        <f t="shared" si="62"/>
        <v/>
      </c>
      <c r="O470" s="49">
        <f t="shared" si="56"/>
        <v>0</v>
      </c>
      <c r="P470" s="32" t="str">
        <f t="shared" si="57"/>
        <v/>
      </c>
      <c r="Q470" s="32">
        <f t="shared" si="58"/>
        <v>0</v>
      </c>
      <c r="R470" s="50">
        <f t="shared" si="59"/>
        <v>0</v>
      </c>
    </row>
    <row r="471" spans="1:18" ht="24.95" customHeight="1">
      <c r="A471" s="36">
        <f t="shared" si="60"/>
        <v>1</v>
      </c>
      <c r="B471" s="45" t="str">
        <f t="shared" si="63"/>
        <v/>
      </c>
      <c r="C471" s="60"/>
      <c r="D471" s="61"/>
      <c r="E471" s="61"/>
      <c r="F471" s="46" t="str">
        <f><![CDATA[IFERROR(IF(E471<>"",VLOOKUP(E471,Items!$C$8:$D$167,2,0),""),"راجع تكويد الصنف")]]></f>
        <v/>
      </c>
      <c r="G471" s="61"/>
      <c r="H471" s="61"/>
      <c r="I471" s="61"/>
      <c r="J471" s="61"/>
      <c r="K471" s="65"/>
      <c r="L471" s="39"/>
      <c r="M471" s="47">
        <f t="shared" si="61"/>
        <v>0</v>
      </c>
      <c r="N471" s="48" t="str">
        <f t="shared" si="62"/>
        <v/>
      </c>
      <c r="O471" s="49">
        <f t="shared" si="56"/>
        <v>0</v>
      </c>
      <c r="P471" s="32" t="str">
        <f t="shared" si="57"/>
        <v/>
      </c>
      <c r="Q471" s="32">
        <f t="shared" si="58"/>
        <v>0</v>
      </c>
      <c r="R471" s="50">
        <f t="shared" si="59"/>
        <v>0</v>
      </c>
    </row>
    <row r="472" spans="1:18" ht="24.95" customHeight="1">
      <c r="A472" s="36">
        <f t="shared" si="60"/>
        <v>1</v>
      </c>
      <c r="B472" s="45" t="str">
        <f t="shared" si="63"/>
        <v/>
      </c>
      <c r="C472" s="60"/>
      <c r="D472" s="61"/>
      <c r="E472" s="61"/>
      <c r="F472" s="46" t="str">
        <f><![CDATA[IFERROR(IF(E472<>"",VLOOKUP(E472,Items!$C$8:$D$167,2,0),""),"راجع تكويد الصنف")]]></f>
        <v/>
      </c>
      <c r="G472" s="61"/>
      <c r="H472" s="61"/>
      <c r="I472" s="61"/>
      <c r="J472" s="61"/>
      <c r="K472" s="65"/>
      <c r="L472" s="39"/>
      <c r="M472" s="47">
        <f t="shared" si="61"/>
        <v>0</v>
      </c>
      <c r="N472" s="48" t="str">
        <f t="shared" si="62"/>
        <v/>
      </c>
      <c r="O472" s="49">
        <f t="shared" si="56"/>
        <v>0</v>
      </c>
      <c r="P472" s="32" t="str">
        <f t="shared" si="57"/>
        <v/>
      </c>
      <c r="Q472" s="32">
        <f t="shared" si="58"/>
        <v>0</v>
      </c>
      <c r="R472" s="50">
        <f t="shared" si="59"/>
        <v>0</v>
      </c>
    </row>
    <row r="473" spans="1:18" ht="24.95" customHeight="1">
      <c r="A473" s="36">
        <f t="shared" si="60"/>
        <v>1</v>
      </c>
      <c r="B473" s="45" t="str">
        <f t="shared" si="63"/>
        <v/>
      </c>
      <c r="C473" s="60"/>
      <c r="D473" s="61"/>
      <c r="E473" s="61"/>
      <c r="F473" s="46" t="str">
        <f><![CDATA[IFERROR(IF(E473<>"",VLOOKUP(E473,Items!$C$8:$D$167,2,0),""),"راجع تكويد الصنف")]]></f>
        <v/>
      </c>
      <c r="G473" s="61"/>
      <c r="H473" s="61"/>
      <c r="I473" s="61"/>
      <c r="J473" s="61"/>
      <c r="K473" s="65"/>
      <c r="L473" s="39"/>
      <c r="M473" s="47">
        <f t="shared" si="61"/>
        <v>0</v>
      </c>
      <c r="N473" s="48" t="str">
        <f t="shared" si="62"/>
        <v/>
      </c>
      <c r="O473" s="49">
        <f t="shared" si="56"/>
        <v>0</v>
      </c>
      <c r="P473" s="32" t="str">
        <f t="shared" si="57"/>
        <v/>
      </c>
      <c r="Q473" s="32">
        <f t="shared" si="58"/>
        <v>0</v>
      </c>
      <c r="R473" s="50">
        <f t="shared" si="59"/>
        <v>0</v>
      </c>
    </row>
    <row r="474" spans="1:18" ht="24.95" customHeight="1">
      <c r="A474" s="36">
        <f t="shared" si="60"/>
        <v>1</v>
      </c>
      <c r="B474" s="45" t="str">
        <f t="shared" si="63"/>
        <v/>
      </c>
      <c r="C474" s="60"/>
      <c r="D474" s="61"/>
      <c r="E474" s="61"/>
      <c r="F474" s="46" t="str">
        <f><![CDATA[IFERROR(IF(E474<>"",VLOOKUP(E474,Items!$C$8:$D$167,2,0),""),"راجع تكويد الصنف")]]></f>
        <v/>
      </c>
      <c r="G474" s="61"/>
      <c r="H474" s="61"/>
      <c r="I474" s="61"/>
      <c r="J474" s="61"/>
      <c r="K474" s="65"/>
      <c r="L474" s="39"/>
      <c r="M474" s="47">
        <f t="shared" si="61"/>
        <v>0</v>
      </c>
      <c r="N474" s="48" t="str">
        <f t="shared" si="62"/>
        <v/>
      </c>
      <c r="O474" s="49">
        <f t="shared" si="56"/>
        <v>0</v>
      </c>
      <c r="P474" s="32" t="str">
        <f t="shared" si="57"/>
        <v/>
      </c>
      <c r="Q474" s="32">
        <f t="shared" si="58"/>
        <v>0</v>
      </c>
      <c r="R474" s="50">
        <f t="shared" si="59"/>
        <v>0</v>
      </c>
    </row>
    <row r="475" spans="1:18" ht="24.95" customHeight="1">
      <c r="A475" s="36">
        <f t="shared" si="60"/>
        <v>1</v>
      </c>
      <c r="B475" s="45" t="str">
        <f t="shared" si="63"/>
        <v/>
      </c>
      <c r="C475" s="60"/>
      <c r="D475" s="61"/>
      <c r="E475" s="61"/>
      <c r="F475" s="46" t="str">
        <f><![CDATA[IFERROR(IF(E475<>"",VLOOKUP(E475,Items!$C$8:$D$167,2,0),""),"راجع تكويد الصنف")]]></f>
        <v/>
      </c>
      <c r="G475" s="61"/>
      <c r="H475" s="61"/>
      <c r="I475" s="61"/>
      <c r="J475" s="61"/>
      <c r="K475" s="65"/>
      <c r="L475" s="39"/>
      <c r="M475" s="47">
        <f t="shared" si="61"/>
        <v>0</v>
      </c>
      <c r="N475" s="48" t="str">
        <f t="shared" si="62"/>
        <v/>
      </c>
      <c r="O475" s="49">
        <f t="shared" si="56"/>
        <v>0</v>
      </c>
      <c r="P475" s="32" t="str">
        <f t="shared" si="57"/>
        <v/>
      </c>
      <c r="Q475" s="32">
        <f t="shared" si="58"/>
        <v>0</v>
      </c>
      <c r="R475" s="50">
        <f t="shared" si="59"/>
        <v>0</v>
      </c>
    </row>
    <row r="476" spans="1:18" ht="24.95" customHeight="1">
      <c r="A476" s="36">
        <f t="shared" si="60"/>
        <v>1</v>
      </c>
      <c r="B476" s="45" t="str">
        <f t="shared" si="63"/>
        <v/>
      </c>
      <c r="C476" s="60"/>
      <c r="D476" s="61"/>
      <c r="E476" s="61"/>
      <c r="F476" s="46" t="str">
        <f><![CDATA[IFERROR(IF(E476<>"",VLOOKUP(E476,Items!$C$8:$D$167,2,0),""),"راجع تكويد الصنف")]]></f>
        <v/>
      </c>
      <c r="G476" s="61"/>
      <c r="H476" s="61"/>
      <c r="I476" s="61"/>
      <c r="J476" s="61"/>
      <c r="K476" s="65"/>
      <c r="L476" s="39"/>
      <c r="M476" s="47">
        <f t="shared" si="61"/>
        <v>0</v>
      </c>
      <c r="N476" s="48" t="str">
        <f t="shared" si="62"/>
        <v/>
      </c>
      <c r="O476" s="49">
        <f t="shared" si="56"/>
        <v>0</v>
      </c>
      <c r="P476" s="32" t="str">
        <f t="shared" si="57"/>
        <v/>
      </c>
      <c r="Q476" s="32">
        <f t="shared" si="58"/>
        <v>0</v>
      </c>
      <c r="R476" s="50">
        <f t="shared" si="59"/>
        <v>0</v>
      </c>
    </row>
    <row r="477" spans="1:18" ht="24.95" customHeight="1">
      <c r="A477" s="36">
        <f t="shared" si="60"/>
        <v>1</v>
      </c>
      <c r="B477" s="45" t="str">
        <f t="shared" si="63"/>
        <v/>
      </c>
      <c r="C477" s="60"/>
      <c r="D477" s="61"/>
      <c r="E477" s="61"/>
      <c r="F477" s="46" t="str">
        <f><![CDATA[IFERROR(IF(E477<>"",VLOOKUP(E477,Items!$C$8:$D$167,2,0),""),"راجع تكويد الصنف")]]></f>
        <v/>
      </c>
      <c r="G477" s="61"/>
      <c r="H477" s="61"/>
      <c r="I477" s="61"/>
      <c r="J477" s="61"/>
      <c r="K477" s="65"/>
      <c r="L477" s="39"/>
      <c r="M477" s="47">
        <f t="shared" si="61"/>
        <v>0</v>
      </c>
      <c r="N477" s="48" t="str">
        <f t="shared" si="62"/>
        <v/>
      </c>
      <c r="O477" s="49">
        <f t="shared" si="56"/>
        <v>0</v>
      </c>
      <c r="P477" s="32" t="str">
        <f t="shared" si="57"/>
        <v/>
      </c>
      <c r="Q477" s="32">
        <f t="shared" si="58"/>
        <v>0</v>
      </c>
      <c r="R477" s="50">
        <f t="shared" si="59"/>
        <v>0</v>
      </c>
    </row>
    <row r="478" spans="1:18" ht="24.95" customHeight="1">
      <c r="A478" s="36">
        <f t="shared" si="60"/>
        <v>1</v>
      </c>
      <c r="B478" s="45" t="str">
        <f t="shared" si="63"/>
        <v/>
      </c>
      <c r="C478" s="60"/>
      <c r="D478" s="61"/>
      <c r="E478" s="61"/>
      <c r="F478" s="46" t="str">
        <f><![CDATA[IFERROR(IF(E478<>"",VLOOKUP(E478,Items!$C$8:$D$167,2,0),""),"راجع تكويد الصنف")]]></f>
        <v/>
      </c>
      <c r="G478" s="61"/>
      <c r="H478" s="61"/>
      <c r="I478" s="61"/>
      <c r="J478" s="61"/>
      <c r="K478" s="65"/>
      <c r="L478" s="39"/>
      <c r="M478" s="47">
        <f t="shared" si="61"/>
        <v>0</v>
      </c>
      <c r="N478" s="48" t="str">
        <f t="shared" si="62"/>
        <v/>
      </c>
      <c r="O478" s="49">
        <f t="shared" si="56"/>
        <v>0</v>
      </c>
      <c r="P478" s="32" t="str">
        <f t="shared" si="57"/>
        <v/>
      </c>
      <c r="Q478" s="32">
        <f t="shared" si="58"/>
        <v>0</v>
      </c>
      <c r="R478" s="50">
        <f t="shared" si="59"/>
        <v>0</v>
      </c>
    </row>
    <row r="479" spans="1:18" ht="24.95" customHeight="1">
      <c r="A479" s="36">
        <f t="shared" si="60"/>
        <v>1</v>
      </c>
      <c r="B479" s="45" t="str">
        <f t="shared" si="63"/>
        <v/>
      </c>
      <c r="C479" s="60"/>
      <c r="D479" s="61"/>
      <c r="E479" s="61"/>
      <c r="F479" s="46" t="str">
        <f><![CDATA[IFERROR(IF(E479<>"",VLOOKUP(E479,Items!$C$8:$D$167,2,0),""),"راجع تكويد الصنف")]]></f>
        <v/>
      </c>
      <c r="G479" s="61"/>
      <c r="H479" s="61"/>
      <c r="I479" s="61"/>
      <c r="J479" s="61"/>
      <c r="K479" s="65"/>
      <c r="L479" s="39"/>
      <c r="M479" s="47">
        <f t="shared" si="61"/>
        <v>0</v>
      </c>
      <c r="N479" s="48" t="str">
        <f t="shared" si="62"/>
        <v/>
      </c>
      <c r="O479" s="49">
        <f t="shared" si="56"/>
        <v>0</v>
      </c>
      <c r="P479" s="32" t="str">
        <f t="shared" si="57"/>
        <v/>
      </c>
      <c r="Q479" s="32">
        <f t="shared" si="58"/>
        <v>0</v>
      </c>
      <c r="R479" s="50">
        <f t="shared" si="59"/>
        <v>0</v>
      </c>
    </row>
    <row r="480" spans="1:18" ht="24.95" customHeight="1">
      <c r="A480" s="36">
        <f t="shared" si="60"/>
        <v>1</v>
      </c>
      <c r="B480" s="45" t="str">
        <f t="shared" si="63"/>
        <v/>
      </c>
      <c r="C480" s="60"/>
      <c r="D480" s="61"/>
      <c r="E480" s="61"/>
      <c r="F480" s="46" t="str">
        <f><![CDATA[IFERROR(IF(E480<>"",VLOOKUP(E480,Items!$C$8:$D$167,2,0),""),"راجع تكويد الصنف")]]></f>
        <v/>
      </c>
      <c r="G480" s="61"/>
      <c r="H480" s="61"/>
      <c r="I480" s="61"/>
      <c r="J480" s="61"/>
      <c r="K480" s="65"/>
      <c r="L480" s="39"/>
      <c r="M480" s="47">
        <f t="shared" si="61"/>
        <v>0</v>
      </c>
      <c r="N480" s="48" t="str">
        <f t="shared" si="62"/>
        <v/>
      </c>
      <c r="O480" s="49">
        <f t="shared" si="56"/>
        <v>0</v>
      </c>
      <c r="P480" s="32" t="str">
        <f t="shared" si="57"/>
        <v/>
      </c>
      <c r="Q480" s="32">
        <f t="shared" si="58"/>
        <v>0</v>
      </c>
      <c r="R480" s="50">
        <f t="shared" si="59"/>
        <v>0</v>
      </c>
    </row>
    <row r="481" spans="1:18" ht="24.95" customHeight="1">
      <c r="A481" s="36">
        <f t="shared" si="60"/>
        <v>1</v>
      </c>
      <c r="B481" s="45" t="str">
        <f t="shared" si="63"/>
        <v/>
      </c>
      <c r="C481" s="60"/>
      <c r="D481" s="61"/>
      <c r="E481" s="61"/>
      <c r="F481" s="46" t="str">
        <f><![CDATA[IFERROR(IF(E481<>"",VLOOKUP(E481,Items!$C$8:$D$167,2,0),""),"راجع تكويد الصنف")]]></f>
        <v/>
      </c>
      <c r="G481" s="61"/>
      <c r="H481" s="61"/>
      <c r="I481" s="61"/>
      <c r="J481" s="61"/>
      <c r="K481" s="65"/>
      <c r="L481" s="39"/>
      <c r="M481" s="47">
        <f t="shared" si="61"/>
        <v>0</v>
      </c>
      <c r="N481" s="48" t="str">
        <f t="shared" si="62"/>
        <v/>
      </c>
      <c r="O481" s="49">
        <f t="shared" si="56"/>
        <v>0</v>
      </c>
      <c r="P481" s="32" t="str">
        <f t="shared" si="57"/>
        <v/>
      </c>
      <c r="Q481" s="32">
        <f t="shared" si="58"/>
        <v>0</v>
      </c>
      <c r="R481" s="50">
        <f t="shared" si="59"/>
        <v>0</v>
      </c>
    </row>
    <row r="482" spans="1:18" ht="24.95" customHeight="1">
      <c r="A482" s="36">
        <f t="shared" si="60"/>
        <v>1</v>
      </c>
      <c r="B482" s="45" t="str">
        <f t="shared" si="63"/>
        <v/>
      </c>
      <c r="C482" s="60"/>
      <c r="D482" s="61"/>
      <c r="E482" s="61"/>
      <c r="F482" s="46" t="str">
        <f><![CDATA[IFERROR(IF(E482<>"",VLOOKUP(E482,Items!$C$8:$D$167,2,0),""),"راجع تكويد الصنف")]]></f>
        <v/>
      </c>
      <c r="G482" s="61"/>
      <c r="H482" s="61"/>
      <c r="I482" s="61"/>
      <c r="J482" s="61"/>
      <c r="K482" s="65"/>
      <c r="L482" s="39"/>
      <c r="M482" s="47">
        <f t="shared" si="61"/>
        <v>0</v>
      </c>
      <c r="N482" s="48" t="str">
        <f t="shared" si="62"/>
        <v/>
      </c>
      <c r="O482" s="49">
        <f t="shared" si="56"/>
        <v>0</v>
      </c>
      <c r="P482" s="32" t="str">
        <f t="shared" si="57"/>
        <v/>
      </c>
      <c r="Q482" s="32">
        <f t="shared" si="58"/>
        <v>0</v>
      </c>
      <c r="R482" s="50">
        <f t="shared" si="59"/>
        <v>0</v>
      </c>
    </row>
    <row r="483" spans="1:18" ht="24.95" customHeight="1">
      <c r="A483" s="36">
        <f t="shared" si="60"/>
        <v>1</v>
      </c>
      <c r="B483" s="45" t="str">
        <f t="shared" si="63"/>
        <v/>
      </c>
      <c r="C483" s="60"/>
      <c r="D483" s="61"/>
      <c r="E483" s="61"/>
      <c r="F483" s="46" t="str">
        <f><![CDATA[IFERROR(IF(E483<>"",VLOOKUP(E483,Items!$C$8:$D$167,2,0),""),"راجع تكويد الصنف")]]></f>
        <v/>
      </c>
      <c r="G483" s="61"/>
      <c r="H483" s="61"/>
      <c r="I483" s="61"/>
      <c r="J483" s="61"/>
      <c r="K483" s="65"/>
      <c r="L483" s="39"/>
      <c r="M483" s="47">
        <f t="shared" si="61"/>
        <v>0</v>
      </c>
      <c r="N483" s="48" t="str">
        <f t="shared" si="62"/>
        <v/>
      </c>
      <c r="O483" s="49">
        <f t="shared" si="56"/>
        <v>0</v>
      </c>
      <c r="P483" s="32" t="str">
        <f t="shared" si="57"/>
        <v/>
      </c>
      <c r="Q483" s="32">
        <f t="shared" si="58"/>
        <v>0</v>
      </c>
      <c r="R483" s="50">
        <f t="shared" si="59"/>
        <v>0</v>
      </c>
    </row>
    <row r="484" spans="1:18" ht="24.95" customHeight="1">
      <c r="A484" s="36">
        <f t="shared" si="60"/>
        <v>1</v>
      </c>
      <c r="B484" s="45" t="str">
        <f t="shared" si="63"/>
        <v/>
      </c>
      <c r="C484" s="60"/>
      <c r="D484" s="61"/>
      <c r="E484" s="61"/>
      <c r="F484" s="46" t="str">
        <f><![CDATA[IFERROR(IF(E484<>"",VLOOKUP(E484,Items!$C$8:$D$167,2,0),""),"راجع تكويد الصنف")]]></f>
        <v/>
      </c>
      <c r="G484" s="61"/>
      <c r="H484" s="61"/>
      <c r="I484" s="61"/>
      <c r="J484" s="61"/>
      <c r="K484" s="65"/>
      <c r="L484" s="39"/>
      <c r="M484" s="47">
        <f t="shared" si="61"/>
        <v>0</v>
      </c>
      <c r="N484" s="48" t="str">
        <f t="shared" si="62"/>
        <v/>
      </c>
      <c r="O484" s="49">
        <f t="shared" si="56"/>
        <v>0</v>
      </c>
      <c r="P484" s="32" t="str">
        <f t="shared" si="57"/>
        <v/>
      </c>
      <c r="Q484" s="32">
        <f t="shared" si="58"/>
        <v>0</v>
      </c>
      <c r="R484" s="50">
        <f t="shared" si="59"/>
        <v>0</v>
      </c>
    </row>
    <row r="485" spans="1:18" ht="24.95" customHeight="1">
      <c r="A485" s="36">
        <f t="shared" si="60"/>
        <v>1</v>
      </c>
      <c r="B485" s="45" t="str">
        <f t="shared" si="63"/>
        <v/>
      </c>
      <c r="C485" s="60"/>
      <c r="D485" s="61"/>
      <c r="E485" s="61"/>
      <c r="F485" s="46" t="str">
        <f><![CDATA[IFERROR(IF(E485<>"",VLOOKUP(E485,Items!$C$8:$D$167,2,0),""),"راجع تكويد الصنف")]]></f>
        <v/>
      </c>
      <c r="G485" s="61"/>
      <c r="H485" s="61"/>
      <c r="I485" s="61"/>
      <c r="J485" s="61"/>
      <c r="K485" s="65"/>
      <c r="L485" s="39"/>
      <c r="M485" s="47">
        <f t="shared" si="61"/>
        <v>0</v>
      </c>
      <c r="N485" s="48" t="str">
        <f t="shared" si="62"/>
        <v/>
      </c>
      <c r="O485" s="49">
        <f t="shared" si="56"/>
        <v>0</v>
      </c>
      <c r="P485" s="32" t="str">
        <f t="shared" si="57"/>
        <v/>
      </c>
      <c r="Q485" s="32">
        <f t="shared" si="58"/>
        <v>0</v>
      </c>
      <c r="R485" s="50">
        <f t="shared" si="59"/>
        <v>0</v>
      </c>
    </row>
    <row r="486" spans="1:18" ht="24.95" customHeight="1">
      <c r="A486" s="36">
        <f t="shared" si="60"/>
        <v>1</v>
      </c>
      <c r="B486" s="45" t="str">
        <f t="shared" si="63"/>
        <v/>
      </c>
      <c r="C486" s="60"/>
      <c r="D486" s="61"/>
      <c r="E486" s="61"/>
      <c r="F486" s="46" t="str">
        <f><![CDATA[IFERROR(IF(E486<>"",VLOOKUP(E486,Items!$C$8:$D$167,2,0),""),"راجع تكويد الصنف")]]></f>
        <v/>
      </c>
      <c r="G486" s="61"/>
      <c r="H486" s="61"/>
      <c r="I486" s="61"/>
      <c r="J486" s="61"/>
      <c r="K486" s="65"/>
      <c r="L486" s="39"/>
      <c r="M486" s="47">
        <f t="shared" si="61"/>
        <v>0</v>
      </c>
      <c r="N486" s="48" t="str">
        <f t="shared" si="62"/>
        <v/>
      </c>
      <c r="O486" s="49">
        <f t="shared" si="56"/>
        <v>0</v>
      </c>
      <c r="P486" s="32" t="str">
        <f t="shared" si="57"/>
        <v/>
      </c>
      <c r="Q486" s="32">
        <f t="shared" si="58"/>
        <v>0</v>
      </c>
      <c r="R486" s="50">
        <f t="shared" si="59"/>
        <v>0</v>
      </c>
    </row>
    <row r="487" spans="1:18" ht="24.95" customHeight="1">
      <c r="A487" s="36">
        <f t="shared" si="60"/>
        <v>1</v>
      </c>
      <c r="B487" s="45" t="str">
        <f t="shared" si="63"/>
        <v/>
      </c>
      <c r="C487" s="60"/>
      <c r="D487" s="61"/>
      <c r="E487" s="61"/>
      <c r="F487" s="46" t="str">
        <f><![CDATA[IFERROR(IF(E487<>"",VLOOKUP(E487,Items!$C$8:$D$167,2,0),""),"راجع تكويد الصنف")]]></f>
        <v/>
      </c>
      <c r="G487" s="61"/>
      <c r="H487" s="61"/>
      <c r="I487" s="61"/>
      <c r="J487" s="61"/>
      <c r="K487" s="65"/>
      <c r="L487" s="39"/>
      <c r="M487" s="47">
        <f t="shared" si="61"/>
        <v>0</v>
      </c>
      <c r="N487" s="48" t="str">
        <f t="shared" si="62"/>
        <v/>
      </c>
      <c r="O487" s="49">
        <f t="shared" si="56"/>
        <v>0</v>
      </c>
      <c r="P487" s="32" t="str">
        <f t="shared" si="57"/>
        <v/>
      </c>
      <c r="Q487" s="32">
        <f t="shared" si="58"/>
        <v>0</v>
      </c>
      <c r="R487" s="50">
        <f t="shared" si="59"/>
        <v>0</v>
      </c>
    </row>
    <row r="488" spans="1:18" ht="24.95" customHeight="1">
      <c r="A488" s="36">
        <f t="shared" si="60"/>
        <v>1</v>
      </c>
      <c r="B488" s="45" t="str">
        <f t="shared" si="63"/>
        <v/>
      </c>
      <c r="C488" s="60"/>
      <c r="D488" s="61"/>
      <c r="E488" s="61"/>
      <c r="F488" s="46" t="str">
        <f><![CDATA[IFERROR(IF(E488<>"",VLOOKUP(E488,Items!$C$8:$D$167,2,0),""),"راجع تكويد الصنف")]]></f>
        <v/>
      </c>
      <c r="G488" s="61"/>
      <c r="H488" s="61"/>
      <c r="I488" s="61"/>
      <c r="J488" s="61"/>
      <c r="K488" s="65"/>
      <c r="L488" s="39"/>
      <c r="M488" s="47">
        <f t="shared" si="61"/>
        <v>0</v>
      </c>
      <c r="N488" s="48" t="str">
        <f t="shared" si="62"/>
        <v/>
      </c>
      <c r="O488" s="49">
        <f t="shared" si="56"/>
        <v>0</v>
      </c>
      <c r="P488" s="32" t="str">
        <f t="shared" si="57"/>
        <v/>
      </c>
      <c r="Q488" s="32">
        <f t="shared" si="58"/>
        <v>0</v>
      </c>
      <c r="R488" s="50">
        <f t="shared" si="59"/>
        <v>0</v>
      </c>
    </row>
    <row r="489" spans="1:18" ht="24.95" customHeight="1">
      <c r="A489" s="36">
        <f t="shared" si="60"/>
        <v>1</v>
      </c>
      <c r="B489" s="45" t="str">
        <f t="shared" si="63"/>
        <v/>
      </c>
      <c r="C489" s="60"/>
      <c r="D489" s="61"/>
      <c r="E489" s="61"/>
      <c r="F489" s="46" t="str">
        <f><![CDATA[IFERROR(IF(E489<>"",VLOOKUP(E489,Items!$C$8:$D$167,2,0),""),"راجع تكويد الصنف")]]></f>
        <v/>
      </c>
      <c r="G489" s="61"/>
      <c r="H489" s="61"/>
      <c r="I489" s="61"/>
      <c r="J489" s="61"/>
      <c r="K489" s="65"/>
      <c r="L489" s="39"/>
      <c r="M489" s="47">
        <f t="shared" si="61"/>
        <v>0</v>
      </c>
      <c r="N489" s="48" t="str">
        <f t="shared" si="62"/>
        <v/>
      </c>
      <c r="O489" s="49">
        <f t="shared" si="56"/>
        <v>0</v>
      </c>
      <c r="P489" s="32" t="str">
        <f t="shared" si="57"/>
        <v/>
      </c>
      <c r="Q489" s="32">
        <f t="shared" si="58"/>
        <v>0</v>
      </c>
      <c r="R489" s="50">
        <f t="shared" si="59"/>
        <v>0</v>
      </c>
    </row>
    <row r="490" spans="1:18" ht="24.95" customHeight="1">
      <c r="A490" s="36">
        <f t="shared" si="60"/>
        <v>1</v>
      </c>
      <c r="B490" s="45" t="str">
        <f t="shared" si="63"/>
        <v/>
      </c>
      <c r="C490" s="60"/>
      <c r="D490" s="61"/>
      <c r="E490" s="61"/>
      <c r="F490" s="46" t="str">
        <f><![CDATA[IFERROR(IF(E490<>"",VLOOKUP(E490,Items!$C$8:$D$167,2,0),""),"راجع تكويد الصنف")]]></f>
        <v/>
      </c>
      <c r="G490" s="61"/>
      <c r="H490" s="61"/>
      <c r="I490" s="61"/>
      <c r="J490" s="61"/>
      <c r="K490" s="65"/>
      <c r="L490" s="39"/>
      <c r="M490" s="47">
        <f t="shared" si="61"/>
        <v>0</v>
      </c>
      <c r="N490" s="48" t="str">
        <f t="shared" si="62"/>
        <v/>
      </c>
      <c r="O490" s="49">
        <f t="shared" si="56"/>
        <v>0</v>
      </c>
      <c r="P490" s="32" t="str">
        <f t="shared" si="57"/>
        <v/>
      </c>
      <c r="Q490" s="32">
        <f t="shared" si="58"/>
        <v>0</v>
      </c>
      <c r="R490" s="50">
        <f t="shared" si="59"/>
        <v>0</v>
      </c>
    </row>
    <row r="491" spans="1:18" ht="24.95" customHeight="1">
      <c r="A491" s="36">
        <f t="shared" si="60"/>
        <v>1</v>
      </c>
      <c r="B491" s="45" t="str">
        <f t="shared" si="63"/>
        <v/>
      </c>
      <c r="C491" s="60"/>
      <c r="D491" s="61"/>
      <c r="E491" s="61"/>
      <c r="F491" s="46" t="str">
        <f><![CDATA[IFERROR(IF(E491<>"",VLOOKUP(E491,Items!$C$8:$D$167,2,0),""),"راجع تكويد الصنف")]]></f>
        <v/>
      </c>
      <c r="G491" s="61"/>
      <c r="H491" s="61"/>
      <c r="I491" s="61"/>
      <c r="J491" s="61"/>
      <c r="K491" s="65"/>
      <c r="L491" s="39"/>
      <c r="M491" s="47">
        <f t="shared" si="61"/>
        <v>0</v>
      </c>
      <c r="N491" s="48" t="str">
        <f t="shared" si="62"/>
        <v/>
      </c>
      <c r="O491" s="49">
        <f t="shared" si="56"/>
        <v>0</v>
      </c>
      <c r="P491" s="32" t="str">
        <f t="shared" si="57"/>
        <v/>
      </c>
      <c r="Q491" s="32">
        <f t="shared" si="58"/>
        <v>0</v>
      </c>
      <c r="R491" s="50">
        <f t="shared" si="59"/>
        <v>0</v>
      </c>
    </row>
    <row r="492" spans="1:18" ht="24.95" customHeight="1">
      <c r="A492" s="36">
        <f t="shared" si="60"/>
        <v>1</v>
      </c>
      <c r="B492" s="45" t="str">
        <f t="shared" si="63"/>
        <v/>
      </c>
      <c r="C492" s="60"/>
      <c r="D492" s="61"/>
      <c r="E492" s="61"/>
      <c r="F492" s="46" t="str">
        <f><![CDATA[IFERROR(IF(E492<>"",VLOOKUP(E492,Items!$C$8:$D$167,2,0),""),"راجع تكويد الصنف")]]></f>
        <v/>
      </c>
      <c r="G492" s="61"/>
      <c r="H492" s="61"/>
      <c r="I492" s="61"/>
      <c r="J492" s="61"/>
      <c r="K492" s="65"/>
      <c r="L492" s="39"/>
      <c r="M492" s="47">
        <f t="shared" si="61"/>
        <v>0</v>
      </c>
      <c r="N492" s="48" t="str">
        <f t="shared" si="62"/>
        <v/>
      </c>
      <c r="O492" s="49">
        <f t="shared" si="56"/>
        <v>0</v>
      </c>
      <c r="P492" s="32" t="str">
        <f t="shared" si="57"/>
        <v/>
      </c>
      <c r="Q492" s="32">
        <f t="shared" si="58"/>
        <v>0</v>
      </c>
      <c r="R492" s="50">
        <f t="shared" si="59"/>
        <v>0</v>
      </c>
    </row>
    <row r="493" spans="1:18" ht="24.95" customHeight="1">
      <c r="A493" s="36">
        <f t="shared" si="60"/>
        <v>1</v>
      </c>
      <c r="B493" s="45" t="str">
        <f t="shared" si="63"/>
        <v/>
      </c>
      <c r="C493" s="60"/>
      <c r="D493" s="61"/>
      <c r="E493" s="61"/>
      <c r="F493" s="46" t="str">
        <f><![CDATA[IFERROR(IF(E493<>"",VLOOKUP(E493,Items!$C$8:$D$167,2,0),""),"راجع تكويد الصنف")]]></f>
        <v/>
      </c>
      <c r="G493" s="61"/>
      <c r="H493" s="61"/>
      <c r="I493" s="61"/>
      <c r="J493" s="61"/>
      <c r="K493" s="65"/>
      <c r="L493" s="39"/>
      <c r="M493" s="47">
        <f t="shared" si="61"/>
        <v>0</v>
      </c>
      <c r="N493" s="48" t="str">
        <f t="shared" si="62"/>
        <v/>
      </c>
      <c r="O493" s="49">
        <f t="shared" si="56"/>
        <v>0</v>
      </c>
      <c r="P493" s="32" t="str">
        <f t="shared" si="57"/>
        <v/>
      </c>
      <c r="Q493" s="32">
        <f t="shared" si="58"/>
        <v>0</v>
      </c>
      <c r="R493" s="50">
        <f t="shared" si="59"/>
        <v>0</v>
      </c>
    </row>
    <row r="494" spans="1:18" ht="24.95" customHeight="1">
      <c r="A494" s="36">
        <f t="shared" si="60"/>
        <v>1</v>
      </c>
      <c r="B494" s="45" t="str">
        <f t="shared" si="63"/>
        <v/>
      </c>
      <c r="C494" s="60"/>
      <c r="D494" s="61"/>
      <c r="E494" s="61"/>
      <c r="F494" s="46" t="str">
        <f><![CDATA[IFERROR(IF(E494<>"",VLOOKUP(E494,Items!$C$8:$D$167,2,0),""),"راجع تكويد الصنف")]]></f>
        <v/>
      </c>
      <c r="G494" s="61"/>
      <c r="H494" s="61"/>
      <c r="I494" s="61"/>
      <c r="J494" s="61"/>
      <c r="K494" s="65"/>
      <c r="L494" s="39"/>
      <c r="M494" s="47">
        <f t="shared" si="61"/>
        <v>0</v>
      </c>
      <c r="N494" s="48" t="str">
        <f t="shared" si="62"/>
        <v/>
      </c>
      <c r="O494" s="49">
        <f t="shared" si="56"/>
        <v>0</v>
      </c>
      <c r="P494" s="32" t="str">
        <f t="shared" si="57"/>
        <v/>
      </c>
      <c r="Q494" s="32">
        <f t="shared" si="58"/>
        <v>0</v>
      </c>
      <c r="R494" s="50">
        <f t="shared" si="59"/>
        <v>0</v>
      </c>
    </row>
    <row r="495" spans="1:18" ht="24.95" customHeight="1">
      <c r="A495" s="36">
        <f t="shared" si="60"/>
        <v>1</v>
      </c>
      <c r="B495" s="45" t="str">
        <f t="shared" si="63"/>
        <v/>
      </c>
      <c r="C495" s="60"/>
      <c r="D495" s="61"/>
      <c r="E495" s="61"/>
      <c r="F495" s="46" t="str">
        <f><![CDATA[IFERROR(IF(E495<>"",VLOOKUP(E495,Items!$C$8:$D$167,2,0),""),"راجع تكويد الصنف")]]></f>
        <v/>
      </c>
      <c r="G495" s="61"/>
      <c r="H495" s="61"/>
      <c r="I495" s="61"/>
      <c r="J495" s="61"/>
      <c r="K495" s="65"/>
      <c r="L495" s="39"/>
      <c r="M495" s="47">
        <f t="shared" si="61"/>
        <v>0</v>
      </c>
      <c r="N495" s="48" t="str">
        <f t="shared" si="62"/>
        <v/>
      </c>
      <c r="O495" s="49">
        <f t="shared" si="56"/>
        <v>0</v>
      </c>
      <c r="P495" s="32" t="str">
        <f t="shared" si="57"/>
        <v/>
      </c>
      <c r="Q495" s="32">
        <f t="shared" si="58"/>
        <v>0</v>
      </c>
      <c r="R495" s="50">
        <f t="shared" si="59"/>
        <v>0</v>
      </c>
    </row>
    <row r="496" spans="1:18" ht="24.95" customHeight="1">
      <c r="A496" s="36">
        <f t="shared" si="60"/>
        <v>1</v>
      </c>
      <c r="B496" s="45" t="str">
        <f t="shared" si="63"/>
        <v/>
      </c>
      <c r="C496" s="60"/>
      <c r="D496" s="61"/>
      <c r="E496" s="61"/>
      <c r="F496" s="46" t="str">
        <f><![CDATA[IFERROR(IF(E496<>"",VLOOKUP(E496,Items!$C$8:$D$167,2,0),""),"راجع تكويد الصنف")]]></f>
        <v/>
      </c>
      <c r="G496" s="61"/>
      <c r="H496" s="61"/>
      <c r="I496" s="61"/>
      <c r="J496" s="61"/>
      <c r="K496" s="65"/>
      <c r="L496" s="39"/>
      <c r="M496" s="47">
        <f t="shared" si="61"/>
        <v>0</v>
      </c>
      <c r="N496" s="48" t="str">
        <f t="shared" si="62"/>
        <v/>
      </c>
      <c r="O496" s="49">
        <f t="shared" si="56"/>
        <v>0</v>
      </c>
      <c r="P496" s="32" t="str">
        <f t="shared" si="57"/>
        <v/>
      </c>
      <c r="Q496" s="32">
        <f t="shared" si="58"/>
        <v>0</v>
      </c>
      <c r="R496" s="50">
        <f t="shared" si="59"/>
        <v>0</v>
      </c>
    </row>
    <row r="497" spans="1:18" ht="24.95" customHeight="1">
      <c r="A497" s="36">
        <f t="shared" si="60"/>
        <v>1</v>
      </c>
      <c r="B497" s="45" t="str">
        <f t="shared" si="63"/>
        <v/>
      </c>
      <c r="C497" s="60"/>
      <c r="D497" s="61"/>
      <c r="E497" s="61"/>
      <c r="F497" s="46" t="str">
        <f><![CDATA[IFERROR(IF(E497<>"",VLOOKUP(E497,Items!$C$8:$D$167,2,0),""),"راجع تكويد الصنف")]]></f>
        <v/>
      </c>
      <c r="G497" s="61"/>
      <c r="H497" s="61"/>
      <c r="I497" s="61"/>
      <c r="J497" s="61"/>
      <c r="K497" s="65"/>
      <c r="L497" s="39"/>
      <c r="M497" s="47">
        <f t="shared" si="61"/>
        <v>0</v>
      </c>
      <c r="N497" s="48" t="str">
        <f t="shared" si="62"/>
        <v/>
      </c>
      <c r="O497" s="49">
        <f t="shared" si="56"/>
        <v>0</v>
      </c>
      <c r="P497" s="32" t="str">
        <f t="shared" si="57"/>
        <v/>
      </c>
      <c r="Q497" s="32">
        <f t="shared" si="58"/>
        <v>0</v>
      </c>
      <c r="R497" s="50">
        <f t="shared" si="59"/>
        <v>0</v>
      </c>
    </row>
    <row r="498" spans="1:18" ht="24.95" customHeight="1">
      <c r="A498" s="36">
        <f t="shared" si="60"/>
        <v>1</v>
      </c>
      <c r="B498" s="45" t="str">
        <f t="shared" si="63"/>
        <v/>
      </c>
      <c r="C498" s="60"/>
      <c r="D498" s="61"/>
      <c r="E498" s="61"/>
      <c r="F498" s="46" t="str">
        <f><![CDATA[IFERROR(IF(E498<>"",VLOOKUP(E498,Items!$C$8:$D$167,2,0),""),"راجع تكويد الصنف")]]></f>
        <v/>
      </c>
      <c r="G498" s="61"/>
      <c r="H498" s="61"/>
      <c r="I498" s="61"/>
      <c r="J498" s="61"/>
      <c r="K498" s="65"/>
      <c r="L498" s="39"/>
      <c r="M498" s="47">
        <f t="shared" si="61"/>
        <v>0</v>
      </c>
      <c r="N498" s="48" t="str">
        <f t="shared" si="62"/>
        <v/>
      </c>
      <c r="O498" s="49">
        <f t="shared" si="56"/>
        <v>0</v>
      </c>
      <c r="P498" s="32" t="str">
        <f t="shared" si="57"/>
        <v/>
      </c>
      <c r="Q498" s="32">
        <f t="shared" si="58"/>
        <v>0</v>
      </c>
      <c r="R498" s="50">
        <f t="shared" si="59"/>
        <v>0</v>
      </c>
    </row>
    <row r="499" spans="1:18" ht="24.95" customHeight="1">
      <c r="A499" s="36">
        <f t="shared" si="60"/>
        <v>1</v>
      </c>
      <c r="B499" s="45" t="str">
        <f t="shared" si="63"/>
        <v/>
      </c>
      <c r="C499" s="60"/>
      <c r="D499" s="61"/>
      <c r="E499" s="61"/>
      <c r="F499" s="46" t="str">
        <f><![CDATA[IFERROR(IF(E499<>"",VLOOKUP(E499,Items!$C$8:$D$167,2,0),""),"راجع تكويد الصنف")]]></f>
        <v/>
      </c>
      <c r="G499" s="61"/>
      <c r="H499" s="61"/>
      <c r="I499" s="61"/>
      <c r="J499" s="61"/>
      <c r="K499" s="65"/>
      <c r="L499" s="39"/>
      <c r="M499" s="47">
        <f t="shared" si="61"/>
        <v>0</v>
      </c>
      <c r="N499" s="48" t="str">
        <f t="shared" si="62"/>
        <v/>
      </c>
      <c r="O499" s="49">
        <f t="shared" si="56"/>
        <v>0</v>
      </c>
      <c r="P499" s="32" t="str">
        <f t="shared" si="57"/>
        <v/>
      </c>
      <c r="Q499" s="32">
        <f t="shared" si="58"/>
        <v>0</v>
      </c>
      <c r="R499" s="50">
        <f t="shared" si="59"/>
        <v>0</v>
      </c>
    </row>
    <row r="500" spans="1:18" ht="24.95" customHeight="1">
      <c r="A500" s="36">
        <f t="shared" si="60"/>
        <v>1</v>
      </c>
      <c r="B500" s="45" t="str">
        <f t="shared" si="63"/>
        <v/>
      </c>
      <c r="C500" s="60"/>
      <c r="D500" s="61"/>
      <c r="E500" s="61"/>
      <c r="F500" s="46" t="str">
        <f><![CDATA[IFERROR(IF(E500<>"",VLOOKUP(E500,Items!$C$8:$D$167,2,0),""),"راجع تكويد الصنف")]]></f>
        <v/>
      </c>
      <c r="G500" s="61"/>
      <c r="H500" s="61"/>
      <c r="I500" s="61"/>
      <c r="J500" s="61"/>
      <c r="K500" s="65"/>
      <c r="L500" s="39"/>
      <c r="M500" s="47">
        <f t="shared" si="61"/>
        <v>0</v>
      </c>
      <c r="N500" s="48" t="str">
        <f t="shared" si="62"/>
        <v/>
      </c>
      <c r="O500" s="49">
        <f t="shared" si="56"/>
        <v>0</v>
      </c>
      <c r="P500" s="32" t="str">
        <f t="shared" si="57"/>
        <v/>
      </c>
      <c r="Q500" s="32">
        <f t="shared" si="58"/>
        <v>0</v>
      </c>
      <c r="R500" s="50">
        <f t="shared" si="59"/>
        <v>0</v>
      </c>
    </row>
    <row r="501" spans="1:18" ht="24.95" customHeight="1">
      <c r="A501" s="36">
        <f t="shared" si="60"/>
        <v>1</v>
      </c>
      <c r="B501" s="45" t="str">
        <f t="shared" si="63"/>
        <v/>
      </c>
      <c r="C501" s="60"/>
      <c r="D501" s="61"/>
      <c r="E501" s="61"/>
      <c r="F501" s="46" t="str">
        <f><![CDATA[IFERROR(IF(E501<>"",VLOOKUP(E501,Items!$C$8:$D$167,2,0),""),"راجع تكويد الصنف")]]></f>
        <v/>
      </c>
      <c r="G501" s="61"/>
      <c r="H501" s="61"/>
      <c r="I501" s="61"/>
      <c r="J501" s="61"/>
      <c r="K501" s="65"/>
      <c r="L501" s="39"/>
      <c r="M501" s="47">
        <f t="shared" si="61"/>
        <v>0</v>
      </c>
      <c r="N501" s="48" t="str">
        <f t="shared" si="62"/>
        <v/>
      </c>
      <c r="O501" s="49">
        <f t="shared" si="56"/>
        <v>0</v>
      </c>
      <c r="P501" s="32" t="str">
        <f t="shared" si="57"/>
        <v/>
      </c>
      <c r="Q501" s="32">
        <f t="shared" si="58"/>
        <v>0</v>
      </c>
      <c r="R501" s="50">
        <f t="shared" si="59"/>
        <v>0</v>
      </c>
    </row>
    <row r="502" spans="1:18" ht="24.95" customHeight="1">
      <c r="A502" s="36">
        <f t="shared" si="60"/>
        <v>1</v>
      </c>
      <c r="B502" s="45" t="str">
        <f t="shared" si="63"/>
        <v/>
      </c>
      <c r="C502" s="60"/>
      <c r="D502" s="61"/>
      <c r="E502" s="61"/>
      <c r="F502" s="46" t="str">
        <f><![CDATA[IFERROR(IF(E502<>"",VLOOKUP(E502,Items!$C$8:$D$167,2,0),""),"راجع تكويد الصنف")]]></f>
        <v/>
      </c>
      <c r="G502" s="61"/>
      <c r="H502" s="61"/>
      <c r="I502" s="61"/>
      <c r="J502" s="61"/>
      <c r="K502" s="65"/>
      <c r="L502" s="39"/>
      <c r="M502" s="47">
        <f t="shared" si="61"/>
        <v>0</v>
      </c>
      <c r="N502" s="48" t="str">
        <f t="shared" si="62"/>
        <v/>
      </c>
      <c r="O502" s="49">
        <f t="shared" si="56"/>
        <v>0</v>
      </c>
      <c r="P502" s="32" t="str">
        <f t="shared" si="57"/>
        <v/>
      </c>
      <c r="Q502" s="32">
        <f t="shared" si="58"/>
        <v>0</v>
      </c>
      <c r="R502" s="50">
        <f t="shared" si="59"/>
        <v>0</v>
      </c>
    </row>
    <row r="503" spans="1:18" ht="24.95" customHeight="1">
      <c r="A503" s="36">
        <f t="shared" si="60"/>
        <v>1</v>
      </c>
      <c r="B503" s="45" t="str">
        <f t="shared" si="63"/>
        <v/>
      </c>
      <c r="C503" s="60"/>
      <c r="D503" s="61"/>
      <c r="E503" s="61"/>
      <c r="F503" s="46" t="str">
        <f><![CDATA[IFERROR(IF(E503<>"",VLOOKUP(E503,Items!$C$8:$D$167,2,0),""),"راجع تكويد الصنف")]]></f>
        <v/>
      </c>
      <c r="G503" s="61"/>
      <c r="H503" s="61"/>
      <c r="I503" s="61"/>
      <c r="J503" s="61"/>
      <c r="K503" s="65"/>
      <c r="L503" s="39"/>
      <c r="M503" s="47">
        <f t="shared" si="61"/>
        <v>0</v>
      </c>
      <c r="N503" s="48" t="str">
        <f t="shared" si="62"/>
        <v/>
      </c>
      <c r="O503" s="49">
        <f t="shared" si="56"/>
        <v>0</v>
      </c>
      <c r="P503" s="32" t="str">
        <f t="shared" si="57"/>
        <v/>
      </c>
      <c r="Q503" s="32">
        <f t="shared" si="58"/>
        <v>0</v>
      </c>
      <c r="R503" s="50">
        <f t="shared" si="59"/>
        <v>0</v>
      </c>
    </row>
    <row r="504" spans="1:18" ht="24.95" customHeight="1">
      <c r="A504" s="36">
        <f t="shared" si="60"/>
        <v>1</v>
      </c>
      <c r="B504" s="45" t="str">
        <f t="shared" si="63"/>
        <v/>
      </c>
      <c r="C504" s="60"/>
      <c r="D504" s="61"/>
      <c r="E504" s="61"/>
      <c r="F504" s="46" t="str">
        <f><![CDATA[IFERROR(IF(E504<>"",VLOOKUP(E504,Items!$C$8:$D$167,2,0),""),"راجع تكويد الصنف")]]></f>
        <v/>
      </c>
      <c r="G504" s="61"/>
      <c r="H504" s="61"/>
      <c r="I504" s="61"/>
      <c r="J504" s="61"/>
      <c r="K504" s="65"/>
      <c r="L504" s="39"/>
      <c r="M504" s="47">
        <f t="shared" si="61"/>
        <v>0</v>
      </c>
      <c r="N504" s="48" t="str">
        <f t="shared" si="62"/>
        <v/>
      </c>
      <c r="O504" s="49">
        <f t="shared" si="56"/>
        <v>0</v>
      </c>
      <c r="P504" s="32" t="str">
        <f t="shared" si="57"/>
        <v/>
      </c>
      <c r="Q504" s="32">
        <f t="shared" si="58"/>
        <v>0</v>
      </c>
      <c r="R504" s="50">
        <f t="shared" si="59"/>
        <v>0</v>
      </c>
    </row>
    <row r="505" spans="1:18" ht="24.95" customHeight="1">
      <c r="A505" s="36">
        <f t="shared" si="60"/>
        <v>1</v>
      </c>
      <c r="B505" s="45" t="str">
        <f t="shared" si="63"/>
        <v/>
      </c>
      <c r="C505" s="60"/>
      <c r="D505" s="61"/>
      <c r="E505" s="61"/>
      <c r="F505" s="46" t="str">
        <f><![CDATA[IFERROR(IF(E505<>"",VLOOKUP(E505,Items!$C$8:$D$167,2,0),""),"راجع تكويد الصنف")]]></f>
        <v/>
      </c>
      <c r="G505" s="61"/>
      <c r="H505" s="61"/>
      <c r="I505" s="61"/>
      <c r="J505" s="61"/>
      <c r="K505" s="65"/>
      <c r="L505" s="39"/>
      <c r="M505" s="47">
        <f t="shared" si="61"/>
        <v>0</v>
      </c>
      <c r="N505" s="48" t="str">
        <f t="shared" si="62"/>
        <v/>
      </c>
      <c r="O505" s="49">
        <f t="shared" si="56"/>
        <v>0</v>
      </c>
      <c r="P505" s="32" t="str">
        <f t="shared" si="57"/>
        <v/>
      </c>
      <c r="Q505" s="32">
        <f t="shared" si="58"/>
        <v>0</v>
      </c>
      <c r="R505" s="50">
        <f t="shared" si="59"/>
        <v>0</v>
      </c>
    </row>
    <row r="506" spans="1:18" ht="24.95" customHeight="1">
      <c r="A506" s="36">
        <f t="shared" si="60"/>
        <v>1</v>
      </c>
      <c r="B506" s="45" t="str">
        <f t="shared" si="63"/>
        <v/>
      </c>
      <c r="C506" s="60"/>
      <c r="D506" s="61"/>
      <c r="E506" s="61"/>
      <c r="F506" s="46" t="str">
        <f><![CDATA[IFERROR(IF(E506<>"",VLOOKUP(E506,Items!$C$8:$D$167,2,0),""),"راجع تكويد الصنف")]]></f>
        <v/>
      </c>
      <c r="G506" s="61"/>
      <c r="H506" s="61"/>
      <c r="I506" s="61"/>
      <c r="J506" s="61"/>
      <c r="K506" s="65"/>
      <c r="L506" s="39"/>
      <c r="M506" s="47">
        <f t="shared" si="61"/>
        <v>0</v>
      </c>
      <c r="N506" s="48" t="str">
        <f t="shared" si="62"/>
        <v/>
      </c>
      <c r="O506" s="49">
        <f t="shared" si="56"/>
        <v>0</v>
      </c>
      <c r="P506" s="32" t="str">
        <f t="shared" si="57"/>
        <v/>
      </c>
      <c r="Q506" s="32">
        <f t="shared" si="58"/>
        <v>0</v>
      </c>
      <c r="R506" s="50">
        <f t="shared" si="59"/>
        <v>0</v>
      </c>
    </row>
    <row r="507" spans="1:18" ht="24.95" customHeight="1">
      <c r="A507" s="36">
        <f t="shared" si="60"/>
        <v>1</v>
      </c>
      <c r="B507" s="45" t="str">
        <f t="shared" si="63"/>
        <v/>
      </c>
      <c r="C507" s="60"/>
      <c r="D507" s="61"/>
      <c r="E507" s="61"/>
      <c r="F507" s="46" t="str">
        <f><![CDATA[IFERROR(IF(E507<>"",VLOOKUP(E507,Items!$C$8:$D$167,2,0),""),"راجع تكويد الصنف")]]></f>
        <v/>
      </c>
      <c r="G507" s="61"/>
      <c r="H507" s="61"/>
      <c r="I507" s="61"/>
      <c r="J507" s="61"/>
      <c r="K507" s="65"/>
      <c r="L507" s="39"/>
      <c r="M507" s="47">
        <f t="shared" si="61"/>
        <v>0</v>
      </c>
      <c r="N507" s="48" t="str">
        <f t="shared" si="62"/>
        <v/>
      </c>
      <c r="O507" s="49">
        <f t="shared" si="56"/>
        <v>0</v>
      </c>
      <c r="P507" s="32" t="str">
        <f t="shared" si="57"/>
        <v/>
      </c>
      <c r="Q507" s="32">
        <f t="shared" si="58"/>
        <v>0</v>
      </c>
      <c r="R507" s="50">
        <f t="shared" si="59"/>
        <v>0</v>
      </c>
    </row>
    <row r="508" spans="1:18" ht="24.95" customHeight="1" thickBot="1">
      <c r="A508" s="36">
        <f t="shared" si="60"/>
        <v>1</v>
      </c>
      <c r="B508" s="45" t="str">
        <f t="shared" si="63"/>
        <v/>
      </c>
      <c r="C508" s="62"/>
      <c r="D508" s="63"/>
      <c r="E508" s="63"/>
      <c r="F508" s="51" t="str">
        <f><![CDATA[IFERROR(IF(E508<>"",VLOOKUP(E508,Items!$C$8:$D$167,2,0),""),"راجع تكويد الصنف")]]></f>
        <v/>
      </c>
      <c r="G508" s="63"/>
      <c r="H508" s="63"/>
      <c r="I508" s="63"/>
      <c r="J508" s="63"/>
      <c r="K508" s="66"/>
      <c r="L508" s="39"/>
      <c r="M508" s="52">
        <f t="shared" si="61"/>
        <v>0</v>
      </c>
      <c r="N508" s="53" t="str">
        <f t="shared" si="62"/>
        <v/>
      </c>
      <c r="O508" s="54">
        <f t="shared" si="56"/>
        <v>0</v>
      </c>
      <c r="P508" s="55" t="str">
        <f t="shared" si="57"/>
        <v/>
      </c>
      <c r="Q508" s="55">
        <f t="shared" si="58"/>
        <v>0</v>
      </c>
      <c r="R508" s="56">
        <f t="shared" si="59"/>
        <v>0</v>
      </c>
    </row>
    <row r="509" spans="1:18" ht="24.95" customHeight="1" thickTop="1">
      <c r="R509" s="57"/>
    </row>
    <row r="510" spans="1:18" ht="24.95" customHeight="1"/>
    <row r="511" spans="1:18" ht="24.95" customHeight="1"/>
    <row r="512" spans="1: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mergeCells count="3">
    <mergeCell ref="F4:I5"/>
    <mergeCell ref="N7:O7"/>
    <mergeCell ref="N6:O6"/>
  </mergeCells>
  <dataValidations count="1">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G508">
      <formula1>Items!$C$171:$C$175</formula1>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zoomScale="90" zoomScaleNormal="90" workbookViewId="0"/>
  </sheetViews>
  <sheetFormatPr defaultColWidth="0" defaultRowHeight="0" customHeight="1" zeroHeight="1"/>
  <cols>
    <col min="1" max="1" width="10.7109375" style="27" customWidth="1"/>
    <col min="2" max="2" width="8.5703125" style="1" bestFit="1" customWidth="1"/>
    <col min="3" max="3" width="15.7109375" style="1" customWidth="1"/>
    <col min="4" max="4" width="9.28515625" style="1" bestFit="1" customWidth="1"/>
    <col min="5" max="5" width="14" style="1" customWidth="1"/>
    <col min="6" max="7" width="20.7109375" style="1" customWidth="1"/>
    <col min="8" max="11" width="15.7109375" style="1" customWidth="1"/>
    <col min="12" max="12" width="15.7109375" style="147" customWidth="1"/>
    <col min="13" max="20" width="10.7109375" style="147" hidden="1" customWidth="1"/>
    <col min="21" max="16384" width="9.140625" style="147" hidden="1"/>
  </cols>
  <sheetData>
    <row r="1" spans="1:18" ht="12.75"/>
    <row r="2" spans="1:18" ht="12.75"/>
    <row r="3" spans="1:18" ht="13.5" thickBot="1"/>
    <row r="4" spans="1:18" ht="15" customHeight="1" thickTop="1">
      <c r="F4" s="208" t="s">
        <v>24</v>
      </c>
      <c r="G4" s="209"/>
      <c r="H4" s="209"/>
      <c r="I4" s="210"/>
      <c r="J4" s="29"/>
      <c r="K4" s="29"/>
      <c r="L4" s="148"/>
      <c r="M4" s="148"/>
    </row>
    <row r="5" spans="1:18" ht="15" customHeight="1" thickBot="1">
      <c r="F5" s="211"/>
      <c r="G5" s="212"/>
      <c r="H5" s="212"/>
      <c r="I5" s="213"/>
      <c r="J5" s="29"/>
      <c r="K5" s="29"/>
      <c r="L5" s="148"/>
      <c r="M5" s="148"/>
    </row>
    <row r="6" spans="1:18" ht="12.75" customHeight="1" thickTop="1">
      <c r="I6" s="29"/>
      <c r="J6" s="29"/>
      <c r="K6" s="29"/>
      <c r="L6" s="148"/>
      <c r="M6" s="148"/>
      <c r="N6" s="216">
        <f>DocReport!K8</f>
        <v>0</v>
      </c>
      <c r="O6" s="216"/>
    </row>
    <row r="7" spans="1:18" ht="13.5" thickBot="1">
      <c r="M7" s="147" t="s">
        <v>62</v>
      </c>
      <c r="N7" s="216" t="s">
        <v>61</v>
      </c>
      <c r="O7" s="216"/>
    </row>
    <row r="8" spans="1:18" ht="24.95" customHeight="1" thickTop="1" thickBot="1">
      <c r="B8" s="33" t="s">
        <v>4</v>
      </c>
      <c r="C8" s="33" t="s">
        <v>10</v>
      </c>
      <c r="D8" s="33" t="s">
        <v>22</v>
      </c>
      <c r="E8" s="33" t="s">
        <v>7</v>
      </c>
      <c r="F8" s="33" t="s">
        <v>11</v>
      </c>
      <c r="G8" s="33" t="s">
        <v>25</v>
      </c>
      <c r="H8" s="33" t="s">
        <v>53</v>
      </c>
      <c r="I8" s="33" t="s">
        <v>12</v>
      </c>
      <c r="J8" s="33" t="s">
        <v>14</v>
      </c>
      <c r="K8" s="33" t="s">
        <v>13</v>
      </c>
      <c r="L8" s="149"/>
      <c r="M8" s="147">
        <f>ItemReport!D7</f>
        <v>0</v>
      </c>
      <c r="N8" s="147">
        <f>COUNT(N9:N508)</f>
        <v>0</v>
      </c>
      <c r="O8" s="150">
        <f>DocReport!L7</f>
        <v>1</v>
      </c>
    </row>
    <row r="9" spans="1:18" ht="24.95" customHeight="1" thickTop="1">
      <c r="A9" s="36">
        <f>IFERROR(RANK(M9,$M$9:$M$508,1),"")</f>
        <v>1</v>
      </c>
      <c r="B9" s="37" t="str">
        <f>IF(AND(C9&lt;&gt;"",E9&lt;&gt;""),1,"")</f>
        <v/>
      </c>
      <c r="C9" s="58"/>
      <c r="D9" s="59"/>
      <c r="E9" s="59"/>
      <c r="F9" s="38" t="str">
        <f><![CDATA[IFERROR(IF(E9<>"",VLOOKUP(E9,Items!$C$8:$D$167,2,0),""),"راجع تكويد الصنف")]]></f>
        <v/>
      </c>
      <c r="G9" s="59"/>
      <c r="H9" s="59"/>
      <c r="I9" s="59"/>
      <c r="J9" s="59"/>
      <c r="K9" s="64"/>
      <c r="L9" s="151"/>
      <c r="M9" s="147">
        <f>IF($M$8=E9,D9,"")</f>
        <v>0</v>
      </c>
      <c r="N9" s="147" t="str">
        <f>IF(P9&lt;&gt;"",ROW(),"")</f>
        <v/>
      </c>
      <c r="O9" s="152" t="str">
        <f t="shared" ref="O9:O72" si="0">IF($O$8=2,IF($N$6=D9,C9,""),"")</f>
        <v/>
      </c>
      <c r="P9" s="147" t="str">
        <f t="shared" ref="P9:P72" si="1">IF($O$8=2,IF($N$6=D9,F9,""),"")</f>
        <v/>
      </c>
      <c r="Q9" s="147" t="str">
        <f t="shared" ref="Q9:Q72" si="2">IF($O$8=2,IF($N$6=D9,G9,""),"")</f>
        <v/>
      </c>
      <c r="R9" s="147" t="str">
        <f t="shared" ref="R9:R72" si="3">IF($O$8=2,IF($N$6=D9,H9,""),"")</f>
        <v/>
      </c>
    </row>
    <row r="10" spans="1:18" ht="24.95" customHeight="1">
      <c r="A10" s="36">
        <f t="shared" ref="A10:A73" si="4">IFERROR(RANK(M10,$M$9:$M$508,1),"")</f>
        <v>1</v>
      </c>
      <c r="B10" s="45" t="str">
        <f>IF(AND(C10&lt;&gt;"",E10&lt;&gt;""),B9+1,"")</f>
        <v/>
      </c>
      <c r="C10" s="60"/>
      <c r="D10" s="61"/>
      <c r="E10" s="61"/>
      <c r="F10" s="46" t="str">
        <f><![CDATA[IFERROR(IF(E10<>"",VLOOKUP(E10,Items!$C$8:$D$167,2,0),""),"راجع تكويد الصنف")]]></f>
        <v/>
      </c>
      <c r="G10" s="61"/>
      <c r="H10" s="61"/>
      <c r="I10" s="61"/>
      <c r="J10" s="61"/>
      <c r="K10" s="65"/>
      <c r="L10" s="151"/>
      <c r="M10" s="147">
        <f t="shared" ref="M10:M73" si="5">IF($M$8=E10,D10,"")</f>
        <v>0</v>
      </c>
      <c r="N10" s="147" t="str">
        <f t="shared" ref="N10:N73" si="6">IF(P10&lt;&gt;"",ROW(),"")</f>
        <v/>
      </c>
      <c r="O10" s="152" t="str">
        <f t="shared" si="0"/>
        <v/>
      </c>
      <c r="P10" s="147" t="str">
        <f t="shared" si="1"/>
        <v/>
      </c>
      <c r="Q10" s="147" t="str">
        <f t="shared" si="2"/>
        <v/>
      </c>
      <c r="R10" s="147" t="str">
        <f t="shared" si="3"/>
        <v/>
      </c>
    </row>
    <row r="11" spans="1:18" ht="24.95" customHeight="1">
      <c r="A11" s="36">
        <f t="shared" si="4"/>
        <v>1</v>
      </c>
      <c r="B11" s="45" t="str">
        <f t="shared" ref="B11:B74" si="7">IF(AND(C11&lt;&gt;"",E11&lt;&gt;""),B10+1,"")</f>
        <v/>
      </c>
      <c r="C11" s="60"/>
      <c r="D11" s="61"/>
      <c r="E11" s="61"/>
      <c r="F11" s="46" t="str">
        <f><![CDATA[IFERROR(IF(E11<>"",VLOOKUP(E11,Items!$C$8:$D$167,2,0),""),"راجع تكويد الصنف")]]></f>
        <v/>
      </c>
      <c r="G11" s="61"/>
      <c r="H11" s="61"/>
      <c r="I11" s="61"/>
      <c r="J11" s="61"/>
      <c r="K11" s="65"/>
      <c r="L11" s="151"/>
      <c r="M11" s="147">
        <f t="shared" si="5"/>
        <v>0</v>
      </c>
      <c r="N11" s="147" t="str">
        <f t="shared" si="6"/>
        <v/>
      </c>
      <c r="O11" s="152" t="str">
        <f t="shared" si="0"/>
        <v/>
      </c>
      <c r="P11" s="147" t="str">
        <f t="shared" si="1"/>
        <v/>
      </c>
      <c r="Q11" s="147" t="str">
        <f t="shared" si="2"/>
        <v/>
      </c>
      <c r="R11" s="147" t="str">
        <f t="shared" si="3"/>
        <v/>
      </c>
    </row>
    <row r="12" spans="1:18" ht="24.95" customHeight="1">
      <c r="A12" s="36">
        <f t="shared" si="4"/>
        <v>1</v>
      </c>
      <c r="B12" s="45" t="str">
        <f t="shared" si="7"/>
        <v/>
      </c>
      <c r="C12" s="60"/>
      <c r="D12" s="61"/>
      <c r="E12" s="61"/>
      <c r="F12" s="46" t="str">
        <f><![CDATA[IFERROR(IF(E12<>"",VLOOKUP(E12,Items!$C$8:$D$167,2,0),""),"راجع تكويد الصنف")]]></f>
        <v/>
      </c>
      <c r="G12" s="61"/>
      <c r="H12" s="61"/>
      <c r="I12" s="61"/>
      <c r="J12" s="61"/>
      <c r="K12" s="65"/>
      <c r="L12" s="151"/>
      <c r="M12" s="147">
        <f t="shared" si="5"/>
        <v>0</v>
      </c>
      <c r="N12" s="147" t="str">
        <f t="shared" si="6"/>
        <v/>
      </c>
      <c r="O12" s="152" t="str">
        <f t="shared" si="0"/>
        <v/>
      </c>
      <c r="P12" s="147" t="str">
        <f t="shared" si="1"/>
        <v/>
      </c>
      <c r="Q12" s="147" t="str">
        <f t="shared" si="2"/>
        <v/>
      </c>
      <c r="R12" s="147" t="str">
        <f t="shared" si="3"/>
        <v/>
      </c>
    </row>
    <row r="13" spans="1:18" ht="24.95" customHeight="1">
      <c r="A13" s="36">
        <f t="shared" si="4"/>
        <v>1</v>
      </c>
      <c r="B13" s="45" t="str">
        <f t="shared" si="7"/>
        <v/>
      </c>
      <c r="C13" s="60"/>
      <c r="D13" s="61"/>
      <c r="E13" s="61"/>
      <c r="F13" s="46" t="str">
        <f><![CDATA[IFERROR(IF(E13<>"",VLOOKUP(E13,Items!$C$8:$D$167,2,0),""),"راجع تكويد الصنف")]]></f>
        <v/>
      </c>
      <c r="G13" s="61"/>
      <c r="H13" s="61"/>
      <c r="I13" s="61"/>
      <c r="J13" s="61"/>
      <c r="K13" s="65"/>
      <c r="L13" s="151"/>
      <c r="M13" s="147">
        <f t="shared" si="5"/>
        <v>0</v>
      </c>
      <c r="N13" s="147" t="str">
        <f t="shared" si="6"/>
        <v/>
      </c>
      <c r="O13" s="152" t="str">
        <f t="shared" si="0"/>
        <v/>
      </c>
      <c r="P13" s="147" t="str">
        <f t="shared" si="1"/>
        <v/>
      </c>
      <c r="Q13" s="147" t="str">
        <f t="shared" si="2"/>
        <v/>
      </c>
      <c r="R13" s="147" t="str">
        <f t="shared" si="3"/>
        <v/>
      </c>
    </row>
    <row r="14" spans="1:18" ht="24.95" customHeight="1">
      <c r="A14" s="36">
        <f t="shared" si="4"/>
        <v>1</v>
      </c>
      <c r="B14" s="45" t="str">
        <f t="shared" si="7"/>
        <v/>
      </c>
      <c r="C14" s="60"/>
      <c r="D14" s="61"/>
      <c r="E14" s="61"/>
      <c r="F14" s="46" t="str">
        <f><![CDATA[IFERROR(IF(E14<>"",VLOOKUP(E14,Items!$C$8:$D$167,2,0),""),"راجع تكويد الصنف")]]></f>
        <v/>
      </c>
      <c r="G14" s="61"/>
      <c r="H14" s="61"/>
      <c r="I14" s="61"/>
      <c r="J14" s="61"/>
      <c r="K14" s="65"/>
      <c r="L14" s="151"/>
      <c r="M14" s="147">
        <f t="shared" si="5"/>
        <v>0</v>
      </c>
      <c r="N14" s="147" t="str">
        <f t="shared" si="6"/>
        <v/>
      </c>
      <c r="O14" s="152" t="str">
        <f t="shared" si="0"/>
        <v/>
      </c>
      <c r="P14" s="147" t="str">
        <f t="shared" si="1"/>
        <v/>
      </c>
      <c r="Q14" s="147" t="str">
        <f t="shared" si="2"/>
        <v/>
      </c>
      <c r="R14" s="147" t="str">
        <f t="shared" si="3"/>
        <v/>
      </c>
    </row>
    <row r="15" spans="1:18" ht="24.95" customHeight="1">
      <c r="A15" s="36">
        <f t="shared" si="4"/>
        <v>1</v>
      </c>
      <c r="B15" s="45" t="str">
        <f t="shared" si="7"/>
        <v/>
      </c>
      <c r="C15" s="60"/>
      <c r="D15" s="61"/>
      <c r="E15" s="61"/>
      <c r="F15" s="46" t="str">
        <f><![CDATA[IFERROR(IF(E15<>"",VLOOKUP(E15,Items!$C$8:$D$167,2,0),""),"راجع تكويد الصنف")]]></f>
        <v/>
      </c>
      <c r="G15" s="61"/>
      <c r="H15" s="61"/>
      <c r="I15" s="61"/>
      <c r="J15" s="61"/>
      <c r="K15" s="65"/>
      <c r="L15" s="151"/>
      <c r="M15" s="147">
        <f t="shared" si="5"/>
        <v>0</v>
      </c>
      <c r="N15" s="147" t="str">
        <f t="shared" si="6"/>
        <v/>
      </c>
      <c r="O15" s="152" t="str">
        <f t="shared" si="0"/>
        <v/>
      </c>
      <c r="P15" s="147" t="str">
        <f t="shared" si="1"/>
        <v/>
      </c>
      <c r="Q15" s="147" t="str">
        <f t="shared" si="2"/>
        <v/>
      </c>
      <c r="R15" s="147" t="str">
        <f t="shared" si="3"/>
        <v/>
      </c>
    </row>
    <row r="16" spans="1:18" ht="24.95" customHeight="1">
      <c r="A16" s="36">
        <f t="shared" si="4"/>
        <v>1</v>
      </c>
      <c r="B16" s="45" t="str">
        <f t="shared" si="7"/>
        <v/>
      </c>
      <c r="C16" s="60"/>
      <c r="D16" s="61"/>
      <c r="E16" s="61"/>
      <c r="F16" s="46" t="str">
        <f><![CDATA[IFERROR(IF(E16<>"",VLOOKUP(E16,Items!$C$8:$D$167,2,0),""),"راجع تكويد الصنف")]]></f>
        <v/>
      </c>
      <c r="G16" s="61"/>
      <c r="H16" s="61"/>
      <c r="I16" s="61"/>
      <c r="J16" s="61"/>
      <c r="K16" s="65"/>
      <c r="L16" s="151"/>
      <c r="M16" s="147">
        <f t="shared" si="5"/>
        <v>0</v>
      </c>
      <c r="N16" s="147" t="str">
        <f t="shared" si="6"/>
        <v/>
      </c>
      <c r="O16" s="152" t="str">
        <f t="shared" si="0"/>
        <v/>
      </c>
      <c r="P16" s="147" t="str">
        <f t="shared" si="1"/>
        <v/>
      </c>
      <c r="Q16" s="147" t="str">
        <f t="shared" si="2"/>
        <v/>
      </c>
      <c r="R16" s="147" t="str">
        <f t="shared" si="3"/>
        <v/>
      </c>
    </row>
    <row r="17" spans="1:18" ht="24.95" customHeight="1">
      <c r="A17" s="36">
        <f t="shared" si="4"/>
        <v>1</v>
      </c>
      <c r="B17" s="45" t="str">
        <f t="shared" si="7"/>
        <v/>
      </c>
      <c r="C17" s="60"/>
      <c r="D17" s="61"/>
      <c r="E17" s="61"/>
      <c r="F17" s="46" t="str">
        <f><![CDATA[IFERROR(IF(E17<>"",VLOOKUP(E17,Items!$C$8:$D$167,2,0),""),"راجع تكويد الصنف")]]></f>
        <v/>
      </c>
      <c r="G17" s="61"/>
      <c r="H17" s="61"/>
      <c r="I17" s="61"/>
      <c r="J17" s="61"/>
      <c r="K17" s="65"/>
      <c r="L17" s="151"/>
      <c r="M17" s="147">
        <f t="shared" si="5"/>
        <v>0</v>
      </c>
      <c r="N17" s="147" t="str">
        <f t="shared" si="6"/>
        <v/>
      </c>
      <c r="O17" s="152" t="str">
        <f t="shared" si="0"/>
        <v/>
      </c>
      <c r="P17" s="147" t="str">
        <f t="shared" si="1"/>
        <v/>
      </c>
      <c r="Q17" s="147" t="str">
        <f t="shared" si="2"/>
        <v/>
      </c>
      <c r="R17" s="147" t="str">
        <f t="shared" si="3"/>
        <v/>
      </c>
    </row>
    <row r="18" spans="1:18" ht="24.95" customHeight="1">
      <c r="A18" s="36">
        <f t="shared" si="4"/>
        <v>1</v>
      </c>
      <c r="B18" s="45" t="str">
        <f t="shared" si="7"/>
        <v/>
      </c>
      <c r="C18" s="60"/>
      <c r="D18" s="61"/>
      <c r="E18" s="61"/>
      <c r="F18" s="46" t="str">
        <f><![CDATA[IFERROR(IF(E18<>"",VLOOKUP(E18,Items!$C$8:$D$167,2,0),""),"راجع تكويد الصنف")]]></f>
        <v/>
      </c>
      <c r="G18" s="61"/>
      <c r="H18" s="61"/>
      <c r="I18" s="61"/>
      <c r="J18" s="61"/>
      <c r="K18" s="65"/>
      <c r="L18" s="151"/>
      <c r="M18" s="147">
        <f t="shared" si="5"/>
        <v>0</v>
      </c>
      <c r="N18" s="147" t="str">
        <f t="shared" si="6"/>
        <v/>
      </c>
      <c r="O18" s="152" t="str">
        <f t="shared" si="0"/>
        <v/>
      </c>
      <c r="P18" s="147" t="str">
        <f t="shared" si="1"/>
        <v/>
      </c>
      <c r="Q18" s="147" t="str">
        <f t="shared" si="2"/>
        <v/>
      </c>
      <c r="R18" s="147" t="str">
        <f t="shared" si="3"/>
        <v/>
      </c>
    </row>
    <row r="19" spans="1:18" ht="24.95" customHeight="1">
      <c r="A19" s="36">
        <f t="shared" si="4"/>
        <v>1</v>
      </c>
      <c r="B19" s="45" t="str">
        <f t="shared" si="7"/>
        <v/>
      </c>
      <c r="C19" s="60"/>
      <c r="D19" s="61"/>
      <c r="E19" s="61"/>
      <c r="F19" s="46" t="str">
        <f><![CDATA[IFERROR(IF(E19<>"",VLOOKUP(E19,Items!$C$8:$D$167,2,0),""),"راجع تكويد الصنف")]]></f>
        <v/>
      </c>
      <c r="G19" s="61"/>
      <c r="H19" s="61"/>
      <c r="I19" s="61"/>
      <c r="J19" s="61"/>
      <c r="K19" s="65"/>
      <c r="L19" s="151"/>
      <c r="M19" s="147">
        <f t="shared" si="5"/>
        <v>0</v>
      </c>
      <c r="N19" s="147" t="str">
        <f t="shared" si="6"/>
        <v/>
      </c>
      <c r="O19" s="152" t="str">
        <f t="shared" si="0"/>
        <v/>
      </c>
      <c r="P19" s="147" t="str">
        <f t="shared" si="1"/>
        <v/>
      </c>
      <c r="Q19" s="147" t="str">
        <f t="shared" si="2"/>
        <v/>
      </c>
      <c r="R19" s="147" t="str">
        <f t="shared" si="3"/>
        <v/>
      </c>
    </row>
    <row r="20" spans="1:18" ht="24.95" customHeight="1">
      <c r="A20" s="36">
        <f t="shared" si="4"/>
        <v>1</v>
      </c>
      <c r="B20" s="45" t="str">
        <f t="shared" si="7"/>
        <v/>
      </c>
      <c r="C20" s="60"/>
      <c r="D20" s="61"/>
      <c r="E20" s="61"/>
      <c r="F20" s="46" t="str">
        <f><![CDATA[IFERROR(IF(E20<>"",VLOOKUP(E20,Items!$C$8:$D$167,2,0),""),"راجع تكويد الصنف")]]></f>
        <v/>
      </c>
      <c r="G20" s="61"/>
      <c r="H20" s="61"/>
      <c r="I20" s="61"/>
      <c r="J20" s="61"/>
      <c r="K20" s="65"/>
      <c r="L20" s="151"/>
      <c r="M20" s="147">
        <f t="shared" si="5"/>
        <v>0</v>
      </c>
      <c r="N20" s="147" t="str">
        <f t="shared" si="6"/>
        <v/>
      </c>
      <c r="O20" s="152" t="str">
        <f t="shared" si="0"/>
        <v/>
      </c>
      <c r="P20" s="147" t="str">
        <f t="shared" si="1"/>
        <v/>
      </c>
      <c r="Q20" s="147" t="str">
        <f t="shared" si="2"/>
        <v/>
      </c>
      <c r="R20" s="147" t="str">
        <f t="shared" si="3"/>
        <v/>
      </c>
    </row>
    <row r="21" spans="1:18" ht="24.95" customHeight="1">
      <c r="A21" s="36">
        <f t="shared" si="4"/>
        <v>1</v>
      </c>
      <c r="B21" s="45" t="str">
        <f t="shared" si="7"/>
        <v/>
      </c>
      <c r="C21" s="60"/>
      <c r="D21" s="61"/>
      <c r="E21" s="61"/>
      <c r="F21" s="46" t="str">
        <f><![CDATA[IFERROR(IF(E21<>"",VLOOKUP(E21,Items!$C$8:$D$167,2,0),""),"راجع تكويد الصنف")]]></f>
        <v/>
      </c>
      <c r="G21" s="61"/>
      <c r="H21" s="61"/>
      <c r="I21" s="61"/>
      <c r="J21" s="61"/>
      <c r="K21" s="65"/>
      <c r="L21" s="151"/>
      <c r="M21" s="147">
        <f t="shared" si="5"/>
        <v>0</v>
      </c>
      <c r="N21" s="147" t="str">
        <f t="shared" si="6"/>
        <v/>
      </c>
      <c r="O21" s="152" t="str">
        <f t="shared" si="0"/>
        <v/>
      </c>
      <c r="P21" s="147" t="str">
        <f t="shared" si="1"/>
        <v/>
      </c>
      <c r="Q21" s="147" t="str">
        <f t="shared" si="2"/>
        <v/>
      </c>
      <c r="R21" s="147" t="str">
        <f t="shared" si="3"/>
        <v/>
      </c>
    </row>
    <row r="22" spans="1:18" ht="24.95" customHeight="1">
      <c r="A22" s="36">
        <f t="shared" si="4"/>
        <v>1</v>
      </c>
      <c r="B22" s="45" t="str">
        <f t="shared" si="7"/>
        <v/>
      </c>
      <c r="C22" s="60"/>
      <c r="D22" s="61"/>
      <c r="E22" s="61"/>
      <c r="F22" s="46" t="str">
        <f><![CDATA[IFERROR(IF(E22<>"",VLOOKUP(E22,Items!$C$8:$D$167,2,0),""),"راجع تكويد الصنف")]]></f>
        <v/>
      </c>
      <c r="G22" s="61"/>
      <c r="H22" s="61"/>
      <c r="I22" s="61"/>
      <c r="J22" s="61"/>
      <c r="K22" s="65"/>
      <c r="L22" s="151"/>
      <c r="M22" s="147">
        <f t="shared" si="5"/>
        <v>0</v>
      </c>
      <c r="N22" s="147" t="str">
        <f t="shared" si="6"/>
        <v/>
      </c>
      <c r="O22" s="152" t="str">
        <f t="shared" si="0"/>
        <v/>
      </c>
      <c r="P22" s="147" t="str">
        <f t="shared" si="1"/>
        <v/>
      </c>
      <c r="Q22" s="147" t="str">
        <f t="shared" si="2"/>
        <v/>
      </c>
      <c r="R22" s="147" t="str">
        <f t="shared" si="3"/>
        <v/>
      </c>
    </row>
    <row r="23" spans="1:18" ht="24.95" customHeight="1">
      <c r="A23" s="36">
        <f t="shared" si="4"/>
        <v>1</v>
      </c>
      <c r="B23" s="45" t="str">
        <f t="shared" si="7"/>
        <v/>
      </c>
      <c r="C23" s="60"/>
      <c r="D23" s="61"/>
      <c r="E23" s="61"/>
      <c r="F23" s="46" t="str">
        <f><![CDATA[IFERROR(IF(E23<>"",VLOOKUP(E23,Items!$C$8:$D$167,2,0),""),"راجع تكويد الصنف")]]></f>
        <v/>
      </c>
      <c r="G23" s="61"/>
      <c r="H23" s="61"/>
      <c r="I23" s="61"/>
      <c r="J23" s="61"/>
      <c r="K23" s="65"/>
      <c r="L23" s="151"/>
      <c r="M23" s="147">
        <f t="shared" si="5"/>
        <v>0</v>
      </c>
      <c r="N23" s="147" t="str">
        <f t="shared" si="6"/>
        <v/>
      </c>
      <c r="O23" s="152" t="str">
        <f t="shared" si="0"/>
        <v/>
      </c>
      <c r="P23" s="147" t="str">
        <f t="shared" si="1"/>
        <v/>
      </c>
      <c r="Q23" s="147" t="str">
        <f t="shared" si="2"/>
        <v/>
      </c>
      <c r="R23" s="147" t="str">
        <f t="shared" si="3"/>
        <v/>
      </c>
    </row>
    <row r="24" spans="1:18" ht="24.95" customHeight="1">
      <c r="A24" s="36">
        <f t="shared" si="4"/>
        <v>1</v>
      </c>
      <c r="B24" s="45" t="str">
        <f t="shared" si="7"/>
        <v/>
      </c>
      <c r="C24" s="60"/>
      <c r="D24" s="61"/>
      <c r="E24" s="61"/>
      <c r="F24" s="46" t="str">
        <f><![CDATA[IFERROR(IF(E24<>"",VLOOKUP(E24,Items!$C$8:$D$167,2,0),""),"راجع تكويد الصنف")]]></f>
        <v/>
      </c>
      <c r="G24" s="61"/>
      <c r="H24" s="61"/>
      <c r="I24" s="61"/>
      <c r="J24" s="61"/>
      <c r="K24" s="65"/>
      <c r="L24" s="151"/>
      <c r="M24" s="147">
        <f t="shared" si="5"/>
        <v>0</v>
      </c>
      <c r="N24" s="147" t="str">
        <f t="shared" si="6"/>
        <v/>
      </c>
      <c r="O24" s="152" t="str">
        <f t="shared" si="0"/>
        <v/>
      </c>
      <c r="P24" s="147" t="str">
        <f t="shared" si="1"/>
        <v/>
      </c>
      <c r="Q24" s="147" t="str">
        <f t="shared" si="2"/>
        <v/>
      </c>
      <c r="R24" s="147" t="str">
        <f t="shared" si="3"/>
        <v/>
      </c>
    </row>
    <row r="25" spans="1:18" ht="24.95" customHeight="1">
      <c r="A25" s="36">
        <f t="shared" si="4"/>
        <v>1</v>
      </c>
      <c r="B25" s="45" t="str">
        <f t="shared" si="7"/>
        <v/>
      </c>
      <c r="C25" s="60"/>
      <c r="D25" s="61"/>
      <c r="E25" s="61"/>
      <c r="F25" s="46" t="str">
        <f><![CDATA[IFERROR(IF(E25<>"",VLOOKUP(E25,Items!$C$8:$D$167,2,0),""),"راجع تكويد الصنف")]]></f>
        <v/>
      </c>
      <c r="G25" s="61"/>
      <c r="H25" s="61"/>
      <c r="I25" s="61"/>
      <c r="J25" s="61"/>
      <c r="K25" s="65"/>
      <c r="L25" s="151"/>
      <c r="M25" s="147">
        <f t="shared" si="5"/>
        <v>0</v>
      </c>
      <c r="N25" s="147" t="str">
        <f t="shared" si="6"/>
        <v/>
      </c>
      <c r="O25" s="152" t="str">
        <f t="shared" si="0"/>
        <v/>
      </c>
      <c r="P25" s="147" t="str">
        <f t="shared" si="1"/>
        <v/>
      </c>
      <c r="Q25" s="147" t="str">
        <f t="shared" si="2"/>
        <v/>
      </c>
      <c r="R25" s="147" t="str">
        <f t="shared" si="3"/>
        <v/>
      </c>
    </row>
    <row r="26" spans="1:18" ht="24.95" customHeight="1">
      <c r="A26" s="36">
        <f t="shared" si="4"/>
        <v>1</v>
      </c>
      <c r="B26" s="45" t="str">
        <f t="shared" si="7"/>
        <v/>
      </c>
      <c r="C26" s="60"/>
      <c r="D26" s="61"/>
      <c r="E26" s="61"/>
      <c r="F26" s="46" t="str">
        <f><![CDATA[IFERROR(IF(E26<>"",VLOOKUP(E26,Items!$C$8:$D$167,2,0),""),"راجع تكويد الصنف")]]></f>
        <v/>
      </c>
      <c r="G26" s="61"/>
      <c r="H26" s="61"/>
      <c r="I26" s="61"/>
      <c r="J26" s="61"/>
      <c r="K26" s="65"/>
      <c r="L26" s="151"/>
      <c r="M26" s="147">
        <f t="shared" si="5"/>
        <v>0</v>
      </c>
      <c r="N26" s="147" t="str">
        <f t="shared" si="6"/>
        <v/>
      </c>
      <c r="O26" s="152" t="str">
        <f t="shared" si="0"/>
        <v/>
      </c>
      <c r="P26" s="147" t="str">
        <f t="shared" si="1"/>
        <v/>
      </c>
      <c r="Q26" s="147" t="str">
        <f t="shared" si="2"/>
        <v/>
      </c>
      <c r="R26" s="147" t="str">
        <f t="shared" si="3"/>
        <v/>
      </c>
    </row>
    <row r="27" spans="1:18" ht="24.95" customHeight="1">
      <c r="A27" s="36">
        <f t="shared" si="4"/>
        <v>1</v>
      </c>
      <c r="B27" s="45" t="str">
        <f t="shared" si="7"/>
        <v/>
      </c>
      <c r="C27" s="60"/>
      <c r="D27" s="61"/>
      <c r="E27" s="61"/>
      <c r="F27" s="46" t="str">
        <f><![CDATA[IFERROR(IF(E27<>"",VLOOKUP(E27,Items!$C$8:$D$167,2,0),""),"راجع تكويد الصنف")]]></f>
        <v/>
      </c>
      <c r="G27" s="61"/>
      <c r="H27" s="61"/>
      <c r="I27" s="61"/>
      <c r="J27" s="61"/>
      <c r="K27" s="65"/>
      <c r="L27" s="151"/>
      <c r="M27" s="147">
        <f t="shared" si="5"/>
        <v>0</v>
      </c>
      <c r="N27" s="147" t="str">
        <f t="shared" si="6"/>
        <v/>
      </c>
      <c r="O27" s="152" t="str">
        <f t="shared" si="0"/>
        <v/>
      </c>
      <c r="P27" s="147" t="str">
        <f t="shared" si="1"/>
        <v/>
      </c>
      <c r="Q27" s="147" t="str">
        <f t="shared" si="2"/>
        <v/>
      </c>
      <c r="R27" s="147" t="str">
        <f t="shared" si="3"/>
        <v/>
      </c>
    </row>
    <row r="28" spans="1:18" ht="24.95" customHeight="1">
      <c r="A28" s="36">
        <f t="shared" si="4"/>
        <v>1</v>
      </c>
      <c r="B28" s="45" t="str">
        <f t="shared" si="7"/>
        <v/>
      </c>
      <c r="C28" s="60"/>
      <c r="D28" s="61"/>
      <c r="E28" s="61"/>
      <c r="F28" s="46" t="str">
        <f><![CDATA[IFERROR(IF(E28<>"",VLOOKUP(E28,Items!$C$8:$D$167,2,0),""),"راجع تكويد الصنف")]]></f>
        <v/>
      </c>
      <c r="G28" s="61"/>
      <c r="H28" s="61"/>
      <c r="I28" s="61"/>
      <c r="J28" s="61"/>
      <c r="K28" s="65"/>
      <c r="L28" s="151"/>
      <c r="M28" s="147">
        <f t="shared" si="5"/>
        <v>0</v>
      </c>
      <c r="N28" s="147" t="str">
        <f t="shared" si="6"/>
        <v/>
      </c>
      <c r="O28" s="152" t="str">
        <f t="shared" si="0"/>
        <v/>
      </c>
      <c r="P28" s="147" t="str">
        <f t="shared" si="1"/>
        <v/>
      </c>
      <c r="Q28" s="147" t="str">
        <f t="shared" si="2"/>
        <v/>
      </c>
      <c r="R28" s="147" t="str">
        <f t="shared" si="3"/>
        <v/>
      </c>
    </row>
    <row r="29" spans="1:18" ht="24.95" customHeight="1">
      <c r="A29" s="36">
        <f t="shared" si="4"/>
        <v>1</v>
      </c>
      <c r="B29" s="45" t="str">
        <f t="shared" si="7"/>
        <v/>
      </c>
      <c r="C29" s="60"/>
      <c r="D29" s="61"/>
      <c r="E29" s="61"/>
      <c r="F29" s="46" t="str">
        <f><![CDATA[IFERROR(IF(E29<>"",VLOOKUP(E29,Items!$C$8:$D$167,2,0),""),"راجع تكويد الصنف")]]></f>
        <v/>
      </c>
      <c r="G29" s="61"/>
      <c r="H29" s="61"/>
      <c r="I29" s="61"/>
      <c r="J29" s="61"/>
      <c r="K29" s="65"/>
      <c r="L29" s="151"/>
      <c r="M29" s="147">
        <f t="shared" si="5"/>
        <v>0</v>
      </c>
      <c r="N29" s="147" t="str">
        <f t="shared" si="6"/>
        <v/>
      </c>
      <c r="O29" s="152" t="str">
        <f t="shared" si="0"/>
        <v/>
      </c>
      <c r="P29" s="147" t="str">
        <f t="shared" si="1"/>
        <v/>
      </c>
      <c r="Q29" s="147" t="str">
        <f t="shared" si="2"/>
        <v/>
      </c>
      <c r="R29" s="147" t="str">
        <f t="shared" si="3"/>
        <v/>
      </c>
    </row>
    <row r="30" spans="1:18" ht="24.95" customHeight="1">
      <c r="A30" s="36">
        <f t="shared" si="4"/>
        <v>1</v>
      </c>
      <c r="B30" s="45" t="str">
        <f t="shared" si="7"/>
        <v/>
      </c>
      <c r="C30" s="60"/>
      <c r="D30" s="61"/>
      <c r="E30" s="61"/>
      <c r="F30" s="46" t="str">
        <f><![CDATA[IFERROR(IF(E30<>"",VLOOKUP(E30,Items!$C$8:$D$167,2,0),""),"راجع تكويد الصنف")]]></f>
        <v/>
      </c>
      <c r="G30" s="61"/>
      <c r="H30" s="61"/>
      <c r="I30" s="61"/>
      <c r="J30" s="61"/>
      <c r="K30" s="65"/>
      <c r="L30" s="151"/>
      <c r="M30" s="147">
        <f t="shared" si="5"/>
        <v>0</v>
      </c>
      <c r="N30" s="147" t="str">
        <f t="shared" si="6"/>
        <v/>
      </c>
      <c r="O30" s="152" t="str">
        <f t="shared" si="0"/>
        <v/>
      </c>
      <c r="P30" s="147" t="str">
        <f t="shared" si="1"/>
        <v/>
      </c>
      <c r="Q30" s="147" t="str">
        <f t="shared" si="2"/>
        <v/>
      </c>
      <c r="R30" s="147" t="str">
        <f t="shared" si="3"/>
        <v/>
      </c>
    </row>
    <row r="31" spans="1:18" ht="24.95" customHeight="1">
      <c r="A31" s="36">
        <f t="shared" si="4"/>
        <v>1</v>
      </c>
      <c r="B31" s="45" t="str">
        <f t="shared" si="7"/>
        <v/>
      </c>
      <c r="C31" s="60"/>
      <c r="D31" s="61"/>
      <c r="E31" s="61"/>
      <c r="F31" s="46" t="str">
        <f><![CDATA[IFERROR(IF(E31<>"",VLOOKUP(E31,Items!$C$8:$D$167,2,0),""),"راجع تكويد الصنف")]]></f>
        <v/>
      </c>
      <c r="G31" s="61"/>
      <c r="H31" s="61"/>
      <c r="I31" s="61"/>
      <c r="J31" s="61"/>
      <c r="K31" s="65"/>
      <c r="L31" s="151"/>
      <c r="M31" s="147">
        <f t="shared" si="5"/>
        <v>0</v>
      </c>
      <c r="N31" s="147" t="str">
        <f t="shared" si="6"/>
        <v/>
      </c>
      <c r="O31" s="152" t="str">
        <f t="shared" si="0"/>
        <v/>
      </c>
      <c r="P31" s="147" t="str">
        <f t="shared" si="1"/>
        <v/>
      </c>
      <c r="Q31" s="147" t="str">
        <f t="shared" si="2"/>
        <v/>
      </c>
      <c r="R31" s="147" t="str">
        <f t="shared" si="3"/>
        <v/>
      </c>
    </row>
    <row r="32" spans="1:18" ht="24.95" customHeight="1">
      <c r="A32" s="36">
        <f t="shared" si="4"/>
        <v>1</v>
      </c>
      <c r="B32" s="45" t="str">
        <f t="shared" si="7"/>
        <v/>
      </c>
      <c r="C32" s="60"/>
      <c r="D32" s="61"/>
      <c r="E32" s="61"/>
      <c r="F32" s="46" t="str">
        <f><![CDATA[IFERROR(IF(E32<>"",VLOOKUP(E32,Items!$C$8:$D$167,2,0),""),"راجع تكويد الصنف")]]></f>
        <v/>
      </c>
      <c r="G32" s="61"/>
      <c r="H32" s="61"/>
      <c r="I32" s="61"/>
      <c r="J32" s="61"/>
      <c r="K32" s="65"/>
      <c r="L32" s="151"/>
      <c r="M32" s="147">
        <f t="shared" si="5"/>
        <v>0</v>
      </c>
      <c r="N32" s="147" t="str">
        <f t="shared" si="6"/>
        <v/>
      </c>
      <c r="O32" s="152" t="str">
        <f t="shared" si="0"/>
        <v/>
      </c>
      <c r="P32" s="147" t="str">
        <f t="shared" si="1"/>
        <v/>
      </c>
      <c r="Q32" s="147" t="str">
        <f t="shared" si="2"/>
        <v/>
      </c>
      <c r="R32" s="147" t="str">
        <f t="shared" si="3"/>
        <v/>
      </c>
    </row>
    <row r="33" spans="1:18" ht="24.95" customHeight="1">
      <c r="A33" s="36">
        <f t="shared" si="4"/>
        <v>1</v>
      </c>
      <c r="B33" s="45" t="str">
        <f t="shared" si="7"/>
        <v/>
      </c>
      <c r="C33" s="60"/>
      <c r="D33" s="61"/>
      <c r="E33" s="61"/>
      <c r="F33" s="46" t="str">
        <f><![CDATA[IFERROR(IF(E33<>"",VLOOKUP(E33,Items!$C$8:$D$167,2,0),""),"راجع تكويد الصنف")]]></f>
        <v/>
      </c>
      <c r="G33" s="61"/>
      <c r="H33" s="61"/>
      <c r="I33" s="61"/>
      <c r="J33" s="61"/>
      <c r="K33" s="65"/>
      <c r="L33" s="151"/>
      <c r="M33" s="147">
        <f t="shared" si="5"/>
        <v>0</v>
      </c>
      <c r="N33" s="147" t="str">
        <f t="shared" si="6"/>
        <v/>
      </c>
      <c r="O33" s="152" t="str">
        <f t="shared" si="0"/>
        <v/>
      </c>
      <c r="P33" s="147" t="str">
        <f t="shared" si="1"/>
        <v/>
      </c>
      <c r="Q33" s="147" t="str">
        <f t="shared" si="2"/>
        <v/>
      </c>
      <c r="R33" s="147" t="str">
        <f t="shared" si="3"/>
        <v/>
      </c>
    </row>
    <row r="34" spans="1:18" ht="24.95" customHeight="1">
      <c r="A34" s="36">
        <f t="shared" si="4"/>
        <v>1</v>
      </c>
      <c r="B34" s="45" t="str">
        <f t="shared" si="7"/>
        <v/>
      </c>
      <c r="C34" s="60"/>
      <c r="D34" s="61"/>
      <c r="E34" s="61"/>
      <c r="F34" s="46" t="str">
        <f><![CDATA[IFERROR(IF(E34<>"",VLOOKUP(E34,Items!$C$8:$D$167,2,0),""),"راجع تكويد الصنف")]]></f>
        <v/>
      </c>
      <c r="G34" s="61"/>
      <c r="H34" s="61"/>
      <c r="I34" s="61"/>
      <c r="J34" s="61"/>
      <c r="K34" s="65"/>
      <c r="L34" s="151"/>
      <c r="M34" s="147">
        <f t="shared" si="5"/>
        <v>0</v>
      </c>
      <c r="N34" s="147" t="str">
        <f t="shared" si="6"/>
        <v/>
      </c>
      <c r="O34" s="152" t="str">
        <f t="shared" si="0"/>
        <v/>
      </c>
      <c r="P34" s="147" t="str">
        <f t="shared" si="1"/>
        <v/>
      </c>
      <c r="Q34" s="147" t="str">
        <f t="shared" si="2"/>
        <v/>
      </c>
      <c r="R34" s="147" t="str">
        <f t="shared" si="3"/>
        <v/>
      </c>
    </row>
    <row r="35" spans="1:18" ht="24.95" customHeight="1">
      <c r="A35" s="36">
        <f t="shared" si="4"/>
        <v>1</v>
      </c>
      <c r="B35" s="45" t="str">
        <f t="shared" si="7"/>
        <v/>
      </c>
      <c r="C35" s="60"/>
      <c r="D35" s="61"/>
      <c r="E35" s="61"/>
      <c r="F35" s="46" t="str">
        <f><![CDATA[IFERROR(IF(E35<>"",VLOOKUP(E35,Items!$C$8:$D$167,2,0),""),"راجع تكويد الصنف")]]></f>
        <v/>
      </c>
      <c r="G35" s="61"/>
      <c r="H35" s="61"/>
      <c r="I35" s="61"/>
      <c r="J35" s="61"/>
      <c r="K35" s="65"/>
      <c r="L35" s="151"/>
      <c r="M35" s="147">
        <f t="shared" si="5"/>
        <v>0</v>
      </c>
      <c r="N35" s="147" t="str">
        <f t="shared" si="6"/>
        <v/>
      </c>
      <c r="O35" s="152" t="str">
        <f t="shared" si="0"/>
        <v/>
      </c>
      <c r="P35" s="147" t="str">
        <f t="shared" si="1"/>
        <v/>
      </c>
      <c r="Q35" s="147" t="str">
        <f t="shared" si="2"/>
        <v/>
      </c>
      <c r="R35" s="147" t="str">
        <f t="shared" si="3"/>
        <v/>
      </c>
    </row>
    <row r="36" spans="1:18" ht="24.95" customHeight="1">
      <c r="A36" s="36">
        <f t="shared" si="4"/>
        <v>1</v>
      </c>
      <c r="B36" s="45" t="str">
        <f t="shared" si="7"/>
        <v/>
      </c>
      <c r="C36" s="60"/>
      <c r="D36" s="61"/>
      <c r="E36" s="61"/>
      <c r="F36" s="46" t="str">
        <f><![CDATA[IFERROR(IF(E36<>"",VLOOKUP(E36,Items!$C$8:$D$167,2,0),""),"راجع تكويد الصنف")]]></f>
        <v/>
      </c>
      <c r="G36" s="61"/>
      <c r="H36" s="61"/>
      <c r="I36" s="61"/>
      <c r="J36" s="61"/>
      <c r="K36" s="65"/>
      <c r="L36" s="151"/>
      <c r="M36" s="147">
        <f t="shared" si="5"/>
        <v>0</v>
      </c>
      <c r="N36" s="147" t="str">
        <f t="shared" si="6"/>
        <v/>
      </c>
      <c r="O36" s="152" t="str">
        <f t="shared" si="0"/>
        <v/>
      </c>
      <c r="P36" s="147" t="str">
        <f t="shared" si="1"/>
        <v/>
      </c>
      <c r="Q36" s="147" t="str">
        <f t="shared" si="2"/>
        <v/>
      </c>
      <c r="R36" s="147" t="str">
        <f t="shared" si="3"/>
        <v/>
      </c>
    </row>
    <row r="37" spans="1:18" ht="24.95" customHeight="1">
      <c r="A37" s="36">
        <f t="shared" si="4"/>
        <v>1</v>
      </c>
      <c r="B37" s="45" t="str">
        <f t="shared" si="7"/>
        <v/>
      </c>
      <c r="C37" s="60"/>
      <c r="D37" s="61"/>
      <c r="E37" s="61"/>
      <c r="F37" s="46" t="str">
        <f><![CDATA[IFERROR(IF(E37<>"",VLOOKUP(E37,Items!$C$8:$D$167,2,0),""),"راجع تكويد الصنف")]]></f>
        <v/>
      </c>
      <c r="G37" s="61"/>
      <c r="H37" s="61"/>
      <c r="I37" s="61"/>
      <c r="J37" s="61"/>
      <c r="K37" s="65"/>
      <c r="L37" s="151"/>
      <c r="M37" s="147">
        <f t="shared" si="5"/>
        <v>0</v>
      </c>
      <c r="N37" s="147" t="str">
        <f t="shared" si="6"/>
        <v/>
      </c>
      <c r="O37" s="152" t="str">
        <f t="shared" si="0"/>
        <v/>
      </c>
      <c r="P37" s="147" t="str">
        <f t="shared" si="1"/>
        <v/>
      </c>
      <c r="Q37" s="147" t="str">
        <f t="shared" si="2"/>
        <v/>
      </c>
      <c r="R37" s="147" t="str">
        <f t="shared" si="3"/>
        <v/>
      </c>
    </row>
    <row r="38" spans="1:18" ht="24.95" customHeight="1">
      <c r="A38" s="36">
        <f t="shared" si="4"/>
        <v>1</v>
      </c>
      <c r="B38" s="45" t="str">
        <f t="shared" si="7"/>
        <v/>
      </c>
      <c r="C38" s="60"/>
      <c r="D38" s="61"/>
      <c r="E38" s="61"/>
      <c r="F38" s="46" t="str">
        <f><![CDATA[IFERROR(IF(E38<>"",VLOOKUP(E38,Items!$C$8:$D$167,2,0),""),"راجع تكويد الصنف")]]></f>
        <v/>
      </c>
      <c r="G38" s="61"/>
      <c r="H38" s="61"/>
      <c r="I38" s="61"/>
      <c r="J38" s="61"/>
      <c r="K38" s="65"/>
      <c r="L38" s="151"/>
      <c r="M38" s="147">
        <f t="shared" si="5"/>
        <v>0</v>
      </c>
      <c r="N38" s="147" t="str">
        <f t="shared" si="6"/>
        <v/>
      </c>
      <c r="O38" s="152" t="str">
        <f t="shared" si="0"/>
        <v/>
      </c>
      <c r="P38" s="147" t="str">
        <f t="shared" si="1"/>
        <v/>
      </c>
      <c r="Q38" s="147" t="str">
        <f t="shared" si="2"/>
        <v/>
      </c>
      <c r="R38" s="147" t="str">
        <f t="shared" si="3"/>
        <v/>
      </c>
    </row>
    <row r="39" spans="1:18" ht="24.95" customHeight="1">
      <c r="A39" s="36">
        <f t="shared" si="4"/>
        <v>1</v>
      </c>
      <c r="B39" s="45" t="str">
        <f t="shared" si="7"/>
        <v/>
      </c>
      <c r="C39" s="60"/>
      <c r="D39" s="61"/>
      <c r="E39" s="61"/>
      <c r="F39" s="46" t="str">
        <f><![CDATA[IFERROR(IF(E39<>"",VLOOKUP(E39,Items!$C$8:$D$167,2,0),""),"راجع تكويد الصنف")]]></f>
        <v/>
      </c>
      <c r="G39" s="61"/>
      <c r="H39" s="61"/>
      <c r="I39" s="61"/>
      <c r="J39" s="61"/>
      <c r="K39" s="65"/>
      <c r="L39" s="151"/>
      <c r="M39" s="147">
        <f t="shared" si="5"/>
        <v>0</v>
      </c>
      <c r="N39" s="147" t="str">
        <f t="shared" si="6"/>
        <v/>
      </c>
      <c r="O39" s="152" t="str">
        <f t="shared" si="0"/>
        <v/>
      </c>
      <c r="P39" s="147" t="str">
        <f t="shared" si="1"/>
        <v/>
      </c>
      <c r="Q39" s="147" t="str">
        <f t="shared" si="2"/>
        <v/>
      </c>
      <c r="R39" s="147" t="str">
        <f t="shared" si="3"/>
        <v/>
      </c>
    </row>
    <row r="40" spans="1:18" ht="24.95" customHeight="1">
      <c r="A40" s="36">
        <f t="shared" si="4"/>
        <v>1</v>
      </c>
      <c r="B40" s="45" t="str">
        <f t="shared" si="7"/>
        <v/>
      </c>
      <c r="C40" s="60"/>
      <c r="D40" s="61"/>
      <c r="E40" s="61"/>
      <c r="F40" s="46" t="str">
        <f><![CDATA[IFERROR(IF(E40<>"",VLOOKUP(E40,Items!$C$8:$D$167,2,0),""),"راجع تكويد الصنف")]]></f>
        <v/>
      </c>
      <c r="G40" s="61"/>
      <c r="H40" s="61"/>
      <c r="I40" s="61"/>
      <c r="J40" s="61"/>
      <c r="K40" s="65"/>
      <c r="L40" s="151"/>
      <c r="M40" s="147">
        <f t="shared" si="5"/>
        <v>0</v>
      </c>
      <c r="N40" s="147" t="str">
        <f t="shared" si="6"/>
        <v/>
      </c>
      <c r="O40" s="152" t="str">
        <f t="shared" si="0"/>
        <v/>
      </c>
      <c r="P40" s="147" t="str">
        <f t="shared" si="1"/>
        <v/>
      </c>
      <c r="Q40" s="147" t="str">
        <f t="shared" si="2"/>
        <v/>
      </c>
      <c r="R40" s="147" t="str">
        <f t="shared" si="3"/>
        <v/>
      </c>
    </row>
    <row r="41" spans="1:18" ht="24.95" customHeight="1">
      <c r="A41" s="36">
        <f t="shared" si="4"/>
        <v>1</v>
      </c>
      <c r="B41" s="45" t="str">
        <f t="shared" si="7"/>
        <v/>
      </c>
      <c r="C41" s="60"/>
      <c r="D41" s="61"/>
      <c r="E41" s="61"/>
      <c r="F41" s="46" t="str">
        <f><![CDATA[IFERROR(IF(E41<>"",VLOOKUP(E41,Items!$C$8:$D$167,2,0),""),"راجع تكويد الصنف")]]></f>
        <v/>
      </c>
      <c r="G41" s="61"/>
      <c r="H41" s="61"/>
      <c r="I41" s="61"/>
      <c r="J41" s="61"/>
      <c r="K41" s="65"/>
      <c r="L41" s="151"/>
      <c r="M41" s="147">
        <f t="shared" si="5"/>
        <v>0</v>
      </c>
      <c r="N41" s="147" t="str">
        <f t="shared" si="6"/>
        <v/>
      </c>
      <c r="O41" s="152" t="str">
        <f t="shared" si="0"/>
        <v/>
      </c>
      <c r="P41" s="147" t="str">
        <f t="shared" si="1"/>
        <v/>
      </c>
      <c r="Q41" s="147" t="str">
        <f t="shared" si="2"/>
        <v/>
      </c>
      <c r="R41" s="147" t="str">
        <f t="shared" si="3"/>
        <v/>
      </c>
    </row>
    <row r="42" spans="1:18" ht="24.95" customHeight="1">
      <c r="A42" s="36">
        <f t="shared" si="4"/>
        <v>1</v>
      </c>
      <c r="B42" s="45" t="str">
        <f t="shared" si="7"/>
        <v/>
      </c>
      <c r="C42" s="60"/>
      <c r="D42" s="61"/>
      <c r="E42" s="61"/>
      <c r="F42" s="46" t="str">
        <f><![CDATA[IFERROR(IF(E42<>"",VLOOKUP(E42,Items!$C$8:$D$167,2,0),""),"راجع تكويد الصنف")]]></f>
        <v/>
      </c>
      <c r="G42" s="61"/>
      <c r="H42" s="61"/>
      <c r="I42" s="61"/>
      <c r="J42" s="61"/>
      <c r="K42" s="65"/>
      <c r="L42" s="151"/>
      <c r="M42" s="147">
        <f t="shared" si="5"/>
        <v>0</v>
      </c>
      <c r="N42" s="147" t="str">
        <f t="shared" si="6"/>
        <v/>
      </c>
      <c r="O42" s="152" t="str">
        <f t="shared" si="0"/>
        <v/>
      </c>
      <c r="P42" s="147" t="str">
        <f t="shared" si="1"/>
        <v/>
      </c>
      <c r="Q42" s="147" t="str">
        <f t="shared" si="2"/>
        <v/>
      </c>
      <c r="R42" s="147" t="str">
        <f t="shared" si="3"/>
        <v/>
      </c>
    </row>
    <row r="43" spans="1:18" ht="24.95" customHeight="1">
      <c r="A43" s="36">
        <f t="shared" si="4"/>
        <v>1</v>
      </c>
      <c r="B43" s="45" t="str">
        <f t="shared" si="7"/>
        <v/>
      </c>
      <c r="C43" s="60"/>
      <c r="D43" s="61"/>
      <c r="E43" s="61"/>
      <c r="F43" s="46" t="str">
        <f><![CDATA[IFERROR(IF(E43<>"",VLOOKUP(E43,Items!$C$8:$D$167,2,0),""),"راجع تكويد الصنف")]]></f>
        <v/>
      </c>
      <c r="G43" s="61"/>
      <c r="H43" s="61"/>
      <c r="I43" s="61"/>
      <c r="J43" s="61"/>
      <c r="K43" s="65"/>
      <c r="L43" s="151"/>
      <c r="M43" s="147">
        <f t="shared" si="5"/>
        <v>0</v>
      </c>
      <c r="N43" s="147" t="str">
        <f t="shared" si="6"/>
        <v/>
      </c>
      <c r="O43" s="152" t="str">
        <f t="shared" si="0"/>
        <v/>
      </c>
      <c r="P43" s="147" t="str">
        <f t="shared" si="1"/>
        <v/>
      </c>
      <c r="Q43" s="147" t="str">
        <f t="shared" si="2"/>
        <v/>
      </c>
      <c r="R43" s="147" t="str">
        <f t="shared" si="3"/>
        <v/>
      </c>
    </row>
    <row r="44" spans="1:18" ht="24.95" customHeight="1">
      <c r="A44" s="36">
        <f t="shared" si="4"/>
        <v>1</v>
      </c>
      <c r="B44" s="45" t="str">
        <f t="shared" si="7"/>
        <v/>
      </c>
      <c r="C44" s="60"/>
      <c r="D44" s="61"/>
      <c r="E44" s="61"/>
      <c r="F44" s="46" t="str">
        <f><![CDATA[IFERROR(IF(E44<>"",VLOOKUP(E44,Items!$C$8:$D$167,2,0),""),"راجع تكويد الصنف")]]></f>
        <v/>
      </c>
      <c r="G44" s="61"/>
      <c r="H44" s="61"/>
      <c r="I44" s="61"/>
      <c r="J44" s="61"/>
      <c r="K44" s="65"/>
      <c r="L44" s="151"/>
      <c r="M44" s="147">
        <f t="shared" si="5"/>
        <v>0</v>
      </c>
      <c r="N44" s="147" t="str">
        <f t="shared" si="6"/>
        <v/>
      </c>
      <c r="O44" s="152" t="str">
        <f t="shared" si="0"/>
        <v/>
      </c>
      <c r="P44" s="147" t="str">
        <f t="shared" si="1"/>
        <v/>
      </c>
      <c r="Q44" s="147" t="str">
        <f t="shared" si="2"/>
        <v/>
      </c>
      <c r="R44" s="147" t="str">
        <f t="shared" si="3"/>
        <v/>
      </c>
    </row>
    <row r="45" spans="1:18" ht="24.95" customHeight="1">
      <c r="A45" s="36">
        <f t="shared" si="4"/>
        <v>1</v>
      </c>
      <c r="B45" s="45" t="str">
        <f t="shared" si="7"/>
        <v/>
      </c>
      <c r="C45" s="60"/>
      <c r="D45" s="61"/>
      <c r="E45" s="61"/>
      <c r="F45" s="46" t="str">
        <f><![CDATA[IFERROR(IF(E45<>"",VLOOKUP(E45,Items!$C$8:$D$167,2,0),""),"راجع تكويد الصنف")]]></f>
        <v/>
      </c>
      <c r="G45" s="61"/>
      <c r="H45" s="61"/>
      <c r="I45" s="61"/>
      <c r="J45" s="61"/>
      <c r="K45" s="65"/>
      <c r="L45" s="151"/>
      <c r="M45" s="147">
        <f t="shared" si="5"/>
        <v>0</v>
      </c>
      <c r="N45" s="147" t="str">
        <f t="shared" si="6"/>
        <v/>
      </c>
      <c r="O45" s="152" t="str">
        <f t="shared" si="0"/>
        <v/>
      </c>
      <c r="P45" s="147" t="str">
        <f t="shared" si="1"/>
        <v/>
      </c>
      <c r="Q45" s="147" t="str">
        <f t="shared" si="2"/>
        <v/>
      </c>
      <c r="R45" s="147" t="str">
        <f t="shared" si="3"/>
        <v/>
      </c>
    </row>
    <row r="46" spans="1:18" ht="24.95" customHeight="1">
      <c r="A46" s="36">
        <f t="shared" si="4"/>
        <v>1</v>
      </c>
      <c r="B46" s="45" t="str">
        <f t="shared" si="7"/>
        <v/>
      </c>
      <c r="C46" s="60"/>
      <c r="D46" s="61"/>
      <c r="E46" s="61"/>
      <c r="F46" s="46" t="str">
        <f><![CDATA[IFERROR(IF(E46<>"",VLOOKUP(E46,Items!$C$8:$D$167,2,0),""),"راجع تكويد الصنف")]]></f>
        <v/>
      </c>
      <c r="G46" s="61"/>
      <c r="H46" s="61"/>
      <c r="I46" s="61"/>
      <c r="J46" s="61"/>
      <c r="K46" s="65"/>
      <c r="L46" s="151"/>
      <c r="M46" s="147">
        <f t="shared" si="5"/>
        <v>0</v>
      </c>
      <c r="N46" s="147" t="str">
        <f t="shared" si="6"/>
        <v/>
      </c>
      <c r="O46" s="152" t="str">
        <f t="shared" si="0"/>
        <v/>
      </c>
      <c r="P46" s="147" t="str">
        <f t="shared" si="1"/>
        <v/>
      </c>
      <c r="Q46" s="147" t="str">
        <f t="shared" si="2"/>
        <v/>
      </c>
      <c r="R46" s="147" t="str">
        <f t="shared" si="3"/>
        <v/>
      </c>
    </row>
    <row r="47" spans="1:18" ht="24.95" customHeight="1">
      <c r="A47" s="36">
        <f t="shared" si="4"/>
        <v>1</v>
      </c>
      <c r="B47" s="45" t="str">
        <f t="shared" si="7"/>
        <v/>
      </c>
      <c r="C47" s="60"/>
      <c r="D47" s="61"/>
      <c r="E47" s="61"/>
      <c r="F47" s="46" t="str">
        <f><![CDATA[IFERROR(IF(E47<>"",VLOOKUP(E47,Items!$C$8:$D$167,2,0),""),"راجع تكويد الصنف")]]></f>
        <v/>
      </c>
      <c r="G47" s="61"/>
      <c r="H47" s="61"/>
      <c r="I47" s="61"/>
      <c r="J47" s="61"/>
      <c r="K47" s="65"/>
      <c r="L47" s="151"/>
      <c r="M47" s="147">
        <f t="shared" si="5"/>
        <v>0</v>
      </c>
      <c r="N47" s="147" t="str">
        <f t="shared" si="6"/>
        <v/>
      </c>
      <c r="O47" s="152" t="str">
        <f t="shared" si="0"/>
        <v/>
      </c>
      <c r="P47" s="147" t="str">
        <f t="shared" si="1"/>
        <v/>
      </c>
      <c r="Q47" s="147" t="str">
        <f t="shared" si="2"/>
        <v/>
      </c>
      <c r="R47" s="147" t="str">
        <f t="shared" si="3"/>
        <v/>
      </c>
    </row>
    <row r="48" spans="1:18" ht="24.95" customHeight="1">
      <c r="A48" s="36">
        <f t="shared" si="4"/>
        <v>1</v>
      </c>
      <c r="B48" s="45" t="str">
        <f t="shared" si="7"/>
        <v/>
      </c>
      <c r="C48" s="60"/>
      <c r="D48" s="61"/>
      <c r="E48" s="61"/>
      <c r="F48" s="46" t="str">
        <f><![CDATA[IFERROR(IF(E48<>"",VLOOKUP(E48,Items!$C$8:$D$167,2,0),""),"راجع تكويد الصنف")]]></f>
        <v/>
      </c>
      <c r="G48" s="61"/>
      <c r="H48" s="61"/>
      <c r="I48" s="61"/>
      <c r="J48" s="61"/>
      <c r="K48" s="65"/>
      <c r="L48" s="151"/>
      <c r="M48" s="147">
        <f t="shared" si="5"/>
        <v>0</v>
      </c>
      <c r="N48" s="147" t="str">
        <f t="shared" si="6"/>
        <v/>
      </c>
      <c r="O48" s="152" t="str">
        <f t="shared" si="0"/>
        <v/>
      </c>
      <c r="P48" s="147" t="str">
        <f t="shared" si="1"/>
        <v/>
      </c>
      <c r="Q48" s="147" t="str">
        <f t="shared" si="2"/>
        <v/>
      </c>
      <c r="R48" s="147" t="str">
        <f t="shared" si="3"/>
        <v/>
      </c>
    </row>
    <row r="49" spans="1:18" ht="24.95" customHeight="1">
      <c r="A49" s="36">
        <f t="shared" si="4"/>
        <v>1</v>
      </c>
      <c r="B49" s="45" t="str">
        <f t="shared" si="7"/>
        <v/>
      </c>
      <c r="C49" s="60"/>
      <c r="D49" s="61"/>
      <c r="E49" s="61"/>
      <c r="F49" s="46" t="str">
        <f><![CDATA[IFERROR(IF(E49<>"",VLOOKUP(E49,Items!$C$8:$D$167,2,0),""),"راجع تكويد الصنف")]]></f>
        <v/>
      </c>
      <c r="G49" s="61"/>
      <c r="H49" s="61"/>
      <c r="I49" s="61"/>
      <c r="J49" s="61"/>
      <c r="K49" s="65"/>
      <c r="L49" s="151"/>
      <c r="M49" s="147">
        <f t="shared" si="5"/>
        <v>0</v>
      </c>
      <c r="N49" s="147" t="str">
        <f t="shared" si="6"/>
        <v/>
      </c>
      <c r="O49" s="152" t="str">
        <f t="shared" si="0"/>
        <v/>
      </c>
      <c r="P49" s="147" t="str">
        <f t="shared" si="1"/>
        <v/>
      </c>
      <c r="Q49" s="147" t="str">
        <f t="shared" si="2"/>
        <v/>
      </c>
      <c r="R49" s="147" t="str">
        <f t="shared" si="3"/>
        <v/>
      </c>
    </row>
    <row r="50" spans="1:18" ht="24.95" customHeight="1">
      <c r="A50" s="36">
        <f t="shared" si="4"/>
        <v>1</v>
      </c>
      <c r="B50" s="45" t="str">
        <f t="shared" si="7"/>
        <v/>
      </c>
      <c r="C50" s="60"/>
      <c r="D50" s="61"/>
      <c r="E50" s="61"/>
      <c r="F50" s="46" t="str">
        <f><![CDATA[IFERROR(IF(E50<>"",VLOOKUP(E50,Items!$C$8:$D$167,2,0),""),"راجع تكويد الصنف")]]></f>
        <v/>
      </c>
      <c r="G50" s="61"/>
      <c r="H50" s="61"/>
      <c r="I50" s="61"/>
      <c r="J50" s="61"/>
      <c r="K50" s="65"/>
      <c r="L50" s="151"/>
      <c r="M50" s="147">
        <f t="shared" si="5"/>
        <v>0</v>
      </c>
      <c r="N50" s="147" t="str">
        <f t="shared" si="6"/>
        <v/>
      </c>
      <c r="O50" s="152" t="str">
        <f t="shared" si="0"/>
        <v/>
      </c>
      <c r="P50" s="147" t="str">
        <f t="shared" si="1"/>
        <v/>
      </c>
      <c r="Q50" s="147" t="str">
        <f t="shared" si="2"/>
        <v/>
      </c>
      <c r="R50" s="147" t="str">
        <f t="shared" si="3"/>
        <v/>
      </c>
    </row>
    <row r="51" spans="1:18" ht="24.95" customHeight="1">
      <c r="A51" s="36">
        <f t="shared" si="4"/>
        <v>1</v>
      </c>
      <c r="B51" s="45" t="str">
        <f t="shared" si="7"/>
        <v/>
      </c>
      <c r="C51" s="60"/>
      <c r="D51" s="61"/>
      <c r="E51" s="61"/>
      <c r="F51" s="46" t="str">
        <f><![CDATA[IFERROR(IF(E51<>"",VLOOKUP(E51,Items!$C$8:$D$167,2,0),""),"راجع تكويد الصنف")]]></f>
        <v/>
      </c>
      <c r="G51" s="61"/>
      <c r="H51" s="61"/>
      <c r="I51" s="61"/>
      <c r="J51" s="61"/>
      <c r="K51" s="65"/>
      <c r="L51" s="151"/>
      <c r="M51" s="147">
        <f t="shared" si="5"/>
        <v>0</v>
      </c>
      <c r="N51" s="147" t="str">
        <f t="shared" si="6"/>
        <v/>
      </c>
      <c r="O51" s="152" t="str">
        <f t="shared" si="0"/>
        <v/>
      </c>
      <c r="P51" s="147" t="str">
        <f t="shared" si="1"/>
        <v/>
      </c>
      <c r="Q51" s="147" t="str">
        <f t="shared" si="2"/>
        <v/>
      </c>
      <c r="R51" s="147" t="str">
        <f t="shared" si="3"/>
        <v/>
      </c>
    </row>
    <row r="52" spans="1:18" ht="24.95" customHeight="1">
      <c r="A52" s="36">
        <f t="shared" si="4"/>
        <v>1</v>
      </c>
      <c r="B52" s="45" t="str">
        <f t="shared" si="7"/>
        <v/>
      </c>
      <c r="C52" s="60"/>
      <c r="D52" s="61"/>
      <c r="E52" s="61"/>
      <c r="F52" s="46" t="str">
        <f><![CDATA[IFERROR(IF(E52<>"",VLOOKUP(E52,Items!$C$8:$D$167,2,0),""),"راجع تكويد الصنف")]]></f>
        <v/>
      </c>
      <c r="G52" s="61"/>
      <c r="H52" s="61"/>
      <c r="I52" s="61"/>
      <c r="J52" s="61"/>
      <c r="K52" s="65"/>
      <c r="L52" s="151"/>
      <c r="M52" s="147">
        <f t="shared" si="5"/>
        <v>0</v>
      </c>
      <c r="N52" s="147" t="str">
        <f t="shared" si="6"/>
        <v/>
      </c>
      <c r="O52" s="152" t="str">
        <f t="shared" si="0"/>
        <v/>
      </c>
      <c r="P52" s="147" t="str">
        <f t="shared" si="1"/>
        <v/>
      </c>
      <c r="Q52" s="147" t="str">
        <f t="shared" si="2"/>
        <v/>
      </c>
      <c r="R52" s="147" t="str">
        <f t="shared" si="3"/>
        <v/>
      </c>
    </row>
    <row r="53" spans="1:18" ht="24.95" customHeight="1">
      <c r="A53" s="36">
        <f t="shared" si="4"/>
        <v>1</v>
      </c>
      <c r="B53" s="45" t="str">
        <f t="shared" si="7"/>
        <v/>
      </c>
      <c r="C53" s="60"/>
      <c r="D53" s="61"/>
      <c r="E53" s="61"/>
      <c r="F53" s="46" t="str">
        <f><![CDATA[IFERROR(IF(E53<>"",VLOOKUP(E53,Items!$C$8:$D$167,2,0),""),"راجع تكويد الصنف")]]></f>
        <v/>
      </c>
      <c r="G53" s="61"/>
      <c r="H53" s="61"/>
      <c r="I53" s="61"/>
      <c r="J53" s="61"/>
      <c r="K53" s="65"/>
      <c r="L53" s="151"/>
      <c r="M53" s="147">
        <f t="shared" si="5"/>
        <v>0</v>
      </c>
      <c r="N53" s="147" t="str">
        <f t="shared" si="6"/>
        <v/>
      </c>
      <c r="O53" s="152" t="str">
        <f t="shared" si="0"/>
        <v/>
      </c>
      <c r="P53" s="147" t="str">
        <f t="shared" si="1"/>
        <v/>
      </c>
      <c r="Q53" s="147" t="str">
        <f t="shared" si="2"/>
        <v/>
      </c>
      <c r="R53" s="147" t="str">
        <f t="shared" si="3"/>
        <v/>
      </c>
    </row>
    <row r="54" spans="1:18" ht="24.95" customHeight="1">
      <c r="A54" s="36">
        <f t="shared" si="4"/>
        <v>1</v>
      </c>
      <c r="B54" s="45" t="str">
        <f t="shared" si="7"/>
        <v/>
      </c>
      <c r="C54" s="60"/>
      <c r="D54" s="61"/>
      <c r="E54" s="61"/>
      <c r="F54" s="46" t="str">
        <f><![CDATA[IFERROR(IF(E54<>"",VLOOKUP(E54,Items!$C$8:$D$167,2,0),""),"راجع تكويد الصنف")]]></f>
        <v/>
      </c>
      <c r="G54" s="61"/>
      <c r="H54" s="61"/>
      <c r="I54" s="61"/>
      <c r="J54" s="61"/>
      <c r="K54" s="65"/>
      <c r="L54" s="151"/>
      <c r="M54" s="147">
        <f t="shared" si="5"/>
        <v>0</v>
      </c>
      <c r="N54" s="147" t="str">
        <f t="shared" si="6"/>
        <v/>
      </c>
      <c r="O54" s="152" t="str">
        <f t="shared" si="0"/>
        <v/>
      </c>
      <c r="P54" s="147" t="str">
        <f t="shared" si="1"/>
        <v/>
      </c>
      <c r="Q54" s="147" t="str">
        <f t="shared" si="2"/>
        <v/>
      </c>
      <c r="R54" s="147" t="str">
        <f t="shared" si="3"/>
        <v/>
      </c>
    </row>
    <row r="55" spans="1:18" ht="24.95" customHeight="1">
      <c r="A55" s="36">
        <f t="shared" si="4"/>
        <v>1</v>
      </c>
      <c r="B55" s="45" t="str">
        <f t="shared" si="7"/>
        <v/>
      </c>
      <c r="C55" s="60"/>
      <c r="D55" s="61"/>
      <c r="E55" s="61"/>
      <c r="F55" s="46" t="str">
        <f><![CDATA[IFERROR(IF(E55<>"",VLOOKUP(E55,Items!$C$8:$D$167,2,0),""),"راجع تكويد الصنف")]]></f>
        <v/>
      </c>
      <c r="G55" s="61"/>
      <c r="H55" s="61"/>
      <c r="I55" s="61"/>
      <c r="J55" s="61"/>
      <c r="K55" s="65"/>
      <c r="L55" s="151"/>
      <c r="M55" s="147">
        <f t="shared" si="5"/>
        <v>0</v>
      </c>
      <c r="N55" s="147" t="str">
        <f t="shared" si="6"/>
        <v/>
      </c>
      <c r="O55" s="152" t="str">
        <f t="shared" si="0"/>
        <v/>
      </c>
      <c r="P55" s="147" t="str">
        <f t="shared" si="1"/>
        <v/>
      </c>
      <c r="Q55" s="147" t="str">
        <f t="shared" si="2"/>
        <v/>
      </c>
      <c r="R55" s="147" t="str">
        <f t="shared" si="3"/>
        <v/>
      </c>
    </row>
    <row r="56" spans="1:18" ht="24.95" customHeight="1">
      <c r="A56" s="36">
        <f t="shared" si="4"/>
        <v>1</v>
      </c>
      <c r="B56" s="45" t="str">
        <f t="shared" si="7"/>
        <v/>
      </c>
      <c r="C56" s="60"/>
      <c r="D56" s="61"/>
      <c r="E56" s="61"/>
      <c r="F56" s="46" t="str">
        <f><![CDATA[IFERROR(IF(E56<>"",VLOOKUP(E56,Items!$C$8:$D$167,2,0),""),"راجع تكويد الصنف")]]></f>
        <v/>
      </c>
      <c r="G56" s="61"/>
      <c r="H56" s="61"/>
      <c r="I56" s="61"/>
      <c r="J56" s="61"/>
      <c r="K56" s="65"/>
      <c r="L56" s="151"/>
      <c r="M56" s="147">
        <f t="shared" si="5"/>
        <v>0</v>
      </c>
      <c r="N56" s="147" t="str">
        <f t="shared" si="6"/>
        <v/>
      </c>
      <c r="O56" s="152" t="str">
        <f t="shared" si="0"/>
        <v/>
      </c>
      <c r="P56" s="147" t="str">
        <f t="shared" si="1"/>
        <v/>
      </c>
      <c r="Q56" s="147" t="str">
        <f t="shared" si="2"/>
        <v/>
      </c>
      <c r="R56" s="147" t="str">
        <f t="shared" si="3"/>
        <v/>
      </c>
    </row>
    <row r="57" spans="1:18" ht="24.95" customHeight="1">
      <c r="A57" s="36">
        <f t="shared" si="4"/>
        <v>1</v>
      </c>
      <c r="B57" s="45" t="str">
        <f t="shared" si="7"/>
        <v/>
      </c>
      <c r="C57" s="60"/>
      <c r="D57" s="61"/>
      <c r="E57" s="61"/>
      <c r="F57" s="46" t="str">
        <f><![CDATA[IFERROR(IF(E57<>"",VLOOKUP(E57,Items!$C$8:$D$167,2,0),""),"راجع تكويد الصنف")]]></f>
        <v/>
      </c>
      <c r="G57" s="61"/>
      <c r="H57" s="61"/>
      <c r="I57" s="61"/>
      <c r="J57" s="61"/>
      <c r="K57" s="65"/>
      <c r="L57" s="151"/>
      <c r="M57" s="147">
        <f t="shared" si="5"/>
        <v>0</v>
      </c>
      <c r="N57" s="147" t="str">
        <f t="shared" si="6"/>
        <v/>
      </c>
      <c r="O57" s="152" t="str">
        <f t="shared" si="0"/>
        <v/>
      </c>
      <c r="P57" s="147" t="str">
        <f t="shared" si="1"/>
        <v/>
      </c>
      <c r="Q57" s="147" t="str">
        <f t="shared" si="2"/>
        <v/>
      </c>
      <c r="R57" s="147" t="str">
        <f t="shared" si="3"/>
        <v/>
      </c>
    </row>
    <row r="58" spans="1:18" ht="24.95" customHeight="1">
      <c r="A58" s="36">
        <f t="shared" si="4"/>
        <v>1</v>
      </c>
      <c r="B58" s="45" t="str">
        <f t="shared" si="7"/>
        <v/>
      </c>
      <c r="C58" s="60"/>
      <c r="D58" s="61"/>
      <c r="E58" s="61"/>
      <c r="F58" s="46" t="str">
        <f><![CDATA[IFERROR(IF(E58<>"",VLOOKUP(E58,Items!$C$8:$D$167,2,0),""),"راجع تكويد الصنف")]]></f>
        <v/>
      </c>
      <c r="G58" s="61"/>
      <c r="H58" s="61"/>
      <c r="I58" s="61"/>
      <c r="J58" s="61"/>
      <c r="K58" s="65"/>
      <c r="L58" s="151"/>
      <c r="M58" s="147">
        <f t="shared" si="5"/>
        <v>0</v>
      </c>
      <c r="N58" s="147" t="str">
        <f t="shared" si="6"/>
        <v/>
      </c>
      <c r="O58" s="152" t="str">
        <f t="shared" si="0"/>
        <v/>
      </c>
      <c r="P58" s="147" t="str">
        <f t="shared" si="1"/>
        <v/>
      </c>
      <c r="Q58" s="147" t="str">
        <f t="shared" si="2"/>
        <v/>
      </c>
      <c r="R58" s="147" t="str">
        <f t="shared" si="3"/>
        <v/>
      </c>
    </row>
    <row r="59" spans="1:18" ht="24.95" customHeight="1">
      <c r="A59" s="36">
        <f t="shared" si="4"/>
        <v>1</v>
      </c>
      <c r="B59" s="45" t="str">
        <f t="shared" si="7"/>
        <v/>
      </c>
      <c r="C59" s="60"/>
      <c r="D59" s="61"/>
      <c r="E59" s="61"/>
      <c r="F59" s="46" t="str">
        <f><![CDATA[IFERROR(IF(E59<>"",VLOOKUP(E59,Items!$C$8:$D$167,2,0),""),"راجع تكويد الصنف")]]></f>
        <v/>
      </c>
      <c r="G59" s="61"/>
      <c r="H59" s="61"/>
      <c r="I59" s="61"/>
      <c r="J59" s="61"/>
      <c r="K59" s="65"/>
      <c r="L59" s="151"/>
      <c r="M59" s="147">
        <f t="shared" si="5"/>
        <v>0</v>
      </c>
      <c r="N59" s="147" t="str">
        <f t="shared" si="6"/>
        <v/>
      </c>
      <c r="O59" s="152" t="str">
        <f t="shared" si="0"/>
        <v/>
      </c>
      <c r="P59" s="147" t="str">
        <f t="shared" si="1"/>
        <v/>
      </c>
      <c r="Q59" s="147" t="str">
        <f t="shared" si="2"/>
        <v/>
      </c>
      <c r="R59" s="147" t="str">
        <f t="shared" si="3"/>
        <v/>
      </c>
    </row>
    <row r="60" spans="1:18" ht="24.95" customHeight="1">
      <c r="A60" s="36">
        <f t="shared" si="4"/>
        <v>1</v>
      </c>
      <c r="B60" s="45" t="str">
        <f t="shared" si="7"/>
        <v/>
      </c>
      <c r="C60" s="60"/>
      <c r="D60" s="61"/>
      <c r="E60" s="61"/>
      <c r="F60" s="46" t="str">
        <f><![CDATA[IFERROR(IF(E60<>"",VLOOKUP(E60,Items!$C$8:$D$167,2,0),""),"راجع تكويد الصنف")]]></f>
        <v/>
      </c>
      <c r="G60" s="61"/>
      <c r="H60" s="61"/>
      <c r="I60" s="61"/>
      <c r="J60" s="61"/>
      <c r="K60" s="65"/>
      <c r="L60" s="151"/>
      <c r="M60" s="147">
        <f t="shared" si="5"/>
        <v>0</v>
      </c>
      <c r="N60" s="147" t="str">
        <f t="shared" si="6"/>
        <v/>
      </c>
      <c r="O60" s="152" t="str">
        <f t="shared" si="0"/>
        <v/>
      </c>
      <c r="P60" s="147" t="str">
        <f t="shared" si="1"/>
        <v/>
      </c>
      <c r="Q60" s="147" t="str">
        <f t="shared" si="2"/>
        <v/>
      </c>
      <c r="R60" s="147" t="str">
        <f t="shared" si="3"/>
        <v/>
      </c>
    </row>
    <row r="61" spans="1:18" ht="24.95" customHeight="1">
      <c r="A61" s="36">
        <f t="shared" si="4"/>
        <v>1</v>
      </c>
      <c r="B61" s="45" t="str">
        <f t="shared" si="7"/>
        <v/>
      </c>
      <c r="C61" s="60"/>
      <c r="D61" s="61"/>
      <c r="E61" s="61"/>
      <c r="F61" s="46" t="str">
        <f><![CDATA[IFERROR(IF(E61<>"",VLOOKUP(E61,Items!$C$8:$D$167,2,0),""),"راجع تكويد الصنف")]]></f>
        <v/>
      </c>
      <c r="G61" s="61"/>
      <c r="H61" s="61"/>
      <c r="I61" s="61"/>
      <c r="J61" s="61"/>
      <c r="K61" s="65"/>
      <c r="L61" s="151"/>
      <c r="M61" s="147">
        <f t="shared" si="5"/>
        <v>0</v>
      </c>
      <c r="N61" s="147" t="str">
        <f t="shared" si="6"/>
        <v/>
      </c>
      <c r="O61" s="152" t="str">
        <f t="shared" si="0"/>
        <v/>
      </c>
      <c r="P61" s="147" t="str">
        <f t="shared" si="1"/>
        <v/>
      </c>
      <c r="Q61" s="147" t="str">
        <f t="shared" si="2"/>
        <v/>
      </c>
      <c r="R61" s="147" t="str">
        <f t="shared" si="3"/>
        <v/>
      </c>
    </row>
    <row r="62" spans="1:18" ht="24.95" customHeight="1">
      <c r="A62" s="36">
        <f t="shared" si="4"/>
        <v>1</v>
      </c>
      <c r="B62" s="45" t="str">
        <f t="shared" si="7"/>
        <v/>
      </c>
      <c r="C62" s="60"/>
      <c r="D62" s="61"/>
      <c r="E62" s="61"/>
      <c r="F62" s="46" t="str">
        <f><![CDATA[IFERROR(IF(E62<>"",VLOOKUP(E62,Items!$C$8:$D$167,2,0),""),"راجع تكويد الصنف")]]></f>
        <v/>
      </c>
      <c r="G62" s="61"/>
      <c r="H62" s="61"/>
      <c r="I62" s="61"/>
      <c r="J62" s="61"/>
      <c r="K62" s="65"/>
      <c r="L62" s="151"/>
      <c r="M62" s="147">
        <f t="shared" si="5"/>
        <v>0</v>
      </c>
      <c r="N62" s="147" t="str">
        <f t="shared" si="6"/>
        <v/>
      </c>
      <c r="O62" s="152" t="str">
        <f t="shared" si="0"/>
        <v/>
      </c>
      <c r="P62" s="147" t="str">
        <f t="shared" si="1"/>
        <v/>
      </c>
      <c r="Q62" s="147" t="str">
        <f t="shared" si="2"/>
        <v/>
      </c>
      <c r="R62" s="147" t="str">
        <f t="shared" si="3"/>
        <v/>
      </c>
    </row>
    <row r="63" spans="1:18" ht="24.95" customHeight="1">
      <c r="A63" s="36">
        <f t="shared" si="4"/>
        <v>1</v>
      </c>
      <c r="B63" s="45" t="str">
        <f t="shared" si="7"/>
        <v/>
      </c>
      <c r="C63" s="60"/>
      <c r="D63" s="61"/>
      <c r="E63" s="61"/>
      <c r="F63" s="46" t="str">
        <f><![CDATA[IFERROR(IF(E63<>"",VLOOKUP(E63,Items!$C$8:$D$167,2,0),""),"راجع تكويد الصنف")]]></f>
        <v/>
      </c>
      <c r="G63" s="61"/>
      <c r="H63" s="61"/>
      <c r="I63" s="61"/>
      <c r="J63" s="61"/>
      <c r="K63" s="65"/>
      <c r="L63" s="151"/>
      <c r="M63" s="147">
        <f t="shared" si="5"/>
        <v>0</v>
      </c>
      <c r="N63" s="147" t="str">
        <f t="shared" si="6"/>
        <v/>
      </c>
      <c r="O63" s="152" t="str">
        <f t="shared" si="0"/>
        <v/>
      </c>
      <c r="P63" s="147" t="str">
        <f t="shared" si="1"/>
        <v/>
      </c>
      <c r="Q63" s="147" t="str">
        <f t="shared" si="2"/>
        <v/>
      </c>
      <c r="R63" s="147" t="str">
        <f t="shared" si="3"/>
        <v/>
      </c>
    </row>
    <row r="64" spans="1:18" ht="24.95" customHeight="1">
      <c r="A64" s="36">
        <f t="shared" si="4"/>
        <v>1</v>
      </c>
      <c r="B64" s="45" t="str">
        <f t="shared" si="7"/>
        <v/>
      </c>
      <c r="C64" s="60"/>
      <c r="D64" s="61"/>
      <c r="E64" s="61"/>
      <c r="F64" s="46" t="str">
        <f><![CDATA[IFERROR(IF(E64<>"",VLOOKUP(E64,Items!$C$8:$D$167,2,0),""),"راجع تكويد الصنف")]]></f>
        <v/>
      </c>
      <c r="G64" s="61"/>
      <c r="H64" s="61"/>
      <c r="I64" s="61"/>
      <c r="J64" s="61"/>
      <c r="K64" s="65"/>
      <c r="L64" s="151"/>
      <c r="M64" s="147">
        <f t="shared" si="5"/>
        <v>0</v>
      </c>
      <c r="N64" s="147" t="str">
        <f t="shared" si="6"/>
        <v/>
      </c>
      <c r="O64" s="152" t="str">
        <f t="shared" si="0"/>
        <v/>
      </c>
      <c r="P64" s="147" t="str">
        <f t="shared" si="1"/>
        <v/>
      </c>
      <c r="Q64" s="147" t="str">
        <f t="shared" si="2"/>
        <v/>
      </c>
      <c r="R64" s="147" t="str">
        <f t="shared" si="3"/>
        <v/>
      </c>
    </row>
    <row r="65" spans="1:18" ht="24.95" customHeight="1">
      <c r="A65" s="36">
        <f t="shared" si="4"/>
        <v>1</v>
      </c>
      <c r="B65" s="45" t="str">
        <f t="shared" si="7"/>
        <v/>
      </c>
      <c r="C65" s="60"/>
      <c r="D65" s="61"/>
      <c r="E65" s="61"/>
      <c r="F65" s="46" t="str">
        <f><![CDATA[IFERROR(IF(E65<>"",VLOOKUP(E65,Items!$C$8:$D$167,2,0),""),"راجع تكويد الصنف")]]></f>
        <v/>
      </c>
      <c r="G65" s="61"/>
      <c r="H65" s="61"/>
      <c r="I65" s="61"/>
      <c r="J65" s="61"/>
      <c r="K65" s="65"/>
      <c r="L65" s="151"/>
      <c r="M65" s="147">
        <f t="shared" si="5"/>
        <v>0</v>
      </c>
      <c r="N65" s="147" t="str">
        <f t="shared" si="6"/>
        <v/>
      </c>
      <c r="O65" s="152" t="str">
        <f t="shared" si="0"/>
        <v/>
      </c>
      <c r="P65" s="147" t="str">
        <f t="shared" si="1"/>
        <v/>
      </c>
      <c r="Q65" s="147" t="str">
        <f t="shared" si="2"/>
        <v/>
      </c>
      <c r="R65" s="147" t="str">
        <f t="shared" si="3"/>
        <v/>
      </c>
    </row>
    <row r="66" spans="1:18" ht="24.95" customHeight="1">
      <c r="A66" s="36">
        <f t="shared" si="4"/>
        <v>1</v>
      </c>
      <c r="B66" s="45" t="str">
        <f t="shared" si="7"/>
        <v/>
      </c>
      <c r="C66" s="60"/>
      <c r="D66" s="61"/>
      <c r="E66" s="61"/>
      <c r="F66" s="46" t="str">
        <f><![CDATA[IFERROR(IF(E66<>"",VLOOKUP(E66,Items!$C$8:$D$167,2,0),""),"راجع تكويد الصنف")]]></f>
        <v/>
      </c>
      <c r="G66" s="61"/>
      <c r="H66" s="61"/>
      <c r="I66" s="61"/>
      <c r="J66" s="61"/>
      <c r="K66" s="65"/>
      <c r="L66" s="151"/>
      <c r="M66" s="147">
        <f t="shared" si="5"/>
        <v>0</v>
      </c>
      <c r="N66" s="147" t="str">
        <f t="shared" si="6"/>
        <v/>
      </c>
      <c r="O66" s="152" t="str">
        <f t="shared" si="0"/>
        <v/>
      </c>
      <c r="P66" s="147" t="str">
        <f t="shared" si="1"/>
        <v/>
      </c>
      <c r="Q66" s="147" t="str">
        <f t="shared" si="2"/>
        <v/>
      </c>
      <c r="R66" s="147" t="str">
        <f t="shared" si="3"/>
        <v/>
      </c>
    </row>
    <row r="67" spans="1:18" ht="24.95" customHeight="1">
      <c r="A67" s="36">
        <f t="shared" si="4"/>
        <v>1</v>
      </c>
      <c r="B67" s="45" t="str">
        <f t="shared" si="7"/>
        <v/>
      </c>
      <c r="C67" s="60"/>
      <c r="D67" s="61"/>
      <c r="E67" s="61"/>
      <c r="F67" s="46" t="str">
        <f><![CDATA[IFERROR(IF(E67<>"",VLOOKUP(E67,Items!$C$8:$D$167,2,0),""),"راجع تكويد الصنف")]]></f>
        <v/>
      </c>
      <c r="G67" s="61"/>
      <c r="H67" s="61"/>
      <c r="I67" s="61"/>
      <c r="J67" s="61"/>
      <c r="K67" s="65"/>
      <c r="L67" s="151"/>
      <c r="M67" s="147">
        <f t="shared" si="5"/>
        <v>0</v>
      </c>
      <c r="N67" s="147" t="str">
        <f t="shared" si="6"/>
        <v/>
      </c>
      <c r="O67" s="152" t="str">
        <f t="shared" si="0"/>
        <v/>
      </c>
      <c r="P67" s="147" t="str">
        <f t="shared" si="1"/>
        <v/>
      </c>
      <c r="Q67" s="147" t="str">
        <f t="shared" si="2"/>
        <v/>
      </c>
      <c r="R67" s="147" t="str">
        <f t="shared" si="3"/>
        <v/>
      </c>
    </row>
    <row r="68" spans="1:18" ht="24.95" customHeight="1">
      <c r="A68" s="36">
        <f t="shared" si="4"/>
        <v>1</v>
      </c>
      <c r="B68" s="45" t="str">
        <f t="shared" si="7"/>
        <v/>
      </c>
      <c r="C68" s="60"/>
      <c r="D68" s="61"/>
      <c r="E68" s="61"/>
      <c r="F68" s="46" t="str">
        <f><![CDATA[IFERROR(IF(E68<>"",VLOOKUP(E68,Items!$C$8:$D$167,2,0),""),"راجع تكويد الصنف")]]></f>
        <v/>
      </c>
      <c r="G68" s="61"/>
      <c r="H68" s="61"/>
      <c r="I68" s="61"/>
      <c r="J68" s="61"/>
      <c r="K68" s="65"/>
      <c r="L68" s="151"/>
      <c r="M68" s="147">
        <f t="shared" si="5"/>
        <v>0</v>
      </c>
      <c r="N68" s="147" t="str">
        <f t="shared" si="6"/>
        <v/>
      </c>
      <c r="O68" s="152" t="str">
        <f t="shared" si="0"/>
        <v/>
      </c>
      <c r="P68" s="147" t="str">
        <f t="shared" si="1"/>
        <v/>
      </c>
      <c r="Q68" s="147" t="str">
        <f t="shared" si="2"/>
        <v/>
      </c>
      <c r="R68" s="147" t="str">
        <f t="shared" si="3"/>
        <v/>
      </c>
    </row>
    <row r="69" spans="1:18" ht="24.95" customHeight="1">
      <c r="A69" s="36">
        <f t="shared" si="4"/>
        <v>1</v>
      </c>
      <c r="B69" s="45" t="str">
        <f t="shared" si="7"/>
        <v/>
      </c>
      <c r="C69" s="60"/>
      <c r="D69" s="61"/>
      <c r="E69" s="61"/>
      <c r="F69" s="46" t="str">
        <f><![CDATA[IFERROR(IF(E69<>"",VLOOKUP(E69,Items!$C$8:$D$167,2,0),""),"راجع تكويد الصنف")]]></f>
        <v/>
      </c>
      <c r="G69" s="61"/>
      <c r="H69" s="61"/>
      <c r="I69" s="61"/>
      <c r="J69" s="61"/>
      <c r="K69" s="65"/>
      <c r="L69" s="151"/>
      <c r="M69" s="147">
        <f t="shared" si="5"/>
        <v>0</v>
      </c>
      <c r="N69" s="147" t="str">
        <f t="shared" si="6"/>
        <v/>
      </c>
      <c r="O69" s="152" t="str">
        <f t="shared" si="0"/>
        <v/>
      </c>
      <c r="P69" s="147" t="str">
        <f t="shared" si="1"/>
        <v/>
      </c>
      <c r="Q69" s="147" t="str">
        <f t="shared" si="2"/>
        <v/>
      </c>
      <c r="R69" s="147" t="str">
        <f t="shared" si="3"/>
        <v/>
      </c>
    </row>
    <row r="70" spans="1:18" ht="24.95" customHeight="1">
      <c r="A70" s="36">
        <f t="shared" si="4"/>
        <v>1</v>
      </c>
      <c r="B70" s="45" t="str">
        <f t="shared" si="7"/>
        <v/>
      </c>
      <c r="C70" s="60"/>
      <c r="D70" s="61"/>
      <c r="E70" s="61"/>
      <c r="F70" s="46" t="str">
        <f><![CDATA[IFERROR(IF(E70<>"",VLOOKUP(E70,Items!$C$8:$D$167,2,0),""),"راجع تكويد الصنف")]]></f>
        <v/>
      </c>
      <c r="G70" s="61"/>
      <c r="H70" s="61"/>
      <c r="I70" s="61"/>
      <c r="J70" s="61"/>
      <c r="K70" s="65"/>
      <c r="L70" s="151"/>
      <c r="M70" s="147">
        <f t="shared" si="5"/>
        <v>0</v>
      </c>
      <c r="N70" s="147" t="str">
        <f t="shared" si="6"/>
        <v/>
      </c>
      <c r="O70" s="152" t="str">
        <f t="shared" si="0"/>
        <v/>
      </c>
      <c r="P70" s="147" t="str">
        <f t="shared" si="1"/>
        <v/>
      </c>
      <c r="Q70" s="147" t="str">
        <f t="shared" si="2"/>
        <v/>
      </c>
      <c r="R70" s="147" t="str">
        <f t="shared" si="3"/>
        <v/>
      </c>
    </row>
    <row r="71" spans="1:18" ht="24.95" customHeight="1">
      <c r="A71" s="36">
        <f t="shared" si="4"/>
        <v>1</v>
      </c>
      <c r="B71" s="45" t="str">
        <f t="shared" si="7"/>
        <v/>
      </c>
      <c r="C71" s="60"/>
      <c r="D71" s="61"/>
      <c r="E71" s="61"/>
      <c r="F71" s="46" t="str">
        <f><![CDATA[IFERROR(IF(E71<>"",VLOOKUP(E71,Items!$C$8:$D$167,2,0),""),"راجع تكويد الصنف")]]></f>
        <v/>
      </c>
      <c r="G71" s="61"/>
      <c r="H71" s="61"/>
      <c r="I71" s="61"/>
      <c r="J71" s="61"/>
      <c r="K71" s="65"/>
      <c r="L71" s="151"/>
      <c r="M71" s="147">
        <f t="shared" si="5"/>
        <v>0</v>
      </c>
      <c r="N71" s="147" t="str">
        <f t="shared" si="6"/>
        <v/>
      </c>
      <c r="O71" s="152" t="str">
        <f t="shared" si="0"/>
        <v/>
      </c>
      <c r="P71" s="147" t="str">
        <f t="shared" si="1"/>
        <v/>
      </c>
      <c r="Q71" s="147" t="str">
        <f t="shared" si="2"/>
        <v/>
      </c>
      <c r="R71" s="147" t="str">
        <f t="shared" si="3"/>
        <v/>
      </c>
    </row>
    <row r="72" spans="1:18" ht="24.95" customHeight="1">
      <c r="A72" s="36">
        <f t="shared" si="4"/>
        <v>1</v>
      </c>
      <c r="B72" s="45" t="str">
        <f t="shared" si="7"/>
        <v/>
      </c>
      <c r="C72" s="60"/>
      <c r="D72" s="61"/>
      <c r="E72" s="61"/>
      <c r="F72" s="46" t="str">
        <f><![CDATA[IFERROR(IF(E72<>"",VLOOKUP(E72,Items!$C$8:$D$167,2,0),""),"راجع تكويد الصنف")]]></f>
        <v/>
      </c>
      <c r="G72" s="61"/>
      <c r="H72" s="61"/>
      <c r="I72" s="61"/>
      <c r="J72" s="61"/>
      <c r="K72" s="65"/>
      <c r="L72" s="151"/>
      <c r="M72" s="147">
        <f t="shared" si="5"/>
        <v>0</v>
      </c>
      <c r="N72" s="147" t="str">
        <f t="shared" si="6"/>
        <v/>
      </c>
      <c r="O72" s="152" t="str">
        <f t="shared" si="0"/>
        <v/>
      </c>
      <c r="P72" s="147" t="str">
        <f t="shared" si="1"/>
        <v/>
      </c>
      <c r="Q72" s="147" t="str">
        <f t="shared" si="2"/>
        <v/>
      </c>
      <c r="R72" s="147" t="str">
        <f t="shared" si="3"/>
        <v/>
      </c>
    </row>
    <row r="73" spans="1:18" ht="24.95" customHeight="1">
      <c r="A73" s="36">
        <f t="shared" si="4"/>
        <v>1</v>
      </c>
      <c r="B73" s="45" t="str">
        <f t="shared" si="7"/>
        <v/>
      </c>
      <c r="C73" s="60"/>
      <c r="D73" s="61"/>
      <c r="E73" s="61"/>
      <c r="F73" s="46" t="str">
        <f><![CDATA[IFERROR(IF(E73<>"",VLOOKUP(E73,Items!$C$8:$D$167,2,0),""),"راجع تكويد الصنف")]]></f>
        <v/>
      </c>
      <c r="G73" s="61"/>
      <c r="H73" s="61"/>
      <c r="I73" s="61"/>
      <c r="J73" s="61"/>
      <c r="K73" s="65"/>
      <c r="L73" s="151"/>
      <c r="M73" s="147">
        <f t="shared" si="5"/>
        <v>0</v>
      </c>
      <c r="N73" s="147" t="str">
        <f t="shared" si="6"/>
        <v/>
      </c>
      <c r="O73" s="152" t="str">
        <f t="shared" ref="O73:O136" si="8">IF($O$8=2,IF($N$6=D73,C73,""),"")</f>
        <v/>
      </c>
      <c r="P73" s="147" t="str">
        <f t="shared" ref="P73:P136" si="9">IF($O$8=2,IF($N$6=D73,F73,""),"")</f>
        <v/>
      </c>
      <c r="Q73" s="147" t="str">
        <f t="shared" ref="Q73:Q136" si="10">IF($O$8=2,IF($N$6=D73,G73,""),"")</f>
        <v/>
      </c>
      <c r="R73" s="147" t="str">
        <f t="shared" ref="R73:R136" si="11">IF($O$8=2,IF($N$6=D73,H73,""),"")</f>
        <v/>
      </c>
    </row>
    <row r="74" spans="1:18" ht="24.95" customHeight="1">
      <c r="A74" s="36">
        <f t="shared" ref="A74:A137" si="12">IFERROR(RANK(M74,$M$9:$M$508,1),"")</f>
        <v>1</v>
      </c>
      <c r="B74" s="45" t="str">
        <f t="shared" si="7"/>
        <v/>
      </c>
      <c r="C74" s="60"/>
      <c r="D74" s="61"/>
      <c r="E74" s="61"/>
      <c r="F74" s="46" t="str">
        <f><![CDATA[IFERROR(IF(E74<>"",VLOOKUP(E74,Items!$C$8:$D$167,2,0),""),"راجع تكويد الصنف")]]></f>
        <v/>
      </c>
      <c r="G74" s="61"/>
      <c r="H74" s="61"/>
      <c r="I74" s="61"/>
      <c r="J74" s="61"/>
      <c r="K74" s="65"/>
      <c r="L74" s="151"/>
      <c r="M74" s="147">
        <f t="shared" ref="M74:M137" si="13">IF($M$8=E74,D74,"")</f>
        <v>0</v>
      </c>
      <c r="N74" s="147" t="str">
        <f t="shared" ref="N74:N137" si="14">IF(P74&lt;&gt;"",ROW(),"")</f>
        <v/>
      </c>
      <c r="O74" s="152" t="str">
        <f t="shared" si="8"/>
        <v/>
      </c>
      <c r="P74" s="147" t="str">
        <f t="shared" si="9"/>
        <v/>
      </c>
      <c r="Q74" s="147" t="str">
        <f t="shared" si="10"/>
        <v/>
      </c>
      <c r="R74" s="147" t="str">
        <f t="shared" si="11"/>
        <v/>
      </c>
    </row>
    <row r="75" spans="1:18" ht="24.95" customHeight="1">
      <c r="A75" s="36">
        <f t="shared" si="12"/>
        <v>1</v>
      </c>
      <c r="B75" s="45" t="str">
        <f t="shared" ref="B75:B138" si="15">IF(AND(C75&lt;&gt;"",E75&lt;&gt;""),B74+1,"")</f>
        <v/>
      </c>
      <c r="C75" s="60"/>
      <c r="D75" s="61"/>
      <c r="E75" s="61"/>
      <c r="F75" s="46" t="str">
        <f><![CDATA[IFERROR(IF(E75<>"",VLOOKUP(E75,Items!$C$8:$D$167,2,0),""),"راجع تكويد الصنف")]]></f>
        <v/>
      </c>
      <c r="G75" s="61"/>
      <c r="H75" s="61"/>
      <c r="I75" s="61"/>
      <c r="J75" s="61"/>
      <c r="K75" s="65"/>
      <c r="L75" s="151"/>
      <c r="M75" s="147">
        <f t="shared" si="13"/>
        <v>0</v>
      </c>
      <c r="N75" s="147" t="str">
        <f t="shared" si="14"/>
        <v/>
      </c>
      <c r="O75" s="152" t="str">
        <f t="shared" si="8"/>
        <v/>
      </c>
      <c r="P75" s="147" t="str">
        <f t="shared" si="9"/>
        <v/>
      </c>
      <c r="Q75" s="147" t="str">
        <f t="shared" si="10"/>
        <v/>
      </c>
      <c r="R75" s="147" t="str">
        <f t="shared" si="11"/>
        <v/>
      </c>
    </row>
    <row r="76" spans="1:18" ht="24.95" customHeight="1">
      <c r="A76" s="36">
        <f t="shared" si="12"/>
        <v>1</v>
      </c>
      <c r="B76" s="45" t="str">
        <f t="shared" si="15"/>
        <v/>
      </c>
      <c r="C76" s="60"/>
      <c r="D76" s="61"/>
      <c r="E76" s="61"/>
      <c r="F76" s="46" t="str">
        <f><![CDATA[IFERROR(IF(E76<>"",VLOOKUP(E76,Items!$C$8:$D$167,2,0),""),"راجع تكويد الصنف")]]></f>
        <v/>
      </c>
      <c r="G76" s="61"/>
      <c r="H76" s="61"/>
      <c r="I76" s="61"/>
      <c r="J76" s="61"/>
      <c r="K76" s="65"/>
      <c r="L76" s="151"/>
      <c r="M76" s="147">
        <f t="shared" si="13"/>
        <v>0</v>
      </c>
      <c r="N76" s="147" t="str">
        <f t="shared" si="14"/>
        <v/>
      </c>
      <c r="O76" s="152" t="str">
        <f t="shared" si="8"/>
        <v/>
      </c>
      <c r="P76" s="147" t="str">
        <f t="shared" si="9"/>
        <v/>
      </c>
      <c r="Q76" s="147" t="str">
        <f t="shared" si="10"/>
        <v/>
      </c>
      <c r="R76" s="147" t="str">
        <f t="shared" si="11"/>
        <v/>
      </c>
    </row>
    <row r="77" spans="1:18" ht="24.95" customHeight="1">
      <c r="A77" s="36">
        <f t="shared" si="12"/>
        <v>1</v>
      </c>
      <c r="B77" s="45" t="str">
        <f t="shared" si="15"/>
        <v/>
      </c>
      <c r="C77" s="60"/>
      <c r="D77" s="61"/>
      <c r="E77" s="61"/>
      <c r="F77" s="46" t="str">
        <f><![CDATA[IFERROR(IF(E77<>"",VLOOKUP(E77,Items!$C$8:$D$167,2,0),""),"راجع تكويد الصنف")]]></f>
        <v/>
      </c>
      <c r="G77" s="61"/>
      <c r="H77" s="61"/>
      <c r="I77" s="61"/>
      <c r="J77" s="61"/>
      <c r="K77" s="65"/>
      <c r="L77" s="151"/>
      <c r="M77" s="147">
        <f t="shared" si="13"/>
        <v>0</v>
      </c>
      <c r="N77" s="147" t="str">
        <f t="shared" si="14"/>
        <v/>
      </c>
      <c r="O77" s="152" t="str">
        <f t="shared" si="8"/>
        <v/>
      </c>
      <c r="P77" s="147" t="str">
        <f t="shared" si="9"/>
        <v/>
      </c>
      <c r="Q77" s="147" t="str">
        <f t="shared" si="10"/>
        <v/>
      </c>
      <c r="R77" s="147" t="str">
        <f t="shared" si="11"/>
        <v/>
      </c>
    </row>
    <row r="78" spans="1:18" ht="24.95" customHeight="1">
      <c r="A78" s="36">
        <f t="shared" si="12"/>
        <v>1</v>
      </c>
      <c r="B78" s="45" t="str">
        <f t="shared" si="15"/>
        <v/>
      </c>
      <c r="C78" s="60"/>
      <c r="D78" s="61"/>
      <c r="E78" s="61"/>
      <c r="F78" s="46" t="str">
        <f><![CDATA[IFERROR(IF(E78<>"",VLOOKUP(E78,Items!$C$8:$D$167,2,0),""),"راجع تكويد الصنف")]]></f>
        <v/>
      </c>
      <c r="G78" s="61"/>
      <c r="H78" s="61"/>
      <c r="I78" s="61"/>
      <c r="J78" s="61"/>
      <c r="K78" s="65"/>
      <c r="L78" s="151"/>
      <c r="M78" s="147">
        <f t="shared" si="13"/>
        <v>0</v>
      </c>
      <c r="N78" s="147" t="str">
        <f t="shared" si="14"/>
        <v/>
      </c>
      <c r="O78" s="152" t="str">
        <f t="shared" si="8"/>
        <v/>
      </c>
      <c r="P78" s="147" t="str">
        <f t="shared" si="9"/>
        <v/>
      </c>
      <c r="Q78" s="147" t="str">
        <f t="shared" si="10"/>
        <v/>
      </c>
      <c r="R78" s="147" t="str">
        <f t="shared" si="11"/>
        <v/>
      </c>
    </row>
    <row r="79" spans="1:18" ht="24.95" customHeight="1">
      <c r="A79" s="36">
        <f t="shared" si="12"/>
        <v>1</v>
      </c>
      <c r="B79" s="45" t="str">
        <f t="shared" si="15"/>
        <v/>
      </c>
      <c r="C79" s="60"/>
      <c r="D79" s="61"/>
      <c r="E79" s="61"/>
      <c r="F79" s="46" t="str">
        <f><![CDATA[IFERROR(IF(E79<>"",VLOOKUP(E79,Items!$C$8:$D$167,2,0),""),"راجع تكويد الصنف")]]></f>
        <v/>
      </c>
      <c r="G79" s="61"/>
      <c r="H79" s="61"/>
      <c r="I79" s="61"/>
      <c r="J79" s="61"/>
      <c r="K79" s="65"/>
      <c r="L79" s="151"/>
      <c r="M79" s="147">
        <f t="shared" si="13"/>
        <v>0</v>
      </c>
      <c r="N79" s="147" t="str">
        <f t="shared" si="14"/>
        <v/>
      </c>
      <c r="O79" s="152" t="str">
        <f t="shared" si="8"/>
        <v/>
      </c>
      <c r="P79" s="147" t="str">
        <f t="shared" si="9"/>
        <v/>
      </c>
      <c r="Q79" s="147" t="str">
        <f t="shared" si="10"/>
        <v/>
      </c>
      <c r="R79" s="147" t="str">
        <f t="shared" si="11"/>
        <v/>
      </c>
    </row>
    <row r="80" spans="1:18" ht="24.95" customHeight="1">
      <c r="A80" s="36">
        <f t="shared" si="12"/>
        <v>1</v>
      </c>
      <c r="B80" s="45" t="str">
        <f t="shared" si="15"/>
        <v/>
      </c>
      <c r="C80" s="60"/>
      <c r="D80" s="61"/>
      <c r="E80" s="61"/>
      <c r="F80" s="46" t="str">
        <f><![CDATA[IFERROR(IF(E80<>"",VLOOKUP(E80,Items!$C$8:$D$167,2,0),""),"راجع تكويد الصنف")]]></f>
        <v/>
      </c>
      <c r="G80" s="61"/>
      <c r="H80" s="61"/>
      <c r="I80" s="61"/>
      <c r="J80" s="61"/>
      <c r="K80" s="65"/>
      <c r="L80" s="151"/>
      <c r="M80" s="147">
        <f t="shared" si="13"/>
        <v>0</v>
      </c>
      <c r="N80" s="147" t="str">
        <f t="shared" si="14"/>
        <v/>
      </c>
      <c r="O80" s="152" t="str">
        <f t="shared" si="8"/>
        <v/>
      </c>
      <c r="P80" s="147" t="str">
        <f t="shared" si="9"/>
        <v/>
      </c>
      <c r="Q80" s="147" t="str">
        <f t="shared" si="10"/>
        <v/>
      </c>
      <c r="R80" s="147" t="str">
        <f t="shared" si="11"/>
        <v/>
      </c>
    </row>
    <row r="81" spans="1:18" ht="24.95" customHeight="1">
      <c r="A81" s="36">
        <f t="shared" si="12"/>
        <v>1</v>
      </c>
      <c r="B81" s="45" t="str">
        <f t="shared" si="15"/>
        <v/>
      </c>
      <c r="C81" s="60"/>
      <c r="D81" s="61"/>
      <c r="E81" s="61"/>
      <c r="F81" s="46" t="str">
        <f><![CDATA[IFERROR(IF(E81<>"",VLOOKUP(E81,Items!$C$8:$D$167,2,0),""),"راجع تكويد الصنف")]]></f>
        <v/>
      </c>
      <c r="G81" s="61"/>
      <c r="H81" s="61"/>
      <c r="I81" s="61"/>
      <c r="J81" s="61"/>
      <c r="K81" s="65"/>
      <c r="L81" s="151"/>
      <c r="M81" s="147">
        <f t="shared" si="13"/>
        <v>0</v>
      </c>
      <c r="N81" s="147" t="str">
        <f t="shared" si="14"/>
        <v/>
      </c>
      <c r="O81" s="152" t="str">
        <f t="shared" si="8"/>
        <v/>
      </c>
      <c r="P81" s="147" t="str">
        <f t="shared" si="9"/>
        <v/>
      </c>
      <c r="Q81" s="147" t="str">
        <f t="shared" si="10"/>
        <v/>
      </c>
      <c r="R81" s="147" t="str">
        <f t="shared" si="11"/>
        <v/>
      </c>
    </row>
    <row r="82" spans="1:18" ht="24.95" customHeight="1">
      <c r="A82" s="36">
        <f t="shared" si="12"/>
        <v>1</v>
      </c>
      <c r="B82" s="45" t="str">
        <f t="shared" si="15"/>
        <v/>
      </c>
      <c r="C82" s="60"/>
      <c r="D82" s="61"/>
      <c r="E82" s="61"/>
      <c r="F82" s="46" t="str">
        <f><![CDATA[IFERROR(IF(E82<>"",VLOOKUP(E82,Items!$C$8:$D$167,2,0),""),"راجع تكويد الصنف")]]></f>
        <v/>
      </c>
      <c r="G82" s="61"/>
      <c r="H82" s="61"/>
      <c r="I82" s="61"/>
      <c r="J82" s="61"/>
      <c r="K82" s="65"/>
      <c r="L82" s="151"/>
      <c r="M82" s="147">
        <f t="shared" si="13"/>
        <v>0</v>
      </c>
      <c r="N82" s="147" t="str">
        <f t="shared" si="14"/>
        <v/>
      </c>
      <c r="O82" s="152" t="str">
        <f t="shared" si="8"/>
        <v/>
      </c>
      <c r="P82" s="147" t="str">
        <f t="shared" si="9"/>
        <v/>
      </c>
      <c r="Q82" s="147" t="str">
        <f t="shared" si="10"/>
        <v/>
      </c>
      <c r="R82" s="147" t="str">
        <f t="shared" si="11"/>
        <v/>
      </c>
    </row>
    <row r="83" spans="1:18" ht="24.95" customHeight="1">
      <c r="A83" s="36">
        <f t="shared" si="12"/>
        <v>1</v>
      </c>
      <c r="B83" s="45" t="str">
        <f t="shared" si="15"/>
        <v/>
      </c>
      <c r="C83" s="60"/>
      <c r="D83" s="61"/>
      <c r="E83" s="61"/>
      <c r="F83" s="46" t="str">
        <f><![CDATA[IFERROR(IF(E83<>"",VLOOKUP(E83,Items!$C$8:$D$167,2,0),""),"راجع تكويد الصنف")]]></f>
        <v/>
      </c>
      <c r="G83" s="61"/>
      <c r="H83" s="61"/>
      <c r="I83" s="61"/>
      <c r="J83" s="61"/>
      <c r="K83" s="65"/>
      <c r="L83" s="151"/>
      <c r="M83" s="147">
        <f t="shared" si="13"/>
        <v>0</v>
      </c>
      <c r="N83" s="147" t="str">
        <f t="shared" si="14"/>
        <v/>
      </c>
      <c r="O83" s="152" t="str">
        <f t="shared" si="8"/>
        <v/>
      </c>
      <c r="P83" s="147" t="str">
        <f t="shared" si="9"/>
        <v/>
      </c>
      <c r="Q83" s="147" t="str">
        <f t="shared" si="10"/>
        <v/>
      </c>
      <c r="R83" s="147" t="str">
        <f t="shared" si="11"/>
        <v/>
      </c>
    </row>
    <row r="84" spans="1:18" ht="24.95" customHeight="1">
      <c r="A84" s="36">
        <f t="shared" si="12"/>
        <v>1</v>
      </c>
      <c r="B84" s="45" t="str">
        <f t="shared" si="15"/>
        <v/>
      </c>
      <c r="C84" s="60"/>
      <c r="D84" s="61"/>
      <c r="E84" s="61"/>
      <c r="F84" s="46" t="str">
        <f><![CDATA[IFERROR(IF(E84<>"",VLOOKUP(E84,Items!$C$8:$D$167,2,0),""),"راجع تكويد الصنف")]]></f>
        <v/>
      </c>
      <c r="G84" s="61"/>
      <c r="H84" s="61"/>
      <c r="I84" s="61"/>
      <c r="J84" s="61"/>
      <c r="K84" s="65"/>
      <c r="L84" s="151"/>
      <c r="M84" s="147">
        <f t="shared" si="13"/>
        <v>0</v>
      </c>
      <c r="N84" s="147" t="str">
        <f t="shared" si="14"/>
        <v/>
      </c>
      <c r="O84" s="152" t="str">
        <f t="shared" si="8"/>
        <v/>
      </c>
      <c r="P84" s="147" t="str">
        <f t="shared" si="9"/>
        <v/>
      </c>
      <c r="Q84" s="147" t="str">
        <f t="shared" si="10"/>
        <v/>
      </c>
      <c r="R84" s="147" t="str">
        <f t="shared" si="11"/>
        <v/>
      </c>
    </row>
    <row r="85" spans="1:18" ht="24.95" customHeight="1">
      <c r="A85" s="36">
        <f t="shared" si="12"/>
        <v>1</v>
      </c>
      <c r="B85" s="45" t="str">
        <f t="shared" si="15"/>
        <v/>
      </c>
      <c r="C85" s="60"/>
      <c r="D85" s="61"/>
      <c r="E85" s="61"/>
      <c r="F85" s="46" t="str">
        <f><![CDATA[IFERROR(IF(E85<>"",VLOOKUP(E85,Items!$C$8:$D$167,2,0),""),"راجع تكويد الصنف")]]></f>
        <v/>
      </c>
      <c r="G85" s="61"/>
      <c r="H85" s="61"/>
      <c r="I85" s="61"/>
      <c r="J85" s="61"/>
      <c r="K85" s="65"/>
      <c r="L85" s="151"/>
      <c r="M85" s="147">
        <f t="shared" si="13"/>
        <v>0</v>
      </c>
      <c r="N85" s="147" t="str">
        <f t="shared" si="14"/>
        <v/>
      </c>
      <c r="O85" s="152" t="str">
        <f t="shared" si="8"/>
        <v/>
      </c>
      <c r="P85" s="147" t="str">
        <f t="shared" si="9"/>
        <v/>
      </c>
      <c r="Q85" s="147" t="str">
        <f t="shared" si="10"/>
        <v/>
      </c>
      <c r="R85" s="147" t="str">
        <f t="shared" si="11"/>
        <v/>
      </c>
    </row>
    <row r="86" spans="1:18" ht="24.95" customHeight="1">
      <c r="A86" s="36">
        <f t="shared" si="12"/>
        <v>1</v>
      </c>
      <c r="B86" s="45" t="str">
        <f t="shared" si="15"/>
        <v/>
      </c>
      <c r="C86" s="60"/>
      <c r="D86" s="61"/>
      <c r="E86" s="61"/>
      <c r="F86" s="46" t="str">
        <f><![CDATA[IFERROR(IF(E86<>"",VLOOKUP(E86,Items!$C$8:$D$167,2,0),""),"راجع تكويد الصنف")]]></f>
        <v/>
      </c>
      <c r="G86" s="61"/>
      <c r="H86" s="61"/>
      <c r="I86" s="61"/>
      <c r="J86" s="61"/>
      <c r="K86" s="65"/>
      <c r="L86" s="151"/>
      <c r="M86" s="147">
        <f t="shared" si="13"/>
        <v>0</v>
      </c>
      <c r="N86" s="147" t="str">
        <f t="shared" si="14"/>
        <v/>
      </c>
      <c r="O86" s="152" t="str">
        <f t="shared" si="8"/>
        <v/>
      </c>
      <c r="P86" s="147" t="str">
        <f t="shared" si="9"/>
        <v/>
      </c>
      <c r="Q86" s="147" t="str">
        <f t="shared" si="10"/>
        <v/>
      </c>
      <c r="R86" s="147" t="str">
        <f t="shared" si="11"/>
        <v/>
      </c>
    </row>
    <row r="87" spans="1:18" ht="24.95" customHeight="1">
      <c r="A87" s="36">
        <f t="shared" si="12"/>
        <v>1</v>
      </c>
      <c r="B87" s="45" t="str">
        <f t="shared" si="15"/>
        <v/>
      </c>
      <c r="C87" s="60"/>
      <c r="D87" s="61"/>
      <c r="E87" s="61"/>
      <c r="F87" s="46" t="str">
        <f><![CDATA[IFERROR(IF(E87<>"",VLOOKUP(E87,Items!$C$8:$D$167,2,0),""),"راجع تكويد الصنف")]]></f>
        <v/>
      </c>
      <c r="G87" s="61"/>
      <c r="H87" s="61"/>
      <c r="I87" s="61"/>
      <c r="J87" s="61"/>
      <c r="K87" s="65"/>
      <c r="L87" s="151"/>
      <c r="M87" s="147">
        <f t="shared" si="13"/>
        <v>0</v>
      </c>
      <c r="N87" s="147" t="str">
        <f t="shared" si="14"/>
        <v/>
      </c>
      <c r="O87" s="152" t="str">
        <f t="shared" si="8"/>
        <v/>
      </c>
      <c r="P87" s="147" t="str">
        <f t="shared" si="9"/>
        <v/>
      </c>
      <c r="Q87" s="147" t="str">
        <f t="shared" si="10"/>
        <v/>
      </c>
      <c r="R87" s="147" t="str">
        <f t="shared" si="11"/>
        <v/>
      </c>
    </row>
    <row r="88" spans="1:18" ht="24.95" customHeight="1">
      <c r="A88" s="36">
        <f t="shared" si="12"/>
        <v>1</v>
      </c>
      <c r="B88" s="45" t="str">
        <f t="shared" si="15"/>
        <v/>
      </c>
      <c r="C88" s="60"/>
      <c r="D88" s="61"/>
      <c r="E88" s="61"/>
      <c r="F88" s="46" t="str">
        <f><![CDATA[IFERROR(IF(E88<>"",VLOOKUP(E88,Items!$C$8:$D$167,2,0),""),"راجع تكويد الصنف")]]></f>
        <v/>
      </c>
      <c r="G88" s="61"/>
      <c r="H88" s="61"/>
      <c r="I88" s="61"/>
      <c r="J88" s="61"/>
      <c r="K88" s="65"/>
      <c r="L88" s="151"/>
      <c r="M88" s="147">
        <f t="shared" si="13"/>
        <v>0</v>
      </c>
      <c r="N88" s="147" t="str">
        <f t="shared" si="14"/>
        <v/>
      </c>
      <c r="O88" s="152" t="str">
        <f t="shared" si="8"/>
        <v/>
      </c>
      <c r="P88" s="147" t="str">
        <f t="shared" si="9"/>
        <v/>
      </c>
      <c r="Q88" s="147" t="str">
        <f t="shared" si="10"/>
        <v/>
      </c>
      <c r="R88" s="147" t="str">
        <f t="shared" si="11"/>
        <v/>
      </c>
    </row>
    <row r="89" spans="1:18" ht="24.95" customHeight="1">
      <c r="A89" s="36">
        <f t="shared" si="12"/>
        <v>1</v>
      </c>
      <c r="B89" s="45" t="str">
        <f t="shared" si="15"/>
        <v/>
      </c>
      <c r="C89" s="60"/>
      <c r="D89" s="61"/>
      <c r="E89" s="61"/>
      <c r="F89" s="46" t="str">
        <f><![CDATA[IFERROR(IF(E89<>"",VLOOKUP(E89,Items!$C$8:$D$167,2,0),""),"راجع تكويد الصنف")]]></f>
        <v/>
      </c>
      <c r="G89" s="61"/>
      <c r="H89" s="61"/>
      <c r="I89" s="61"/>
      <c r="J89" s="61"/>
      <c r="K89" s="65"/>
      <c r="L89" s="151"/>
      <c r="M89" s="147">
        <f t="shared" si="13"/>
        <v>0</v>
      </c>
      <c r="N89" s="147" t="str">
        <f t="shared" si="14"/>
        <v/>
      </c>
      <c r="O89" s="152" t="str">
        <f t="shared" si="8"/>
        <v/>
      </c>
      <c r="P89" s="147" t="str">
        <f t="shared" si="9"/>
        <v/>
      </c>
      <c r="Q89" s="147" t="str">
        <f t="shared" si="10"/>
        <v/>
      </c>
      <c r="R89" s="147" t="str">
        <f t="shared" si="11"/>
        <v/>
      </c>
    </row>
    <row r="90" spans="1:18" ht="24.95" customHeight="1">
      <c r="A90" s="36">
        <f t="shared" si="12"/>
        <v>1</v>
      </c>
      <c r="B90" s="45" t="str">
        <f t="shared" si="15"/>
        <v/>
      </c>
      <c r="C90" s="60"/>
      <c r="D90" s="61"/>
      <c r="E90" s="61"/>
      <c r="F90" s="46" t="str">
        <f><![CDATA[IFERROR(IF(E90<>"",VLOOKUP(E90,Items!$C$8:$D$167,2,0),""),"راجع تكويد الصنف")]]></f>
        <v/>
      </c>
      <c r="G90" s="61"/>
      <c r="H90" s="61"/>
      <c r="I90" s="61"/>
      <c r="J90" s="61"/>
      <c r="K90" s="65"/>
      <c r="L90" s="151"/>
      <c r="M90" s="147">
        <f t="shared" si="13"/>
        <v>0</v>
      </c>
      <c r="N90" s="147" t="str">
        <f t="shared" si="14"/>
        <v/>
      </c>
      <c r="O90" s="152" t="str">
        <f t="shared" si="8"/>
        <v/>
      </c>
      <c r="P90" s="147" t="str">
        <f t="shared" si="9"/>
        <v/>
      </c>
      <c r="Q90" s="147" t="str">
        <f t="shared" si="10"/>
        <v/>
      </c>
      <c r="R90" s="147" t="str">
        <f t="shared" si="11"/>
        <v/>
      </c>
    </row>
    <row r="91" spans="1:18" ht="24.95" customHeight="1">
      <c r="A91" s="36">
        <f t="shared" si="12"/>
        <v>1</v>
      </c>
      <c r="B91" s="45" t="str">
        <f t="shared" si="15"/>
        <v/>
      </c>
      <c r="C91" s="60"/>
      <c r="D91" s="61"/>
      <c r="E91" s="61"/>
      <c r="F91" s="46" t="str">
        <f><![CDATA[IFERROR(IF(E91<>"",VLOOKUP(E91,Items!$C$8:$D$167,2,0),""),"راجع تكويد الصنف")]]></f>
        <v/>
      </c>
      <c r="G91" s="61"/>
      <c r="H91" s="61"/>
      <c r="I91" s="61"/>
      <c r="J91" s="61"/>
      <c r="K91" s="65"/>
      <c r="L91" s="151"/>
      <c r="M91" s="147">
        <f t="shared" si="13"/>
        <v>0</v>
      </c>
      <c r="N91" s="147" t="str">
        <f t="shared" si="14"/>
        <v/>
      </c>
      <c r="O91" s="152" t="str">
        <f t="shared" si="8"/>
        <v/>
      </c>
      <c r="P91" s="147" t="str">
        <f t="shared" si="9"/>
        <v/>
      </c>
      <c r="Q91" s="147" t="str">
        <f t="shared" si="10"/>
        <v/>
      </c>
      <c r="R91" s="147" t="str">
        <f t="shared" si="11"/>
        <v/>
      </c>
    </row>
    <row r="92" spans="1:18" ht="24.95" customHeight="1">
      <c r="A92" s="36">
        <f t="shared" si="12"/>
        <v>1</v>
      </c>
      <c r="B92" s="45" t="str">
        <f t="shared" si="15"/>
        <v/>
      </c>
      <c r="C92" s="60"/>
      <c r="D92" s="61"/>
      <c r="E92" s="61"/>
      <c r="F92" s="46" t="str">
        <f><![CDATA[IFERROR(IF(E92<>"",VLOOKUP(E92,Items!$C$8:$D$167,2,0),""),"راجع تكويد الصنف")]]></f>
        <v/>
      </c>
      <c r="G92" s="61"/>
      <c r="H92" s="61"/>
      <c r="I92" s="61"/>
      <c r="J92" s="61"/>
      <c r="K92" s="65"/>
      <c r="L92" s="151"/>
      <c r="M92" s="147">
        <f t="shared" si="13"/>
        <v>0</v>
      </c>
      <c r="N92" s="147" t="str">
        <f t="shared" si="14"/>
        <v/>
      </c>
      <c r="O92" s="152" t="str">
        <f t="shared" si="8"/>
        <v/>
      </c>
      <c r="P92" s="147" t="str">
        <f t="shared" si="9"/>
        <v/>
      </c>
      <c r="Q92" s="147" t="str">
        <f t="shared" si="10"/>
        <v/>
      </c>
      <c r="R92" s="147" t="str">
        <f t="shared" si="11"/>
        <v/>
      </c>
    </row>
    <row r="93" spans="1:18" ht="24.95" customHeight="1">
      <c r="A93" s="36">
        <f t="shared" si="12"/>
        <v>1</v>
      </c>
      <c r="B93" s="45" t="str">
        <f t="shared" si="15"/>
        <v/>
      </c>
      <c r="C93" s="60"/>
      <c r="D93" s="61"/>
      <c r="E93" s="61"/>
      <c r="F93" s="46" t="str">
        <f><![CDATA[IFERROR(IF(E93<>"",VLOOKUP(E93,Items!$C$8:$D$167,2,0),""),"راجع تكويد الصنف")]]></f>
        <v/>
      </c>
      <c r="G93" s="61"/>
      <c r="H93" s="61"/>
      <c r="I93" s="61"/>
      <c r="J93" s="61"/>
      <c r="K93" s="65"/>
      <c r="L93" s="151"/>
      <c r="M93" s="147">
        <f t="shared" si="13"/>
        <v>0</v>
      </c>
      <c r="N93" s="147" t="str">
        <f t="shared" si="14"/>
        <v/>
      </c>
      <c r="O93" s="152" t="str">
        <f t="shared" si="8"/>
        <v/>
      </c>
      <c r="P93" s="147" t="str">
        <f t="shared" si="9"/>
        <v/>
      </c>
      <c r="Q93" s="147" t="str">
        <f t="shared" si="10"/>
        <v/>
      </c>
      <c r="R93" s="147" t="str">
        <f t="shared" si="11"/>
        <v/>
      </c>
    </row>
    <row r="94" spans="1:18" ht="24.95" customHeight="1">
      <c r="A94" s="36">
        <f t="shared" si="12"/>
        <v>1</v>
      </c>
      <c r="B94" s="45" t="str">
        <f t="shared" si="15"/>
        <v/>
      </c>
      <c r="C94" s="60"/>
      <c r="D94" s="61"/>
      <c r="E94" s="61"/>
      <c r="F94" s="46" t="str">
        <f><![CDATA[IFERROR(IF(E94<>"",VLOOKUP(E94,Items!$C$8:$D$167,2,0),""),"راجع تكويد الصنف")]]></f>
        <v/>
      </c>
      <c r="G94" s="61"/>
      <c r="H94" s="61"/>
      <c r="I94" s="61"/>
      <c r="J94" s="61"/>
      <c r="K94" s="65"/>
      <c r="L94" s="151"/>
      <c r="M94" s="147">
        <f t="shared" si="13"/>
        <v>0</v>
      </c>
      <c r="N94" s="147" t="str">
        <f t="shared" si="14"/>
        <v/>
      </c>
      <c r="O94" s="152" t="str">
        <f t="shared" si="8"/>
        <v/>
      </c>
      <c r="P94" s="147" t="str">
        <f t="shared" si="9"/>
        <v/>
      </c>
      <c r="Q94" s="147" t="str">
        <f t="shared" si="10"/>
        <v/>
      </c>
      <c r="R94" s="147" t="str">
        <f t="shared" si="11"/>
        <v/>
      </c>
    </row>
    <row r="95" spans="1:18" ht="24.95" customHeight="1">
      <c r="A95" s="36">
        <f t="shared" si="12"/>
        <v>1</v>
      </c>
      <c r="B95" s="45" t="str">
        <f t="shared" si="15"/>
        <v/>
      </c>
      <c r="C95" s="60"/>
      <c r="D95" s="61"/>
      <c r="E95" s="61"/>
      <c r="F95" s="46" t="str">
        <f><![CDATA[IFERROR(IF(E95<>"",VLOOKUP(E95,Items!$C$8:$D$167,2,0),""),"راجع تكويد الصنف")]]></f>
        <v/>
      </c>
      <c r="G95" s="61"/>
      <c r="H95" s="61"/>
      <c r="I95" s="61"/>
      <c r="J95" s="61"/>
      <c r="K95" s="65"/>
      <c r="L95" s="151"/>
      <c r="M95" s="147">
        <f t="shared" si="13"/>
        <v>0</v>
      </c>
      <c r="N95" s="147" t="str">
        <f t="shared" si="14"/>
        <v/>
      </c>
      <c r="O95" s="152" t="str">
        <f t="shared" si="8"/>
        <v/>
      </c>
      <c r="P95" s="147" t="str">
        <f t="shared" si="9"/>
        <v/>
      </c>
      <c r="Q95" s="147" t="str">
        <f t="shared" si="10"/>
        <v/>
      </c>
      <c r="R95" s="147" t="str">
        <f t="shared" si="11"/>
        <v/>
      </c>
    </row>
    <row r="96" spans="1:18" ht="24.95" customHeight="1">
      <c r="A96" s="36">
        <f t="shared" si="12"/>
        <v>1</v>
      </c>
      <c r="B96" s="45" t="str">
        <f t="shared" si="15"/>
        <v/>
      </c>
      <c r="C96" s="60"/>
      <c r="D96" s="61"/>
      <c r="E96" s="61"/>
      <c r="F96" s="46" t="str">
        <f><![CDATA[IFERROR(IF(E96<>"",VLOOKUP(E96,Items!$C$8:$D$167,2,0),""),"راجع تكويد الصنف")]]></f>
        <v/>
      </c>
      <c r="G96" s="61"/>
      <c r="H96" s="61"/>
      <c r="I96" s="61"/>
      <c r="J96" s="61"/>
      <c r="K96" s="65"/>
      <c r="L96" s="151"/>
      <c r="M96" s="147">
        <f t="shared" si="13"/>
        <v>0</v>
      </c>
      <c r="N96" s="147" t="str">
        <f t="shared" si="14"/>
        <v/>
      </c>
      <c r="O96" s="152" t="str">
        <f t="shared" si="8"/>
        <v/>
      </c>
      <c r="P96" s="147" t="str">
        <f t="shared" si="9"/>
        <v/>
      </c>
      <c r="Q96" s="147" t="str">
        <f t="shared" si="10"/>
        <v/>
      </c>
      <c r="R96" s="147" t="str">
        <f t="shared" si="11"/>
        <v/>
      </c>
    </row>
    <row r="97" spans="1:18" ht="24.95" customHeight="1">
      <c r="A97" s="36">
        <f t="shared" si="12"/>
        <v>1</v>
      </c>
      <c r="B97" s="45" t="str">
        <f t="shared" si="15"/>
        <v/>
      </c>
      <c r="C97" s="60"/>
      <c r="D97" s="61"/>
      <c r="E97" s="61"/>
      <c r="F97" s="46" t="str">
        <f><![CDATA[IFERROR(IF(E97<>"",VLOOKUP(E97,Items!$C$8:$D$167,2,0),""),"راجع تكويد الصنف")]]></f>
        <v/>
      </c>
      <c r="G97" s="61"/>
      <c r="H97" s="61"/>
      <c r="I97" s="61"/>
      <c r="J97" s="61"/>
      <c r="K97" s="65"/>
      <c r="L97" s="151"/>
      <c r="M97" s="147">
        <f t="shared" si="13"/>
        <v>0</v>
      </c>
      <c r="N97" s="147" t="str">
        <f t="shared" si="14"/>
        <v/>
      </c>
      <c r="O97" s="152" t="str">
        <f t="shared" si="8"/>
        <v/>
      </c>
      <c r="P97" s="147" t="str">
        <f t="shared" si="9"/>
        <v/>
      </c>
      <c r="Q97" s="147" t="str">
        <f t="shared" si="10"/>
        <v/>
      </c>
      <c r="R97" s="147" t="str">
        <f t="shared" si="11"/>
        <v/>
      </c>
    </row>
    <row r="98" spans="1:18" ht="24.95" customHeight="1">
      <c r="A98" s="36">
        <f t="shared" si="12"/>
        <v>1</v>
      </c>
      <c r="B98" s="45" t="str">
        <f t="shared" si="15"/>
        <v/>
      </c>
      <c r="C98" s="60"/>
      <c r="D98" s="61"/>
      <c r="E98" s="61"/>
      <c r="F98" s="46" t="str">
        <f><![CDATA[IFERROR(IF(E98<>"",VLOOKUP(E98,Items!$C$8:$D$167,2,0),""),"راجع تكويد الصنف")]]></f>
        <v/>
      </c>
      <c r="G98" s="61"/>
      <c r="H98" s="61"/>
      <c r="I98" s="61"/>
      <c r="J98" s="61"/>
      <c r="K98" s="65"/>
      <c r="L98" s="151"/>
      <c r="M98" s="147">
        <f t="shared" si="13"/>
        <v>0</v>
      </c>
      <c r="N98" s="147" t="str">
        <f t="shared" si="14"/>
        <v/>
      </c>
      <c r="O98" s="152" t="str">
        <f t="shared" si="8"/>
        <v/>
      </c>
      <c r="P98" s="147" t="str">
        <f t="shared" si="9"/>
        <v/>
      </c>
      <c r="Q98" s="147" t="str">
        <f t="shared" si="10"/>
        <v/>
      </c>
      <c r="R98" s="147" t="str">
        <f t="shared" si="11"/>
        <v/>
      </c>
    </row>
    <row r="99" spans="1:18" ht="24.95" customHeight="1">
      <c r="A99" s="36">
        <f t="shared" si="12"/>
        <v>1</v>
      </c>
      <c r="B99" s="45" t="str">
        <f t="shared" si="15"/>
        <v/>
      </c>
      <c r="C99" s="60"/>
      <c r="D99" s="61"/>
      <c r="E99" s="61"/>
      <c r="F99" s="46" t="str">
        <f><![CDATA[IFERROR(IF(E99<>"",VLOOKUP(E99,Items!$C$8:$D$167,2,0),""),"راجع تكويد الصنف")]]></f>
        <v/>
      </c>
      <c r="G99" s="61"/>
      <c r="H99" s="61"/>
      <c r="I99" s="61"/>
      <c r="J99" s="61"/>
      <c r="K99" s="65"/>
      <c r="L99" s="151"/>
      <c r="M99" s="147">
        <f t="shared" si="13"/>
        <v>0</v>
      </c>
      <c r="N99" s="147" t="str">
        <f t="shared" si="14"/>
        <v/>
      </c>
      <c r="O99" s="152" t="str">
        <f t="shared" si="8"/>
        <v/>
      </c>
      <c r="P99" s="147" t="str">
        <f t="shared" si="9"/>
        <v/>
      </c>
      <c r="Q99" s="147" t="str">
        <f t="shared" si="10"/>
        <v/>
      </c>
      <c r="R99" s="147" t="str">
        <f t="shared" si="11"/>
        <v/>
      </c>
    </row>
    <row r="100" spans="1:18" ht="24.95" customHeight="1">
      <c r="A100" s="36">
        <f t="shared" si="12"/>
        <v>1</v>
      </c>
      <c r="B100" s="45" t="str">
        <f t="shared" si="15"/>
        <v/>
      </c>
      <c r="C100" s="60"/>
      <c r="D100" s="61"/>
      <c r="E100" s="61"/>
      <c r="F100" s="46" t="str">
        <f><![CDATA[IFERROR(IF(E100<>"",VLOOKUP(E100,Items!$C$8:$D$167,2,0),""),"راجع تكويد الصنف")]]></f>
        <v/>
      </c>
      <c r="G100" s="61"/>
      <c r="H100" s="61"/>
      <c r="I100" s="61"/>
      <c r="J100" s="61"/>
      <c r="K100" s="65"/>
      <c r="L100" s="151"/>
      <c r="M100" s="147">
        <f t="shared" si="13"/>
        <v>0</v>
      </c>
      <c r="N100" s="147" t="str">
        <f t="shared" si="14"/>
        <v/>
      </c>
      <c r="O100" s="152" t="str">
        <f t="shared" si="8"/>
        <v/>
      </c>
      <c r="P100" s="147" t="str">
        <f t="shared" si="9"/>
        <v/>
      </c>
      <c r="Q100" s="147" t="str">
        <f t="shared" si="10"/>
        <v/>
      </c>
      <c r="R100" s="147" t="str">
        <f t="shared" si="11"/>
        <v/>
      </c>
    </row>
    <row r="101" spans="1:18" ht="24.95" customHeight="1">
      <c r="A101" s="36">
        <f t="shared" si="12"/>
        <v>1</v>
      </c>
      <c r="B101" s="45" t="str">
        <f t="shared" si="15"/>
        <v/>
      </c>
      <c r="C101" s="60"/>
      <c r="D101" s="61"/>
      <c r="E101" s="61"/>
      <c r="F101" s="46" t="str">
        <f><![CDATA[IFERROR(IF(E101<>"",VLOOKUP(E101,Items!$C$8:$D$167,2,0),""),"راجع تكويد الصنف")]]></f>
        <v/>
      </c>
      <c r="G101" s="61"/>
      <c r="H101" s="61"/>
      <c r="I101" s="61"/>
      <c r="J101" s="61"/>
      <c r="K101" s="65"/>
      <c r="L101" s="151"/>
      <c r="M101" s="147">
        <f t="shared" si="13"/>
        <v>0</v>
      </c>
      <c r="N101" s="147" t="str">
        <f t="shared" si="14"/>
        <v/>
      </c>
      <c r="O101" s="152" t="str">
        <f t="shared" si="8"/>
        <v/>
      </c>
      <c r="P101" s="147" t="str">
        <f t="shared" si="9"/>
        <v/>
      </c>
      <c r="Q101" s="147" t="str">
        <f t="shared" si="10"/>
        <v/>
      </c>
      <c r="R101" s="147" t="str">
        <f t="shared" si="11"/>
        <v/>
      </c>
    </row>
    <row r="102" spans="1:18" ht="24.95" customHeight="1">
      <c r="A102" s="36">
        <f t="shared" si="12"/>
        <v>1</v>
      </c>
      <c r="B102" s="45" t="str">
        <f t="shared" si="15"/>
        <v/>
      </c>
      <c r="C102" s="60"/>
      <c r="D102" s="61"/>
      <c r="E102" s="61"/>
      <c r="F102" s="46" t="str">
        <f><![CDATA[IFERROR(IF(E102<>"",VLOOKUP(E102,Items!$C$8:$D$167,2,0),""),"راجع تكويد الصنف")]]></f>
        <v/>
      </c>
      <c r="G102" s="61"/>
      <c r="H102" s="61"/>
      <c r="I102" s="61"/>
      <c r="J102" s="61"/>
      <c r="K102" s="65"/>
      <c r="L102" s="151"/>
      <c r="M102" s="147">
        <f t="shared" si="13"/>
        <v>0</v>
      </c>
      <c r="N102" s="147" t="str">
        <f t="shared" si="14"/>
        <v/>
      </c>
      <c r="O102" s="152" t="str">
        <f t="shared" si="8"/>
        <v/>
      </c>
      <c r="P102" s="147" t="str">
        <f t="shared" si="9"/>
        <v/>
      </c>
      <c r="Q102" s="147" t="str">
        <f t="shared" si="10"/>
        <v/>
      </c>
      <c r="R102" s="147" t="str">
        <f t="shared" si="11"/>
        <v/>
      </c>
    </row>
    <row r="103" spans="1:18" ht="24.95" customHeight="1">
      <c r="A103" s="36">
        <f t="shared" si="12"/>
        <v>1</v>
      </c>
      <c r="B103" s="45" t="str">
        <f t="shared" si="15"/>
        <v/>
      </c>
      <c r="C103" s="60"/>
      <c r="D103" s="61"/>
      <c r="E103" s="61"/>
      <c r="F103" s="46" t="str">
        <f><![CDATA[IFERROR(IF(E103<>"",VLOOKUP(E103,Items!$C$8:$D$167,2,0),""),"راجع تكويد الصنف")]]></f>
        <v/>
      </c>
      <c r="G103" s="61"/>
      <c r="H103" s="61"/>
      <c r="I103" s="61"/>
      <c r="J103" s="61"/>
      <c r="K103" s="65"/>
      <c r="L103" s="151"/>
      <c r="M103" s="147">
        <f t="shared" si="13"/>
        <v>0</v>
      </c>
      <c r="N103" s="147" t="str">
        <f t="shared" si="14"/>
        <v/>
      </c>
      <c r="O103" s="152" t="str">
        <f t="shared" si="8"/>
        <v/>
      </c>
      <c r="P103" s="147" t="str">
        <f t="shared" si="9"/>
        <v/>
      </c>
      <c r="Q103" s="147" t="str">
        <f t="shared" si="10"/>
        <v/>
      </c>
      <c r="R103" s="147" t="str">
        <f t="shared" si="11"/>
        <v/>
      </c>
    </row>
    <row r="104" spans="1:18" ht="24.95" customHeight="1">
      <c r="A104" s="36">
        <f t="shared" si="12"/>
        <v>1</v>
      </c>
      <c r="B104" s="45" t="str">
        <f t="shared" si="15"/>
        <v/>
      </c>
      <c r="C104" s="60"/>
      <c r="D104" s="61"/>
      <c r="E104" s="61"/>
      <c r="F104" s="46" t="str">
        <f><![CDATA[IFERROR(IF(E104<>"",VLOOKUP(E104,Items!$C$8:$D$167,2,0),""),"راجع تكويد الصنف")]]></f>
        <v/>
      </c>
      <c r="G104" s="61"/>
      <c r="H104" s="61"/>
      <c r="I104" s="61"/>
      <c r="J104" s="61"/>
      <c r="K104" s="65"/>
      <c r="L104" s="151"/>
      <c r="M104" s="147">
        <f t="shared" si="13"/>
        <v>0</v>
      </c>
      <c r="N104" s="147" t="str">
        <f t="shared" si="14"/>
        <v/>
      </c>
      <c r="O104" s="152" t="str">
        <f t="shared" si="8"/>
        <v/>
      </c>
      <c r="P104" s="147" t="str">
        <f t="shared" si="9"/>
        <v/>
      </c>
      <c r="Q104" s="147" t="str">
        <f t="shared" si="10"/>
        <v/>
      </c>
      <c r="R104" s="147" t="str">
        <f t="shared" si="11"/>
        <v/>
      </c>
    </row>
    <row r="105" spans="1:18" ht="24.95" customHeight="1">
      <c r="A105" s="36">
        <f t="shared" si="12"/>
        <v>1</v>
      </c>
      <c r="B105" s="45" t="str">
        <f t="shared" si="15"/>
        <v/>
      </c>
      <c r="C105" s="60"/>
      <c r="D105" s="61"/>
      <c r="E105" s="61"/>
      <c r="F105" s="46" t="str">
        <f><![CDATA[IFERROR(IF(E105<>"",VLOOKUP(E105,Items!$C$8:$D$167,2,0),""),"راجع تكويد الصنف")]]></f>
        <v/>
      </c>
      <c r="G105" s="61"/>
      <c r="H105" s="61"/>
      <c r="I105" s="61"/>
      <c r="J105" s="61"/>
      <c r="K105" s="65"/>
      <c r="L105" s="151"/>
      <c r="M105" s="147">
        <f t="shared" si="13"/>
        <v>0</v>
      </c>
      <c r="N105" s="147" t="str">
        <f t="shared" si="14"/>
        <v/>
      </c>
      <c r="O105" s="152" t="str">
        <f t="shared" si="8"/>
        <v/>
      </c>
      <c r="P105" s="147" t="str">
        <f t="shared" si="9"/>
        <v/>
      </c>
      <c r="Q105" s="147" t="str">
        <f t="shared" si="10"/>
        <v/>
      </c>
      <c r="R105" s="147" t="str">
        <f t="shared" si="11"/>
        <v/>
      </c>
    </row>
    <row r="106" spans="1:18" ht="24.95" customHeight="1">
      <c r="A106" s="36">
        <f t="shared" si="12"/>
        <v>1</v>
      </c>
      <c r="B106" s="45" t="str">
        <f t="shared" si="15"/>
        <v/>
      </c>
      <c r="C106" s="60"/>
      <c r="D106" s="61"/>
      <c r="E106" s="61"/>
      <c r="F106" s="46" t="str">
        <f><![CDATA[IFERROR(IF(E106<>"",VLOOKUP(E106,Items!$C$8:$D$167,2,0),""),"راجع تكويد الصنف")]]></f>
        <v/>
      </c>
      <c r="G106" s="61"/>
      <c r="H106" s="61"/>
      <c r="I106" s="61"/>
      <c r="J106" s="61"/>
      <c r="K106" s="65"/>
      <c r="L106" s="151"/>
      <c r="M106" s="147">
        <f t="shared" si="13"/>
        <v>0</v>
      </c>
      <c r="N106" s="147" t="str">
        <f t="shared" si="14"/>
        <v/>
      </c>
      <c r="O106" s="152" t="str">
        <f t="shared" si="8"/>
        <v/>
      </c>
      <c r="P106" s="147" t="str">
        <f t="shared" si="9"/>
        <v/>
      </c>
      <c r="Q106" s="147" t="str">
        <f t="shared" si="10"/>
        <v/>
      </c>
      <c r="R106" s="147" t="str">
        <f t="shared" si="11"/>
        <v/>
      </c>
    </row>
    <row r="107" spans="1:18" ht="24.95" customHeight="1">
      <c r="A107" s="36">
        <f t="shared" si="12"/>
        <v>1</v>
      </c>
      <c r="B107" s="45" t="str">
        <f t="shared" si="15"/>
        <v/>
      </c>
      <c r="C107" s="60"/>
      <c r="D107" s="61"/>
      <c r="E107" s="61"/>
      <c r="F107" s="46" t="str">
        <f><![CDATA[IFERROR(IF(E107<>"",VLOOKUP(E107,Items!$C$8:$D$167,2,0),""),"راجع تكويد الصنف")]]></f>
        <v/>
      </c>
      <c r="G107" s="61"/>
      <c r="H107" s="61"/>
      <c r="I107" s="61"/>
      <c r="J107" s="61"/>
      <c r="K107" s="65"/>
      <c r="L107" s="151"/>
      <c r="M107" s="147">
        <f t="shared" si="13"/>
        <v>0</v>
      </c>
      <c r="N107" s="147" t="str">
        <f t="shared" si="14"/>
        <v/>
      </c>
      <c r="O107" s="152" t="str">
        <f t="shared" si="8"/>
        <v/>
      </c>
      <c r="P107" s="147" t="str">
        <f t="shared" si="9"/>
        <v/>
      </c>
      <c r="Q107" s="147" t="str">
        <f t="shared" si="10"/>
        <v/>
      </c>
      <c r="R107" s="147" t="str">
        <f t="shared" si="11"/>
        <v/>
      </c>
    </row>
    <row r="108" spans="1:18" ht="24.95" customHeight="1">
      <c r="A108" s="36">
        <f t="shared" si="12"/>
        <v>1</v>
      </c>
      <c r="B108" s="45" t="str">
        <f t="shared" si="15"/>
        <v/>
      </c>
      <c r="C108" s="60"/>
      <c r="D108" s="61"/>
      <c r="E108" s="61"/>
      <c r="F108" s="46" t="str">
        <f><![CDATA[IFERROR(IF(E108<>"",VLOOKUP(E108,Items!$C$8:$D$167,2,0),""),"راجع تكويد الصنف")]]></f>
        <v/>
      </c>
      <c r="G108" s="61"/>
      <c r="H108" s="61"/>
      <c r="I108" s="61"/>
      <c r="J108" s="61"/>
      <c r="K108" s="65"/>
      <c r="L108" s="151"/>
      <c r="M108" s="147">
        <f t="shared" si="13"/>
        <v>0</v>
      </c>
      <c r="N108" s="147" t="str">
        <f t="shared" si="14"/>
        <v/>
      </c>
      <c r="O108" s="152" t="str">
        <f t="shared" si="8"/>
        <v/>
      </c>
      <c r="P108" s="147" t="str">
        <f t="shared" si="9"/>
        <v/>
      </c>
      <c r="Q108" s="147" t="str">
        <f t="shared" si="10"/>
        <v/>
      </c>
      <c r="R108" s="147" t="str">
        <f t="shared" si="11"/>
        <v/>
      </c>
    </row>
    <row r="109" spans="1:18" ht="24.95" customHeight="1">
      <c r="A109" s="36">
        <f t="shared" si="12"/>
        <v>1</v>
      </c>
      <c r="B109" s="45" t="str">
        <f t="shared" si="15"/>
        <v/>
      </c>
      <c r="C109" s="60"/>
      <c r="D109" s="61"/>
      <c r="E109" s="61"/>
      <c r="F109" s="46" t="str">
        <f><![CDATA[IFERROR(IF(E109<>"",VLOOKUP(E109,Items!$C$8:$D$167,2,0),""),"راجع تكويد الصنف")]]></f>
        <v/>
      </c>
      <c r="G109" s="61"/>
      <c r="H109" s="61"/>
      <c r="I109" s="61"/>
      <c r="J109" s="61"/>
      <c r="K109" s="65"/>
      <c r="L109" s="151"/>
      <c r="M109" s="147">
        <f t="shared" si="13"/>
        <v>0</v>
      </c>
      <c r="N109" s="147" t="str">
        <f t="shared" si="14"/>
        <v/>
      </c>
      <c r="O109" s="152" t="str">
        <f t="shared" si="8"/>
        <v/>
      </c>
      <c r="P109" s="147" t="str">
        <f t="shared" si="9"/>
        <v/>
      </c>
      <c r="Q109" s="147" t="str">
        <f t="shared" si="10"/>
        <v/>
      </c>
      <c r="R109" s="147" t="str">
        <f t="shared" si="11"/>
        <v/>
      </c>
    </row>
    <row r="110" spans="1:18" ht="24.95" customHeight="1">
      <c r="A110" s="36">
        <f t="shared" si="12"/>
        <v>1</v>
      </c>
      <c r="B110" s="45" t="str">
        <f t="shared" si="15"/>
        <v/>
      </c>
      <c r="C110" s="60"/>
      <c r="D110" s="61"/>
      <c r="E110" s="61"/>
      <c r="F110" s="46" t="str">
        <f><![CDATA[IFERROR(IF(E110<>"",VLOOKUP(E110,Items!$C$8:$D$167,2,0),""),"راجع تكويد الصنف")]]></f>
        <v/>
      </c>
      <c r="G110" s="61"/>
      <c r="H110" s="61"/>
      <c r="I110" s="61"/>
      <c r="J110" s="61"/>
      <c r="K110" s="65"/>
      <c r="L110" s="151"/>
      <c r="M110" s="147">
        <f t="shared" si="13"/>
        <v>0</v>
      </c>
      <c r="N110" s="147" t="str">
        <f t="shared" si="14"/>
        <v/>
      </c>
      <c r="O110" s="152" t="str">
        <f t="shared" si="8"/>
        <v/>
      </c>
      <c r="P110" s="147" t="str">
        <f t="shared" si="9"/>
        <v/>
      </c>
      <c r="Q110" s="147" t="str">
        <f t="shared" si="10"/>
        <v/>
      </c>
      <c r="R110" s="147" t="str">
        <f t="shared" si="11"/>
        <v/>
      </c>
    </row>
    <row r="111" spans="1:18" ht="24.95" customHeight="1">
      <c r="A111" s="36">
        <f t="shared" si="12"/>
        <v>1</v>
      </c>
      <c r="B111" s="45" t="str">
        <f t="shared" si="15"/>
        <v/>
      </c>
      <c r="C111" s="60"/>
      <c r="D111" s="61"/>
      <c r="E111" s="61"/>
      <c r="F111" s="46" t="str">
        <f><![CDATA[IFERROR(IF(E111<>"",VLOOKUP(E111,Items!$C$8:$D$167,2,0),""),"راجع تكويد الصنف")]]></f>
        <v/>
      </c>
      <c r="G111" s="61"/>
      <c r="H111" s="61"/>
      <c r="I111" s="61"/>
      <c r="J111" s="61"/>
      <c r="K111" s="65"/>
      <c r="L111" s="151"/>
      <c r="M111" s="147">
        <f t="shared" si="13"/>
        <v>0</v>
      </c>
      <c r="N111" s="147" t="str">
        <f t="shared" si="14"/>
        <v/>
      </c>
      <c r="O111" s="152" t="str">
        <f t="shared" si="8"/>
        <v/>
      </c>
      <c r="P111" s="147" t="str">
        <f t="shared" si="9"/>
        <v/>
      </c>
      <c r="Q111" s="147" t="str">
        <f t="shared" si="10"/>
        <v/>
      </c>
      <c r="R111" s="147" t="str">
        <f t="shared" si="11"/>
        <v/>
      </c>
    </row>
    <row r="112" spans="1:18" ht="24.95" customHeight="1">
      <c r="A112" s="36">
        <f t="shared" si="12"/>
        <v>1</v>
      </c>
      <c r="B112" s="45" t="str">
        <f t="shared" si="15"/>
        <v/>
      </c>
      <c r="C112" s="60"/>
      <c r="D112" s="61"/>
      <c r="E112" s="61"/>
      <c r="F112" s="46" t="str">
        <f><![CDATA[IFERROR(IF(E112<>"",VLOOKUP(E112,Items!$C$8:$D$167,2,0),""),"راجع تكويد الصنف")]]></f>
        <v/>
      </c>
      <c r="G112" s="61"/>
      <c r="H112" s="61"/>
      <c r="I112" s="61"/>
      <c r="J112" s="61"/>
      <c r="K112" s="65"/>
      <c r="L112" s="151"/>
      <c r="M112" s="147">
        <f t="shared" si="13"/>
        <v>0</v>
      </c>
      <c r="N112" s="147" t="str">
        <f t="shared" si="14"/>
        <v/>
      </c>
      <c r="O112" s="152" t="str">
        <f t="shared" si="8"/>
        <v/>
      </c>
      <c r="P112" s="147" t="str">
        <f t="shared" si="9"/>
        <v/>
      </c>
      <c r="Q112" s="147" t="str">
        <f t="shared" si="10"/>
        <v/>
      </c>
      <c r="R112" s="147" t="str">
        <f t="shared" si="11"/>
        <v/>
      </c>
    </row>
    <row r="113" spans="1:18" ht="24.95" customHeight="1">
      <c r="A113" s="36">
        <f t="shared" si="12"/>
        <v>1</v>
      </c>
      <c r="B113" s="45" t="str">
        <f t="shared" si="15"/>
        <v/>
      </c>
      <c r="C113" s="60"/>
      <c r="D113" s="61"/>
      <c r="E113" s="61"/>
      <c r="F113" s="46" t="str">
        <f><![CDATA[IFERROR(IF(E113<>"",VLOOKUP(E113,Items!$C$8:$D$167,2,0),""),"راجع تكويد الصنف")]]></f>
        <v/>
      </c>
      <c r="G113" s="61"/>
      <c r="H113" s="61"/>
      <c r="I113" s="61"/>
      <c r="J113" s="61"/>
      <c r="K113" s="65"/>
      <c r="L113" s="151"/>
      <c r="M113" s="147">
        <f t="shared" si="13"/>
        <v>0</v>
      </c>
      <c r="N113" s="147" t="str">
        <f t="shared" si="14"/>
        <v/>
      </c>
      <c r="O113" s="152" t="str">
        <f t="shared" si="8"/>
        <v/>
      </c>
      <c r="P113" s="147" t="str">
        <f t="shared" si="9"/>
        <v/>
      </c>
      <c r="Q113" s="147" t="str">
        <f t="shared" si="10"/>
        <v/>
      </c>
      <c r="R113" s="147" t="str">
        <f t="shared" si="11"/>
        <v/>
      </c>
    </row>
    <row r="114" spans="1:18" ht="24.95" customHeight="1">
      <c r="A114" s="36">
        <f t="shared" si="12"/>
        <v>1</v>
      </c>
      <c r="B114" s="45" t="str">
        <f t="shared" si="15"/>
        <v/>
      </c>
      <c r="C114" s="60"/>
      <c r="D114" s="61"/>
      <c r="E114" s="61"/>
      <c r="F114" s="46" t="str">
        <f><![CDATA[IFERROR(IF(E114<>"",VLOOKUP(E114,Items!$C$8:$D$167,2,0),""),"راجع تكويد الصنف")]]></f>
        <v/>
      </c>
      <c r="G114" s="61"/>
      <c r="H114" s="61"/>
      <c r="I114" s="61"/>
      <c r="J114" s="61"/>
      <c r="K114" s="65"/>
      <c r="L114" s="151"/>
      <c r="M114" s="147">
        <f t="shared" si="13"/>
        <v>0</v>
      </c>
      <c r="N114" s="147" t="str">
        <f t="shared" si="14"/>
        <v/>
      </c>
      <c r="O114" s="152" t="str">
        <f t="shared" si="8"/>
        <v/>
      </c>
      <c r="P114" s="147" t="str">
        <f t="shared" si="9"/>
        <v/>
      </c>
      <c r="Q114" s="147" t="str">
        <f t="shared" si="10"/>
        <v/>
      </c>
      <c r="R114" s="147" t="str">
        <f t="shared" si="11"/>
        <v/>
      </c>
    </row>
    <row r="115" spans="1:18" ht="24.95" customHeight="1">
      <c r="A115" s="36">
        <f t="shared" si="12"/>
        <v>1</v>
      </c>
      <c r="B115" s="45" t="str">
        <f t="shared" si="15"/>
        <v/>
      </c>
      <c r="C115" s="60"/>
      <c r="D115" s="61"/>
      <c r="E115" s="61"/>
      <c r="F115" s="46" t="str">
        <f><![CDATA[IFERROR(IF(E115<>"",VLOOKUP(E115,Items!$C$8:$D$167,2,0),""),"راجع تكويد الصنف")]]></f>
        <v/>
      </c>
      <c r="G115" s="61"/>
      <c r="H115" s="61"/>
      <c r="I115" s="61"/>
      <c r="J115" s="61"/>
      <c r="K115" s="65"/>
      <c r="L115" s="151"/>
      <c r="M115" s="147">
        <f t="shared" si="13"/>
        <v>0</v>
      </c>
      <c r="N115" s="147" t="str">
        <f t="shared" si="14"/>
        <v/>
      </c>
      <c r="O115" s="152" t="str">
        <f t="shared" si="8"/>
        <v/>
      </c>
      <c r="P115" s="147" t="str">
        <f t="shared" si="9"/>
        <v/>
      </c>
      <c r="Q115" s="147" t="str">
        <f t="shared" si="10"/>
        <v/>
      </c>
      <c r="R115" s="147" t="str">
        <f t="shared" si="11"/>
        <v/>
      </c>
    </row>
    <row r="116" spans="1:18" ht="24.95" customHeight="1">
      <c r="A116" s="36">
        <f t="shared" si="12"/>
        <v>1</v>
      </c>
      <c r="B116" s="45" t="str">
        <f t="shared" si="15"/>
        <v/>
      </c>
      <c r="C116" s="60"/>
      <c r="D116" s="61"/>
      <c r="E116" s="61"/>
      <c r="F116" s="46" t="str">
        <f><![CDATA[IFERROR(IF(E116<>"",VLOOKUP(E116,Items!$C$8:$D$167,2,0),""),"راجع تكويد الصنف")]]></f>
        <v/>
      </c>
      <c r="G116" s="61"/>
      <c r="H116" s="61"/>
      <c r="I116" s="61"/>
      <c r="J116" s="61"/>
      <c r="K116" s="65"/>
      <c r="L116" s="151"/>
      <c r="M116" s="147">
        <f t="shared" si="13"/>
        <v>0</v>
      </c>
      <c r="N116" s="147" t="str">
        <f t="shared" si="14"/>
        <v/>
      </c>
      <c r="O116" s="152" t="str">
        <f t="shared" si="8"/>
        <v/>
      </c>
      <c r="P116" s="147" t="str">
        <f t="shared" si="9"/>
        <v/>
      </c>
      <c r="Q116" s="147" t="str">
        <f t="shared" si="10"/>
        <v/>
      </c>
      <c r="R116" s="147" t="str">
        <f t="shared" si="11"/>
        <v/>
      </c>
    </row>
    <row r="117" spans="1:18" ht="24.95" customHeight="1">
      <c r="A117" s="36">
        <f t="shared" si="12"/>
        <v>1</v>
      </c>
      <c r="B117" s="45" t="str">
        <f t="shared" si="15"/>
        <v/>
      </c>
      <c r="C117" s="60"/>
      <c r="D117" s="61"/>
      <c r="E117" s="61"/>
      <c r="F117" s="46" t="str">
        <f><![CDATA[IFERROR(IF(E117<>"",VLOOKUP(E117,Items!$C$8:$D$167,2,0),""),"راجع تكويد الصنف")]]></f>
        <v/>
      </c>
      <c r="G117" s="61"/>
      <c r="H117" s="61"/>
      <c r="I117" s="61"/>
      <c r="J117" s="61"/>
      <c r="K117" s="65"/>
      <c r="L117" s="151"/>
      <c r="M117" s="147">
        <f t="shared" si="13"/>
        <v>0</v>
      </c>
      <c r="N117" s="147" t="str">
        <f t="shared" si="14"/>
        <v/>
      </c>
      <c r="O117" s="152" t="str">
        <f t="shared" si="8"/>
        <v/>
      </c>
      <c r="P117" s="147" t="str">
        <f t="shared" si="9"/>
        <v/>
      </c>
      <c r="Q117" s="147" t="str">
        <f t="shared" si="10"/>
        <v/>
      </c>
      <c r="R117" s="147" t="str">
        <f t="shared" si="11"/>
        <v/>
      </c>
    </row>
    <row r="118" spans="1:18" ht="24.95" customHeight="1">
      <c r="A118" s="36">
        <f t="shared" si="12"/>
        <v>1</v>
      </c>
      <c r="B118" s="45" t="str">
        <f t="shared" si="15"/>
        <v/>
      </c>
      <c r="C118" s="60"/>
      <c r="D118" s="61"/>
      <c r="E118" s="61"/>
      <c r="F118" s="46" t="str">
        <f><![CDATA[IFERROR(IF(E118<>"",VLOOKUP(E118,Items!$C$8:$D$167,2,0),""),"راجع تكويد الصنف")]]></f>
        <v/>
      </c>
      <c r="G118" s="61"/>
      <c r="H118" s="61"/>
      <c r="I118" s="61"/>
      <c r="J118" s="61"/>
      <c r="K118" s="65"/>
      <c r="L118" s="151"/>
      <c r="M118" s="147">
        <f t="shared" si="13"/>
        <v>0</v>
      </c>
      <c r="N118" s="147" t="str">
        <f t="shared" si="14"/>
        <v/>
      </c>
      <c r="O118" s="152" t="str">
        <f t="shared" si="8"/>
        <v/>
      </c>
      <c r="P118" s="147" t="str">
        <f t="shared" si="9"/>
        <v/>
      </c>
      <c r="Q118" s="147" t="str">
        <f t="shared" si="10"/>
        <v/>
      </c>
      <c r="R118" s="147" t="str">
        <f t="shared" si="11"/>
        <v/>
      </c>
    </row>
    <row r="119" spans="1:18" ht="24.95" customHeight="1">
      <c r="A119" s="36">
        <f t="shared" si="12"/>
        <v>1</v>
      </c>
      <c r="B119" s="45" t="str">
        <f t="shared" si="15"/>
        <v/>
      </c>
      <c r="C119" s="60"/>
      <c r="D119" s="61"/>
      <c r="E119" s="61"/>
      <c r="F119" s="46" t="str">
        <f><![CDATA[IFERROR(IF(E119<>"",VLOOKUP(E119,Items!$C$8:$D$167,2,0),""),"راجع تكويد الصنف")]]></f>
        <v/>
      </c>
      <c r="G119" s="61"/>
      <c r="H119" s="61"/>
      <c r="I119" s="61"/>
      <c r="J119" s="61"/>
      <c r="K119" s="65"/>
      <c r="L119" s="151"/>
      <c r="M119" s="147">
        <f t="shared" si="13"/>
        <v>0</v>
      </c>
      <c r="N119" s="147" t="str">
        <f t="shared" si="14"/>
        <v/>
      </c>
      <c r="O119" s="152" t="str">
        <f t="shared" si="8"/>
        <v/>
      </c>
      <c r="P119" s="147" t="str">
        <f t="shared" si="9"/>
        <v/>
      </c>
      <c r="Q119" s="147" t="str">
        <f t="shared" si="10"/>
        <v/>
      </c>
      <c r="R119" s="147" t="str">
        <f t="shared" si="11"/>
        <v/>
      </c>
    </row>
    <row r="120" spans="1:18" ht="24.95" customHeight="1">
      <c r="A120" s="36">
        <f t="shared" si="12"/>
        <v>1</v>
      </c>
      <c r="B120" s="45" t="str">
        <f t="shared" si="15"/>
        <v/>
      </c>
      <c r="C120" s="60"/>
      <c r="D120" s="61"/>
      <c r="E120" s="61"/>
      <c r="F120" s="46" t="str">
        <f><![CDATA[IFERROR(IF(E120<>"",VLOOKUP(E120,Items!$C$8:$D$167,2,0),""),"راجع تكويد الصنف")]]></f>
        <v/>
      </c>
      <c r="G120" s="61"/>
      <c r="H120" s="61"/>
      <c r="I120" s="61"/>
      <c r="J120" s="61"/>
      <c r="K120" s="65"/>
      <c r="L120" s="151"/>
      <c r="M120" s="147">
        <f t="shared" si="13"/>
        <v>0</v>
      </c>
      <c r="N120" s="147" t="str">
        <f t="shared" si="14"/>
        <v/>
      </c>
      <c r="O120" s="152" t="str">
        <f t="shared" si="8"/>
        <v/>
      </c>
      <c r="P120" s="147" t="str">
        <f t="shared" si="9"/>
        <v/>
      </c>
      <c r="Q120" s="147" t="str">
        <f t="shared" si="10"/>
        <v/>
      </c>
      <c r="R120" s="147" t="str">
        <f t="shared" si="11"/>
        <v/>
      </c>
    </row>
    <row r="121" spans="1:18" ht="24.95" customHeight="1">
      <c r="A121" s="36">
        <f t="shared" si="12"/>
        <v>1</v>
      </c>
      <c r="B121" s="45" t="str">
        <f t="shared" si="15"/>
        <v/>
      </c>
      <c r="C121" s="60"/>
      <c r="D121" s="61"/>
      <c r="E121" s="61"/>
      <c r="F121" s="46" t="str">
        <f><![CDATA[IFERROR(IF(E121<>"",VLOOKUP(E121,Items!$C$8:$D$167,2,0),""),"راجع تكويد الصنف")]]></f>
        <v/>
      </c>
      <c r="G121" s="61"/>
      <c r="H121" s="61"/>
      <c r="I121" s="61"/>
      <c r="J121" s="61"/>
      <c r="K121" s="65"/>
      <c r="L121" s="151"/>
      <c r="M121" s="147">
        <f t="shared" si="13"/>
        <v>0</v>
      </c>
      <c r="N121" s="147" t="str">
        <f t="shared" si="14"/>
        <v/>
      </c>
      <c r="O121" s="152" t="str">
        <f t="shared" si="8"/>
        <v/>
      </c>
      <c r="P121" s="147" t="str">
        <f t="shared" si="9"/>
        <v/>
      </c>
      <c r="Q121" s="147" t="str">
        <f t="shared" si="10"/>
        <v/>
      </c>
      <c r="R121" s="147" t="str">
        <f t="shared" si="11"/>
        <v/>
      </c>
    </row>
    <row r="122" spans="1:18" ht="24.95" customHeight="1">
      <c r="A122" s="36">
        <f t="shared" si="12"/>
        <v>1</v>
      </c>
      <c r="B122" s="45" t="str">
        <f t="shared" si="15"/>
        <v/>
      </c>
      <c r="C122" s="60"/>
      <c r="D122" s="61"/>
      <c r="E122" s="61"/>
      <c r="F122" s="46" t="str">
        <f><![CDATA[IFERROR(IF(E122<>"",VLOOKUP(E122,Items!$C$8:$D$167,2,0),""),"راجع تكويد الصنف")]]></f>
        <v/>
      </c>
      <c r="G122" s="61"/>
      <c r="H122" s="61"/>
      <c r="I122" s="61"/>
      <c r="J122" s="61"/>
      <c r="K122" s="65"/>
      <c r="L122" s="151"/>
      <c r="M122" s="147">
        <f t="shared" si="13"/>
        <v>0</v>
      </c>
      <c r="N122" s="147" t="str">
        <f t="shared" si="14"/>
        <v/>
      </c>
      <c r="O122" s="152" t="str">
        <f t="shared" si="8"/>
        <v/>
      </c>
      <c r="P122" s="147" t="str">
        <f t="shared" si="9"/>
        <v/>
      </c>
      <c r="Q122" s="147" t="str">
        <f t="shared" si="10"/>
        <v/>
      </c>
      <c r="R122" s="147" t="str">
        <f t="shared" si="11"/>
        <v/>
      </c>
    </row>
    <row r="123" spans="1:18" ht="24.95" customHeight="1">
      <c r="A123" s="36">
        <f t="shared" si="12"/>
        <v>1</v>
      </c>
      <c r="B123" s="45" t="str">
        <f t="shared" si="15"/>
        <v/>
      </c>
      <c r="C123" s="60"/>
      <c r="D123" s="61"/>
      <c r="E123" s="61"/>
      <c r="F123" s="46" t="str">
        <f><![CDATA[IFERROR(IF(E123<>"",VLOOKUP(E123,Items!$C$8:$D$167,2,0),""),"راجع تكويد الصنف")]]></f>
        <v/>
      </c>
      <c r="G123" s="61"/>
      <c r="H123" s="61"/>
      <c r="I123" s="61"/>
      <c r="J123" s="61"/>
      <c r="K123" s="65"/>
      <c r="L123" s="151"/>
      <c r="M123" s="147">
        <f t="shared" si="13"/>
        <v>0</v>
      </c>
      <c r="N123" s="147" t="str">
        <f t="shared" si="14"/>
        <v/>
      </c>
      <c r="O123" s="152" t="str">
        <f t="shared" si="8"/>
        <v/>
      </c>
      <c r="P123" s="147" t="str">
        <f t="shared" si="9"/>
        <v/>
      </c>
      <c r="Q123" s="147" t="str">
        <f t="shared" si="10"/>
        <v/>
      </c>
      <c r="R123" s="147" t="str">
        <f t="shared" si="11"/>
        <v/>
      </c>
    </row>
    <row r="124" spans="1:18" ht="24.95" customHeight="1">
      <c r="A124" s="36">
        <f t="shared" si="12"/>
        <v>1</v>
      </c>
      <c r="B124" s="45" t="str">
        <f t="shared" si="15"/>
        <v/>
      </c>
      <c r="C124" s="60"/>
      <c r="D124" s="61"/>
      <c r="E124" s="61"/>
      <c r="F124" s="46" t="str">
        <f><![CDATA[IFERROR(IF(E124<>"",VLOOKUP(E124,Items!$C$8:$D$167,2,0),""),"راجع تكويد الصنف")]]></f>
        <v/>
      </c>
      <c r="G124" s="61"/>
      <c r="H124" s="61"/>
      <c r="I124" s="61"/>
      <c r="J124" s="61"/>
      <c r="K124" s="65"/>
      <c r="L124" s="151"/>
      <c r="M124" s="147">
        <f t="shared" si="13"/>
        <v>0</v>
      </c>
      <c r="N124" s="147" t="str">
        <f t="shared" si="14"/>
        <v/>
      </c>
      <c r="O124" s="152" t="str">
        <f t="shared" si="8"/>
        <v/>
      </c>
      <c r="P124" s="147" t="str">
        <f t="shared" si="9"/>
        <v/>
      </c>
      <c r="Q124" s="147" t="str">
        <f t="shared" si="10"/>
        <v/>
      </c>
      <c r="R124" s="147" t="str">
        <f t="shared" si="11"/>
        <v/>
      </c>
    </row>
    <row r="125" spans="1:18" ht="24.95" customHeight="1">
      <c r="A125" s="36">
        <f t="shared" si="12"/>
        <v>1</v>
      </c>
      <c r="B125" s="45" t="str">
        <f t="shared" si="15"/>
        <v/>
      </c>
      <c r="C125" s="60"/>
      <c r="D125" s="61"/>
      <c r="E125" s="61"/>
      <c r="F125" s="46" t="str">
        <f><![CDATA[IFERROR(IF(E125<>"",VLOOKUP(E125,Items!$C$8:$D$167,2,0),""),"راجع تكويد الصنف")]]></f>
        <v/>
      </c>
      <c r="G125" s="61"/>
      <c r="H125" s="61"/>
      <c r="I125" s="61"/>
      <c r="J125" s="61"/>
      <c r="K125" s="65"/>
      <c r="L125" s="151"/>
      <c r="M125" s="147">
        <f t="shared" si="13"/>
        <v>0</v>
      </c>
      <c r="N125" s="147" t="str">
        <f t="shared" si="14"/>
        <v/>
      </c>
      <c r="O125" s="152" t="str">
        <f t="shared" si="8"/>
        <v/>
      </c>
      <c r="P125" s="147" t="str">
        <f t="shared" si="9"/>
        <v/>
      </c>
      <c r="Q125" s="147" t="str">
        <f t="shared" si="10"/>
        <v/>
      </c>
      <c r="R125" s="147" t="str">
        <f t="shared" si="11"/>
        <v/>
      </c>
    </row>
    <row r="126" spans="1:18" ht="24.95" customHeight="1">
      <c r="A126" s="36">
        <f t="shared" si="12"/>
        <v>1</v>
      </c>
      <c r="B126" s="45" t="str">
        <f t="shared" si="15"/>
        <v/>
      </c>
      <c r="C126" s="60"/>
      <c r="D126" s="61"/>
      <c r="E126" s="61"/>
      <c r="F126" s="46" t="str">
        <f><![CDATA[IFERROR(IF(E126<>"",VLOOKUP(E126,Items!$C$8:$D$167,2,0),""),"راجع تكويد الصنف")]]></f>
        <v/>
      </c>
      <c r="G126" s="61"/>
      <c r="H126" s="61"/>
      <c r="I126" s="61"/>
      <c r="J126" s="61"/>
      <c r="K126" s="65"/>
      <c r="L126" s="151"/>
      <c r="M126" s="147">
        <f t="shared" si="13"/>
        <v>0</v>
      </c>
      <c r="N126" s="147" t="str">
        <f t="shared" si="14"/>
        <v/>
      </c>
      <c r="O126" s="152" t="str">
        <f t="shared" si="8"/>
        <v/>
      </c>
      <c r="P126" s="147" t="str">
        <f t="shared" si="9"/>
        <v/>
      </c>
      <c r="Q126" s="147" t="str">
        <f t="shared" si="10"/>
        <v/>
      </c>
      <c r="R126" s="147" t="str">
        <f t="shared" si="11"/>
        <v/>
      </c>
    </row>
    <row r="127" spans="1:18" ht="24.95" customHeight="1">
      <c r="A127" s="36">
        <f t="shared" si="12"/>
        <v>1</v>
      </c>
      <c r="B127" s="45" t="str">
        <f t="shared" si="15"/>
        <v/>
      </c>
      <c r="C127" s="60"/>
      <c r="D127" s="61"/>
      <c r="E127" s="61"/>
      <c r="F127" s="46" t="str">
        <f><![CDATA[IFERROR(IF(E127<>"",VLOOKUP(E127,Items!$C$8:$D$167,2,0),""),"راجع تكويد الصنف")]]></f>
        <v/>
      </c>
      <c r="G127" s="61"/>
      <c r="H127" s="61"/>
      <c r="I127" s="61"/>
      <c r="J127" s="61"/>
      <c r="K127" s="65"/>
      <c r="L127" s="151"/>
      <c r="M127" s="147">
        <f t="shared" si="13"/>
        <v>0</v>
      </c>
      <c r="N127" s="147" t="str">
        <f t="shared" si="14"/>
        <v/>
      </c>
      <c r="O127" s="152" t="str">
        <f t="shared" si="8"/>
        <v/>
      </c>
      <c r="P127" s="147" t="str">
        <f t="shared" si="9"/>
        <v/>
      </c>
      <c r="Q127" s="147" t="str">
        <f t="shared" si="10"/>
        <v/>
      </c>
      <c r="R127" s="147" t="str">
        <f t="shared" si="11"/>
        <v/>
      </c>
    </row>
    <row r="128" spans="1:18" ht="24.95" customHeight="1">
      <c r="A128" s="36">
        <f t="shared" si="12"/>
        <v>1</v>
      </c>
      <c r="B128" s="45" t="str">
        <f t="shared" si="15"/>
        <v/>
      </c>
      <c r="C128" s="60"/>
      <c r="D128" s="61"/>
      <c r="E128" s="61"/>
      <c r="F128" s="46" t="str">
        <f><![CDATA[IFERROR(IF(E128<>"",VLOOKUP(E128,Items!$C$8:$D$167,2,0),""),"راجع تكويد الصنف")]]></f>
        <v/>
      </c>
      <c r="G128" s="61"/>
      <c r="H128" s="61"/>
      <c r="I128" s="61"/>
      <c r="J128" s="61"/>
      <c r="K128" s="65"/>
      <c r="L128" s="151"/>
      <c r="M128" s="147">
        <f t="shared" si="13"/>
        <v>0</v>
      </c>
      <c r="N128" s="147" t="str">
        <f t="shared" si="14"/>
        <v/>
      </c>
      <c r="O128" s="152" t="str">
        <f t="shared" si="8"/>
        <v/>
      </c>
      <c r="P128" s="147" t="str">
        <f t="shared" si="9"/>
        <v/>
      </c>
      <c r="Q128" s="147" t="str">
        <f t="shared" si="10"/>
        <v/>
      </c>
      <c r="R128" s="147" t="str">
        <f t="shared" si="11"/>
        <v/>
      </c>
    </row>
    <row r="129" spans="1:18" ht="24.95" customHeight="1">
      <c r="A129" s="36">
        <f t="shared" si="12"/>
        <v>1</v>
      </c>
      <c r="B129" s="45" t="str">
        <f t="shared" si="15"/>
        <v/>
      </c>
      <c r="C129" s="60"/>
      <c r="D129" s="61"/>
      <c r="E129" s="61"/>
      <c r="F129" s="46" t="str">
        <f><![CDATA[IFERROR(IF(E129<>"",VLOOKUP(E129,Items!$C$8:$D$167,2,0),""),"راجع تكويد الصنف")]]></f>
        <v/>
      </c>
      <c r="G129" s="61"/>
      <c r="H129" s="61"/>
      <c r="I129" s="61"/>
      <c r="J129" s="61"/>
      <c r="K129" s="65"/>
      <c r="L129" s="151"/>
      <c r="M129" s="147">
        <f t="shared" si="13"/>
        <v>0</v>
      </c>
      <c r="N129" s="147" t="str">
        <f t="shared" si="14"/>
        <v/>
      </c>
      <c r="O129" s="152" t="str">
        <f t="shared" si="8"/>
        <v/>
      </c>
      <c r="P129" s="147" t="str">
        <f t="shared" si="9"/>
        <v/>
      </c>
      <c r="Q129" s="147" t="str">
        <f t="shared" si="10"/>
        <v/>
      </c>
      <c r="R129" s="147" t="str">
        <f t="shared" si="11"/>
        <v/>
      </c>
    </row>
    <row r="130" spans="1:18" ht="24.95" customHeight="1">
      <c r="A130" s="36">
        <f t="shared" si="12"/>
        <v>1</v>
      </c>
      <c r="B130" s="45" t="str">
        <f t="shared" si="15"/>
        <v/>
      </c>
      <c r="C130" s="60"/>
      <c r="D130" s="61"/>
      <c r="E130" s="61"/>
      <c r="F130" s="46" t="str">
        <f><![CDATA[IFERROR(IF(E130<>"",VLOOKUP(E130,Items!$C$8:$D$167,2,0),""),"راجع تكويد الصنف")]]></f>
        <v/>
      </c>
      <c r="G130" s="61"/>
      <c r="H130" s="61"/>
      <c r="I130" s="61"/>
      <c r="J130" s="61"/>
      <c r="K130" s="65"/>
      <c r="L130" s="151"/>
      <c r="M130" s="147">
        <f t="shared" si="13"/>
        <v>0</v>
      </c>
      <c r="N130" s="147" t="str">
        <f t="shared" si="14"/>
        <v/>
      </c>
      <c r="O130" s="152" t="str">
        <f t="shared" si="8"/>
        <v/>
      </c>
      <c r="P130" s="147" t="str">
        <f t="shared" si="9"/>
        <v/>
      </c>
      <c r="Q130" s="147" t="str">
        <f t="shared" si="10"/>
        <v/>
      </c>
      <c r="R130" s="147" t="str">
        <f t="shared" si="11"/>
        <v/>
      </c>
    </row>
    <row r="131" spans="1:18" ht="24.95" customHeight="1">
      <c r="A131" s="36">
        <f t="shared" si="12"/>
        <v>1</v>
      </c>
      <c r="B131" s="45" t="str">
        <f t="shared" si="15"/>
        <v/>
      </c>
      <c r="C131" s="60"/>
      <c r="D131" s="61"/>
      <c r="E131" s="61"/>
      <c r="F131" s="46" t="str">
        <f><![CDATA[IFERROR(IF(E131<>"",VLOOKUP(E131,Items!$C$8:$D$167,2,0),""),"راجع تكويد الصنف")]]></f>
        <v/>
      </c>
      <c r="G131" s="61"/>
      <c r="H131" s="61"/>
      <c r="I131" s="61"/>
      <c r="J131" s="61"/>
      <c r="K131" s="65"/>
      <c r="L131" s="151"/>
      <c r="M131" s="147">
        <f t="shared" si="13"/>
        <v>0</v>
      </c>
      <c r="N131" s="147" t="str">
        <f t="shared" si="14"/>
        <v/>
      </c>
      <c r="O131" s="152" t="str">
        <f t="shared" si="8"/>
        <v/>
      </c>
      <c r="P131" s="147" t="str">
        <f t="shared" si="9"/>
        <v/>
      </c>
      <c r="Q131" s="147" t="str">
        <f t="shared" si="10"/>
        <v/>
      </c>
      <c r="R131" s="147" t="str">
        <f t="shared" si="11"/>
        <v/>
      </c>
    </row>
    <row r="132" spans="1:18" ht="24.95" customHeight="1">
      <c r="A132" s="36">
        <f t="shared" si="12"/>
        <v>1</v>
      </c>
      <c r="B132" s="45" t="str">
        <f t="shared" si="15"/>
        <v/>
      </c>
      <c r="C132" s="60"/>
      <c r="D132" s="61"/>
      <c r="E132" s="61"/>
      <c r="F132" s="46" t="str">
        <f><![CDATA[IFERROR(IF(E132<>"",VLOOKUP(E132,Items!$C$8:$D$167,2,0),""),"راجع تكويد الصنف")]]></f>
        <v/>
      </c>
      <c r="G132" s="61"/>
      <c r="H132" s="61"/>
      <c r="I132" s="61"/>
      <c r="J132" s="61"/>
      <c r="K132" s="65"/>
      <c r="L132" s="151"/>
      <c r="M132" s="147">
        <f t="shared" si="13"/>
        <v>0</v>
      </c>
      <c r="N132" s="147" t="str">
        <f t="shared" si="14"/>
        <v/>
      </c>
      <c r="O132" s="152" t="str">
        <f t="shared" si="8"/>
        <v/>
      </c>
      <c r="P132" s="147" t="str">
        <f t="shared" si="9"/>
        <v/>
      </c>
      <c r="Q132" s="147" t="str">
        <f t="shared" si="10"/>
        <v/>
      </c>
      <c r="R132" s="147" t="str">
        <f t="shared" si="11"/>
        <v/>
      </c>
    </row>
    <row r="133" spans="1:18" ht="24.95" customHeight="1">
      <c r="A133" s="36">
        <f t="shared" si="12"/>
        <v>1</v>
      </c>
      <c r="B133" s="45" t="str">
        <f t="shared" si="15"/>
        <v/>
      </c>
      <c r="C133" s="60"/>
      <c r="D133" s="61"/>
      <c r="E133" s="61"/>
      <c r="F133" s="46" t="str">
        <f><![CDATA[IFERROR(IF(E133<>"",VLOOKUP(E133,Items!$C$8:$D$167,2,0),""),"راجع تكويد الصنف")]]></f>
        <v/>
      </c>
      <c r="G133" s="61"/>
      <c r="H133" s="61"/>
      <c r="I133" s="61"/>
      <c r="J133" s="61"/>
      <c r="K133" s="65"/>
      <c r="L133" s="151"/>
      <c r="M133" s="147">
        <f t="shared" si="13"/>
        <v>0</v>
      </c>
      <c r="N133" s="147" t="str">
        <f t="shared" si="14"/>
        <v/>
      </c>
      <c r="O133" s="152" t="str">
        <f t="shared" si="8"/>
        <v/>
      </c>
      <c r="P133" s="147" t="str">
        <f t="shared" si="9"/>
        <v/>
      </c>
      <c r="Q133" s="147" t="str">
        <f t="shared" si="10"/>
        <v/>
      </c>
      <c r="R133" s="147" t="str">
        <f t="shared" si="11"/>
        <v/>
      </c>
    </row>
    <row r="134" spans="1:18" ht="24.95" customHeight="1">
      <c r="A134" s="36">
        <f t="shared" si="12"/>
        <v>1</v>
      </c>
      <c r="B134" s="45" t="str">
        <f t="shared" si="15"/>
        <v/>
      </c>
      <c r="C134" s="60"/>
      <c r="D134" s="61"/>
      <c r="E134" s="61"/>
      <c r="F134" s="46" t="str">
        <f><![CDATA[IFERROR(IF(E134<>"",VLOOKUP(E134,Items!$C$8:$D$167,2,0),""),"راجع تكويد الصنف")]]></f>
        <v/>
      </c>
      <c r="G134" s="61"/>
      <c r="H134" s="61"/>
      <c r="I134" s="61"/>
      <c r="J134" s="61"/>
      <c r="K134" s="65"/>
      <c r="L134" s="151"/>
      <c r="M134" s="147">
        <f t="shared" si="13"/>
        <v>0</v>
      </c>
      <c r="N134" s="147" t="str">
        <f t="shared" si="14"/>
        <v/>
      </c>
      <c r="O134" s="152" t="str">
        <f t="shared" si="8"/>
        <v/>
      </c>
      <c r="P134" s="147" t="str">
        <f t="shared" si="9"/>
        <v/>
      </c>
      <c r="Q134" s="147" t="str">
        <f t="shared" si="10"/>
        <v/>
      </c>
      <c r="R134" s="147" t="str">
        <f t="shared" si="11"/>
        <v/>
      </c>
    </row>
    <row r="135" spans="1:18" ht="24.95" customHeight="1">
      <c r="A135" s="36">
        <f t="shared" si="12"/>
        <v>1</v>
      </c>
      <c r="B135" s="45" t="str">
        <f t="shared" si="15"/>
        <v/>
      </c>
      <c r="C135" s="60"/>
      <c r="D135" s="61"/>
      <c r="E135" s="61"/>
      <c r="F135" s="46" t="str">
        <f><![CDATA[IFERROR(IF(E135<>"",VLOOKUP(E135,Items!$C$8:$D$167,2,0),""),"راجع تكويد الصنف")]]></f>
        <v/>
      </c>
      <c r="G135" s="61"/>
      <c r="H135" s="61"/>
      <c r="I135" s="61"/>
      <c r="J135" s="61"/>
      <c r="K135" s="65"/>
      <c r="L135" s="151"/>
      <c r="M135" s="147">
        <f t="shared" si="13"/>
        <v>0</v>
      </c>
      <c r="N135" s="147" t="str">
        <f t="shared" si="14"/>
        <v/>
      </c>
      <c r="O135" s="152" t="str">
        <f t="shared" si="8"/>
        <v/>
      </c>
      <c r="P135" s="147" t="str">
        <f t="shared" si="9"/>
        <v/>
      </c>
      <c r="Q135" s="147" t="str">
        <f t="shared" si="10"/>
        <v/>
      </c>
      <c r="R135" s="147" t="str">
        <f t="shared" si="11"/>
        <v/>
      </c>
    </row>
    <row r="136" spans="1:18" ht="24.95" customHeight="1">
      <c r="A136" s="36">
        <f t="shared" si="12"/>
        <v>1</v>
      </c>
      <c r="B136" s="45" t="str">
        <f t="shared" si="15"/>
        <v/>
      </c>
      <c r="C136" s="60"/>
      <c r="D136" s="61"/>
      <c r="E136" s="61"/>
      <c r="F136" s="46" t="str">
        <f><![CDATA[IFERROR(IF(E136<>"",VLOOKUP(E136,Items!$C$8:$D$167,2,0),""),"راجع تكويد الصنف")]]></f>
        <v/>
      </c>
      <c r="G136" s="61"/>
      <c r="H136" s="61"/>
      <c r="I136" s="61"/>
      <c r="J136" s="61"/>
      <c r="K136" s="65"/>
      <c r="L136" s="151"/>
      <c r="M136" s="147">
        <f t="shared" si="13"/>
        <v>0</v>
      </c>
      <c r="N136" s="147" t="str">
        <f t="shared" si="14"/>
        <v/>
      </c>
      <c r="O136" s="152" t="str">
        <f t="shared" si="8"/>
        <v/>
      </c>
      <c r="P136" s="147" t="str">
        <f t="shared" si="9"/>
        <v/>
      </c>
      <c r="Q136" s="147" t="str">
        <f t="shared" si="10"/>
        <v/>
      </c>
      <c r="R136" s="147" t="str">
        <f t="shared" si="11"/>
        <v/>
      </c>
    </row>
    <row r="137" spans="1:18" ht="24.95" customHeight="1">
      <c r="A137" s="36">
        <f t="shared" si="12"/>
        <v>1</v>
      </c>
      <c r="B137" s="45" t="str">
        <f t="shared" si="15"/>
        <v/>
      </c>
      <c r="C137" s="60"/>
      <c r="D137" s="61"/>
      <c r="E137" s="61"/>
      <c r="F137" s="46" t="str">
        <f><![CDATA[IFERROR(IF(E137<>"",VLOOKUP(E137,Items!$C$8:$D$167,2,0),""),"راجع تكويد الصنف")]]></f>
        <v/>
      </c>
      <c r="G137" s="61"/>
      <c r="H137" s="61"/>
      <c r="I137" s="61"/>
      <c r="J137" s="61"/>
      <c r="K137" s="65"/>
      <c r="L137" s="151"/>
      <c r="M137" s="147">
        <f t="shared" si="13"/>
        <v>0</v>
      </c>
      <c r="N137" s="147" t="str">
        <f t="shared" si="14"/>
        <v/>
      </c>
      <c r="O137" s="152" t="str">
        <f t="shared" ref="O137:O200" si="16">IF($O$8=2,IF($N$6=D137,C137,""),"")</f>
        <v/>
      </c>
      <c r="P137" s="147" t="str">
        <f t="shared" ref="P137:P200" si="17">IF($O$8=2,IF($N$6=D137,F137,""),"")</f>
        <v/>
      </c>
      <c r="Q137" s="147" t="str">
        <f t="shared" ref="Q137:Q200" si="18">IF($O$8=2,IF($N$6=D137,G137,""),"")</f>
        <v/>
      </c>
      <c r="R137" s="147" t="str">
        <f t="shared" ref="R137:R200" si="19">IF($O$8=2,IF($N$6=D137,H137,""),"")</f>
        <v/>
      </c>
    </row>
    <row r="138" spans="1:18" ht="24.95" customHeight="1">
      <c r="A138" s="36">
        <f t="shared" ref="A138:A201" si="20">IFERROR(RANK(M138,$M$9:$M$508,1),"")</f>
        <v>1</v>
      </c>
      <c r="B138" s="45" t="str">
        <f t="shared" si="15"/>
        <v/>
      </c>
      <c r="C138" s="60"/>
      <c r="D138" s="61"/>
      <c r="E138" s="61"/>
      <c r="F138" s="46" t="str">
        <f><![CDATA[IFERROR(IF(E138<>"",VLOOKUP(E138,Items!$C$8:$D$167,2,0),""),"راجع تكويد الصنف")]]></f>
        <v/>
      </c>
      <c r="G138" s="61"/>
      <c r="H138" s="61"/>
      <c r="I138" s="61"/>
      <c r="J138" s="61"/>
      <c r="K138" s="65"/>
      <c r="L138" s="151"/>
      <c r="M138" s="147">
        <f t="shared" ref="M138:M201" si="21">IF($M$8=E138,D138,"")</f>
        <v>0</v>
      </c>
      <c r="N138" s="147" t="str">
        <f t="shared" ref="N138:N201" si="22">IF(P138&lt;&gt;"",ROW(),"")</f>
        <v/>
      </c>
      <c r="O138" s="152" t="str">
        <f t="shared" si="16"/>
        <v/>
      </c>
      <c r="P138" s="147" t="str">
        <f t="shared" si="17"/>
        <v/>
      </c>
      <c r="Q138" s="147" t="str">
        <f t="shared" si="18"/>
        <v/>
      </c>
      <c r="R138" s="147" t="str">
        <f t="shared" si="19"/>
        <v/>
      </c>
    </row>
    <row r="139" spans="1:18" ht="24.95" customHeight="1">
      <c r="A139" s="36">
        <f t="shared" si="20"/>
        <v>1</v>
      </c>
      <c r="B139" s="45" t="str">
        <f t="shared" ref="B139:B202" si="23">IF(AND(C139&lt;&gt;"",E139&lt;&gt;""),B138+1,"")</f>
        <v/>
      </c>
      <c r="C139" s="60"/>
      <c r="D139" s="61"/>
      <c r="E139" s="61"/>
      <c r="F139" s="46" t="str">
        <f><![CDATA[IFERROR(IF(E139<>"",VLOOKUP(E139,Items!$C$8:$D$167,2,0),""),"راجع تكويد الصنف")]]></f>
        <v/>
      </c>
      <c r="G139" s="61"/>
      <c r="H139" s="61"/>
      <c r="I139" s="61"/>
      <c r="J139" s="61"/>
      <c r="K139" s="65"/>
      <c r="L139" s="151"/>
      <c r="M139" s="147">
        <f t="shared" si="21"/>
        <v>0</v>
      </c>
      <c r="N139" s="147" t="str">
        <f t="shared" si="22"/>
        <v/>
      </c>
      <c r="O139" s="152" t="str">
        <f t="shared" si="16"/>
        <v/>
      </c>
      <c r="P139" s="147" t="str">
        <f t="shared" si="17"/>
        <v/>
      </c>
      <c r="Q139" s="147" t="str">
        <f t="shared" si="18"/>
        <v/>
      </c>
      <c r="R139" s="147" t="str">
        <f t="shared" si="19"/>
        <v/>
      </c>
    </row>
    <row r="140" spans="1:18" ht="24.95" customHeight="1">
      <c r="A140" s="36">
        <f t="shared" si="20"/>
        <v>1</v>
      </c>
      <c r="B140" s="45" t="str">
        <f t="shared" si="23"/>
        <v/>
      </c>
      <c r="C140" s="60"/>
      <c r="D140" s="61"/>
      <c r="E140" s="61"/>
      <c r="F140" s="46" t="str">
        <f><![CDATA[IFERROR(IF(E140<>"",VLOOKUP(E140,Items!$C$8:$D$167,2,0),""),"راجع تكويد الصنف")]]></f>
        <v/>
      </c>
      <c r="G140" s="61"/>
      <c r="H140" s="61"/>
      <c r="I140" s="61"/>
      <c r="J140" s="61"/>
      <c r="K140" s="65"/>
      <c r="L140" s="151"/>
      <c r="M140" s="147">
        <f t="shared" si="21"/>
        <v>0</v>
      </c>
      <c r="N140" s="147" t="str">
        <f t="shared" si="22"/>
        <v/>
      </c>
      <c r="O140" s="152" t="str">
        <f t="shared" si="16"/>
        <v/>
      </c>
      <c r="P140" s="147" t="str">
        <f t="shared" si="17"/>
        <v/>
      </c>
      <c r="Q140" s="147" t="str">
        <f t="shared" si="18"/>
        <v/>
      </c>
      <c r="R140" s="147" t="str">
        <f t="shared" si="19"/>
        <v/>
      </c>
    </row>
    <row r="141" spans="1:18" ht="24.95" customHeight="1">
      <c r="A141" s="36">
        <f t="shared" si="20"/>
        <v>1</v>
      </c>
      <c r="B141" s="45" t="str">
        <f t="shared" si="23"/>
        <v/>
      </c>
      <c r="C141" s="60"/>
      <c r="D141" s="61"/>
      <c r="E141" s="61"/>
      <c r="F141" s="46" t="str">
        <f><![CDATA[IFERROR(IF(E141<>"",VLOOKUP(E141,Items!$C$8:$D$167,2,0),""),"راجع تكويد الصنف")]]></f>
        <v/>
      </c>
      <c r="G141" s="61"/>
      <c r="H141" s="61"/>
      <c r="I141" s="61"/>
      <c r="J141" s="61"/>
      <c r="K141" s="65"/>
      <c r="L141" s="151"/>
      <c r="M141" s="147">
        <f t="shared" si="21"/>
        <v>0</v>
      </c>
      <c r="N141" s="147" t="str">
        <f t="shared" si="22"/>
        <v/>
      </c>
      <c r="O141" s="152" t="str">
        <f t="shared" si="16"/>
        <v/>
      </c>
      <c r="P141" s="147" t="str">
        <f t="shared" si="17"/>
        <v/>
      </c>
      <c r="Q141" s="147" t="str">
        <f t="shared" si="18"/>
        <v/>
      </c>
      <c r="R141" s="147" t="str">
        <f t="shared" si="19"/>
        <v/>
      </c>
    </row>
    <row r="142" spans="1:18" ht="24.95" customHeight="1">
      <c r="A142" s="36">
        <f t="shared" si="20"/>
        <v>1</v>
      </c>
      <c r="B142" s="45" t="str">
        <f t="shared" si="23"/>
        <v/>
      </c>
      <c r="C142" s="60"/>
      <c r="D142" s="61"/>
      <c r="E142" s="61"/>
      <c r="F142" s="46" t="str">
        <f><![CDATA[IFERROR(IF(E142<>"",VLOOKUP(E142,Items!$C$8:$D$167,2,0),""),"راجع تكويد الصنف")]]></f>
        <v/>
      </c>
      <c r="G142" s="61"/>
      <c r="H142" s="61"/>
      <c r="I142" s="61"/>
      <c r="J142" s="61"/>
      <c r="K142" s="65"/>
      <c r="L142" s="151"/>
      <c r="M142" s="147">
        <f t="shared" si="21"/>
        <v>0</v>
      </c>
      <c r="N142" s="147" t="str">
        <f t="shared" si="22"/>
        <v/>
      </c>
      <c r="O142" s="152" t="str">
        <f t="shared" si="16"/>
        <v/>
      </c>
      <c r="P142" s="147" t="str">
        <f t="shared" si="17"/>
        <v/>
      </c>
      <c r="Q142" s="147" t="str">
        <f t="shared" si="18"/>
        <v/>
      </c>
      <c r="R142" s="147" t="str">
        <f t="shared" si="19"/>
        <v/>
      </c>
    </row>
    <row r="143" spans="1:18" ht="24.95" customHeight="1">
      <c r="A143" s="36">
        <f t="shared" si="20"/>
        <v>1</v>
      </c>
      <c r="B143" s="45" t="str">
        <f t="shared" si="23"/>
        <v/>
      </c>
      <c r="C143" s="60"/>
      <c r="D143" s="61"/>
      <c r="E143" s="61"/>
      <c r="F143" s="46" t="str">
        <f><![CDATA[IFERROR(IF(E143<>"",VLOOKUP(E143,Items!$C$8:$D$167,2,0),""),"راجع تكويد الصنف")]]></f>
        <v/>
      </c>
      <c r="G143" s="61"/>
      <c r="H143" s="61"/>
      <c r="I143" s="61"/>
      <c r="J143" s="61"/>
      <c r="K143" s="65"/>
      <c r="L143" s="151"/>
      <c r="M143" s="147">
        <f t="shared" si="21"/>
        <v>0</v>
      </c>
      <c r="N143" s="147" t="str">
        <f t="shared" si="22"/>
        <v/>
      </c>
      <c r="O143" s="152" t="str">
        <f t="shared" si="16"/>
        <v/>
      </c>
      <c r="P143" s="147" t="str">
        <f t="shared" si="17"/>
        <v/>
      </c>
      <c r="Q143" s="147" t="str">
        <f t="shared" si="18"/>
        <v/>
      </c>
      <c r="R143" s="147" t="str">
        <f t="shared" si="19"/>
        <v/>
      </c>
    </row>
    <row r="144" spans="1:18" ht="24.95" customHeight="1">
      <c r="A144" s="36">
        <f t="shared" si="20"/>
        <v>1</v>
      </c>
      <c r="B144" s="45" t="str">
        <f t="shared" si="23"/>
        <v/>
      </c>
      <c r="C144" s="60"/>
      <c r="D144" s="61"/>
      <c r="E144" s="61"/>
      <c r="F144" s="46" t="str">
        <f><![CDATA[IFERROR(IF(E144<>"",VLOOKUP(E144,Items!$C$8:$D$167,2,0),""),"راجع تكويد الصنف")]]></f>
        <v/>
      </c>
      <c r="G144" s="61"/>
      <c r="H144" s="61"/>
      <c r="I144" s="61"/>
      <c r="J144" s="61"/>
      <c r="K144" s="65"/>
      <c r="L144" s="151"/>
      <c r="M144" s="147">
        <f t="shared" si="21"/>
        <v>0</v>
      </c>
      <c r="N144" s="147" t="str">
        <f t="shared" si="22"/>
        <v/>
      </c>
      <c r="O144" s="152" t="str">
        <f t="shared" si="16"/>
        <v/>
      </c>
      <c r="P144" s="147" t="str">
        <f t="shared" si="17"/>
        <v/>
      </c>
      <c r="Q144" s="147" t="str">
        <f t="shared" si="18"/>
        <v/>
      </c>
      <c r="R144" s="147" t="str">
        <f t="shared" si="19"/>
        <v/>
      </c>
    </row>
    <row r="145" spans="1:18" ht="24.95" customHeight="1">
      <c r="A145" s="36">
        <f t="shared" si="20"/>
        <v>1</v>
      </c>
      <c r="B145" s="45" t="str">
        <f t="shared" si="23"/>
        <v/>
      </c>
      <c r="C145" s="60"/>
      <c r="D145" s="61"/>
      <c r="E145" s="61"/>
      <c r="F145" s="46" t="str">
        <f><![CDATA[IFERROR(IF(E145<>"",VLOOKUP(E145,Items!$C$8:$D$167,2,0),""),"راجع تكويد الصنف")]]></f>
        <v/>
      </c>
      <c r="G145" s="61"/>
      <c r="H145" s="61"/>
      <c r="I145" s="61"/>
      <c r="J145" s="61"/>
      <c r="K145" s="65"/>
      <c r="L145" s="151"/>
      <c r="M145" s="147">
        <f t="shared" si="21"/>
        <v>0</v>
      </c>
      <c r="N145" s="147" t="str">
        <f t="shared" si="22"/>
        <v/>
      </c>
      <c r="O145" s="152" t="str">
        <f t="shared" si="16"/>
        <v/>
      </c>
      <c r="P145" s="147" t="str">
        <f t="shared" si="17"/>
        <v/>
      </c>
      <c r="Q145" s="147" t="str">
        <f t="shared" si="18"/>
        <v/>
      </c>
      <c r="R145" s="147" t="str">
        <f t="shared" si="19"/>
        <v/>
      </c>
    </row>
    <row r="146" spans="1:18" ht="24.95" customHeight="1">
      <c r="A146" s="36">
        <f t="shared" si="20"/>
        <v>1</v>
      </c>
      <c r="B146" s="45" t="str">
        <f t="shared" si="23"/>
        <v/>
      </c>
      <c r="C146" s="60"/>
      <c r="D146" s="61"/>
      <c r="E146" s="61"/>
      <c r="F146" s="46" t="str">
        <f><![CDATA[IFERROR(IF(E146<>"",VLOOKUP(E146,Items!$C$8:$D$167,2,0),""),"راجع تكويد الصنف")]]></f>
        <v/>
      </c>
      <c r="G146" s="61"/>
      <c r="H146" s="61"/>
      <c r="I146" s="61"/>
      <c r="J146" s="61"/>
      <c r="K146" s="65"/>
      <c r="L146" s="151"/>
      <c r="M146" s="147">
        <f t="shared" si="21"/>
        <v>0</v>
      </c>
      <c r="N146" s="147" t="str">
        <f t="shared" si="22"/>
        <v/>
      </c>
      <c r="O146" s="152" t="str">
        <f t="shared" si="16"/>
        <v/>
      </c>
      <c r="P146" s="147" t="str">
        <f t="shared" si="17"/>
        <v/>
      </c>
      <c r="Q146" s="147" t="str">
        <f t="shared" si="18"/>
        <v/>
      </c>
      <c r="R146" s="147" t="str">
        <f t="shared" si="19"/>
        <v/>
      </c>
    </row>
    <row r="147" spans="1:18" ht="24.95" customHeight="1">
      <c r="A147" s="36">
        <f t="shared" si="20"/>
        <v>1</v>
      </c>
      <c r="B147" s="45" t="str">
        <f t="shared" si="23"/>
        <v/>
      </c>
      <c r="C147" s="60"/>
      <c r="D147" s="61"/>
      <c r="E147" s="61"/>
      <c r="F147" s="46" t="str">
        <f><![CDATA[IFERROR(IF(E147<>"",VLOOKUP(E147,Items!$C$8:$D$167,2,0),""),"راجع تكويد الصنف")]]></f>
        <v/>
      </c>
      <c r="G147" s="61"/>
      <c r="H147" s="61"/>
      <c r="I147" s="61"/>
      <c r="J147" s="61"/>
      <c r="K147" s="65"/>
      <c r="L147" s="151"/>
      <c r="M147" s="147">
        <f t="shared" si="21"/>
        <v>0</v>
      </c>
      <c r="N147" s="147" t="str">
        <f t="shared" si="22"/>
        <v/>
      </c>
      <c r="O147" s="152" t="str">
        <f t="shared" si="16"/>
        <v/>
      </c>
      <c r="P147" s="147" t="str">
        <f t="shared" si="17"/>
        <v/>
      </c>
      <c r="Q147" s="147" t="str">
        <f t="shared" si="18"/>
        <v/>
      </c>
      <c r="R147" s="147" t="str">
        <f t="shared" si="19"/>
        <v/>
      </c>
    </row>
    <row r="148" spans="1:18" ht="24.95" customHeight="1">
      <c r="A148" s="36">
        <f t="shared" si="20"/>
        <v>1</v>
      </c>
      <c r="B148" s="45" t="str">
        <f t="shared" si="23"/>
        <v/>
      </c>
      <c r="C148" s="60"/>
      <c r="D148" s="61"/>
      <c r="E148" s="61"/>
      <c r="F148" s="46" t="str">
        <f><![CDATA[IFERROR(IF(E148<>"",VLOOKUP(E148,Items!$C$8:$D$167,2,0),""),"راجع تكويد الصنف")]]></f>
        <v/>
      </c>
      <c r="G148" s="61"/>
      <c r="H148" s="61"/>
      <c r="I148" s="61"/>
      <c r="J148" s="61"/>
      <c r="K148" s="65"/>
      <c r="L148" s="151"/>
      <c r="M148" s="147">
        <f t="shared" si="21"/>
        <v>0</v>
      </c>
      <c r="N148" s="147" t="str">
        <f t="shared" si="22"/>
        <v/>
      </c>
      <c r="O148" s="152" t="str">
        <f t="shared" si="16"/>
        <v/>
      </c>
      <c r="P148" s="147" t="str">
        <f t="shared" si="17"/>
        <v/>
      </c>
      <c r="Q148" s="147" t="str">
        <f t="shared" si="18"/>
        <v/>
      </c>
      <c r="R148" s="147" t="str">
        <f t="shared" si="19"/>
        <v/>
      </c>
    </row>
    <row r="149" spans="1:18" ht="24.95" customHeight="1">
      <c r="A149" s="36">
        <f t="shared" si="20"/>
        <v>1</v>
      </c>
      <c r="B149" s="45" t="str">
        <f t="shared" si="23"/>
        <v/>
      </c>
      <c r="C149" s="60"/>
      <c r="D149" s="61"/>
      <c r="E149" s="61"/>
      <c r="F149" s="46" t="str">
        <f><![CDATA[IFERROR(IF(E149<>"",VLOOKUP(E149,Items!$C$8:$D$167,2,0),""),"راجع تكويد الصنف")]]></f>
        <v/>
      </c>
      <c r="G149" s="61"/>
      <c r="H149" s="61"/>
      <c r="I149" s="61"/>
      <c r="J149" s="61"/>
      <c r="K149" s="65"/>
      <c r="L149" s="151"/>
      <c r="M149" s="147">
        <f t="shared" si="21"/>
        <v>0</v>
      </c>
      <c r="N149" s="147" t="str">
        <f t="shared" si="22"/>
        <v/>
      </c>
      <c r="O149" s="152" t="str">
        <f t="shared" si="16"/>
        <v/>
      </c>
      <c r="P149" s="147" t="str">
        <f t="shared" si="17"/>
        <v/>
      </c>
      <c r="Q149" s="147" t="str">
        <f t="shared" si="18"/>
        <v/>
      </c>
      <c r="R149" s="147" t="str">
        <f t="shared" si="19"/>
        <v/>
      </c>
    </row>
    <row r="150" spans="1:18" ht="24.95" customHeight="1">
      <c r="A150" s="36">
        <f t="shared" si="20"/>
        <v>1</v>
      </c>
      <c r="B150" s="45" t="str">
        <f t="shared" si="23"/>
        <v/>
      </c>
      <c r="C150" s="60"/>
      <c r="D150" s="61"/>
      <c r="E150" s="61"/>
      <c r="F150" s="46" t="str">
        <f><![CDATA[IFERROR(IF(E150<>"",VLOOKUP(E150,Items!$C$8:$D$167,2,0),""),"راجع تكويد الصنف")]]></f>
        <v/>
      </c>
      <c r="G150" s="61"/>
      <c r="H150" s="61"/>
      <c r="I150" s="61"/>
      <c r="J150" s="61"/>
      <c r="K150" s="65"/>
      <c r="L150" s="151"/>
      <c r="M150" s="147">
        <f t="shared" si="21"/>
        <v>0</v>
      </c>
      <c r="N150" s="147" t="str">
        <f t="shared" si="22"/>
        <v/>
      </c>
      <c r="O150" s="152" t="str">
        <f t="shared" si="16"/>
        <v/>
      </c>
      <c r="P150" s="147" t="str">
        <f t="shared" si="17"/>
        <v/>
      </c>
      <c r="Q150" s="147" t="str">
        <f t="shared" si="18"/>
        <v/>
      </c>
      <c r="R150" s="147" t="str">
        <f t="shared" si="19"/>
        <v/>
      </c>
    </row>
    <row r="151" spans="1:18" ht="24.95" customHeight="1">
      <c r="A151" s="36">
        <f t="shared" si="20"/>
        <v>1</v>
      </c>
      <c r="B151" s="45" t="str">
        <f t="shared" si="23"/>
        <v/>
      </c>
      <c r="C151" s="60"/>
      <c r="D151" s="61"/>
      <c r="E151" s="61"/>
      <c r="F151" s="46" t="str">
        <f><![CDATA[IFERROR(IF(E151<>"",VLOOKUP(E151,Items!$C$8:$D$167,2,0),""),"راجع تكويد الصنف")]]></f>
        <v/>
      </c>
      <c r="G151" s="61"/>
      <c r="H151" s="61"/>
      <c r="I151" s="61"/>
      <c r="J151" s="61"/>
      <c r="K151" s="65"/>
      <c r="L151" s="151"/>
      <c r="M151" s="147">
        <f t="shared" si="21"/>
        <v>0</v>
      </c>
      <c r="N151" s="147" t="str">
        <f t="shared" si="22"/>
        <v/>
      </c>
      <c r="O151" s="152" t="str">
        <f t="shared" si="16"/>
        <v/>
      </c>
      <c r="P151" s="147" t="str">
        <f t="shared" si="17"/>
        <v/>
      </c>
      <c r="Q151" s="147" t="str">
        <f t="shared" si="18"/>
        <v/>
      </c>
      <c r="R151" s="147" t="str">
        <f t="shared" si="19"/>
        <v/>
      </c>
    </row>
    <row r="152" spans="1:18" ht="24.95" customHeight="1">
      <c r="A152" s="36">
        <f t="shared" si="20"/>
        <v>1</v>
      </c>
      <c r="B152" s="45" t="str">
        <f t="shared" si="23"/>
        <v/>
      </c>
      <c r="C152" s="60"/>
      <c r="D152" s="61"/>
      <c r="E152" s="61"/>
      <c r="F152" s="46" t="str">
        <f><![CDATA[IFERROR(IF(E152<>"",VLOOKUP(E152,Items!$C$8:$D$167,2,0),""),"راجع تكويد الصنف")]]></f>
        <v/>
      </c>
      <c r="G152" s="61"/>
      <c r="H152" s="61"/>
      <c r="I152" s="61"/>
      <c r="J152" s="61"/>
      <c r="K152" s="65"/>
      <c r="L152" s="151"/>
      <c r="M152" s="147">
        <f t="shared" si="21"/>
        <v>0</v>
      </c>
      <c r="N152" s="147" t="str">
        <f t="shared" si="22"/>
        <v/>
      </c>
      <c r="O152" s="152" t="str">
        <f t="shared" si="16"/>
        <v/>
      </c>
      <c r="P152" s="147" t="str">
        <f t="shared" si="17"/>
        <v/>
      </c>
      <c r="Q152" s="147" t="str">
        <f t="shared" si="18"/>
        <v/>
      </c>
      <c r="R152" s="147" t="str">
        <f t="shared" si="19"/>
        <v/>
      </c>
    </row>
    <row r="153" spans="1:18" ht="24.95" customHeight="1">
      <c r="A153" s="36">
        <f t="shared" si="20"/>
        <v>1</v>
      </c>
      <c r="B153" s="45" t="str">
        <f t="shared" si="23"/>
        <v/>
      </c>
      <c r="C153" s="60"/>
      <c r="D153" s="61"/>
      <c r="E153" s="61"/>
      <c r="F153" s="46" t="str">
        <f><![CDATA[IFERROR(IF(E153<>"",VLOOKUP(E153,Items!$C$8:$D$167,2,0),""),"راجع تكويد الصنف")]]></f>
        <v/>
      </c>
      <c r="G153" s="61"/>
      <c r="H153" s="61"/>
      <c r="I153" s="61"/>
      <c r="J153" s="61"/>
      <c r="K153" s="65"/>
      <c r="L153" s="151"/>
      <c r="M153" s="147">
        <f t="shared" si="21"/>
        <v>0</v>
      </c>
      <c r="N153" s="147" t="str">
        <f t="shared" si="22"/>
        <v/>
      </c>
      <c r="O153" s="152" t="str">
        <f t="shared" si="16"/>
        <v/>
      </c>
      <c r="P153" s="147" t="str">
        <f t="shared" si="17"/>
        <v/>
      </c>
      <c r="Q153" s="147" t="str">
        <f t="shared" si="18"/>
        <v/>
      </c>
      <c r="R153" s="147" t="str">
        <f t="shared" si="19"/>
        <v/>
      </c>
    </row>
    <row r="154" spans="1:18" ht="24.95" customHeight="1">
      <c r="A154" s="36">
        <f t="shared" si="20"/>
        <v>1</v>
      </c>
      <c r="B154" s="45" t="str">
        <f t="shared" si="23"/>
        <v/>
      </c>
      <c r="C154" s="60"/>
      <c r="D154" s="61"/>
      <c r="E154" s="61"/>
      <c r="F154" s="46" t="str">
        <f><![CDATA[IFERROR(IF(E154<>"",VLOOKUP(E154,Items!$C$8:$D$167,2,0),""),"راجع تكويد الصنف")]]></f>
        <v/>
      </c>
      <c r="G154" s="61"/>
      <c r="H154" s="61"/>
      <c r="I154" s="61"/>
      <c r="J154" s="61"/>
      <c r="K154" s="65"/>
      <c r="L154" s="151"/>
      <c r="M154" s="147">
        <f t="shared" si="21"/>
        <v>0</v>
      </c>
      <c r="N154" s="147" t="str">
        <f t="shared" si="22"/>
        <v/>
      </c>
      <c r="O154" s="152" t="str">
        <f t="shared" si="16"/>
        <v/>
      </c>
      <c r="P154" s="147" t="str">
        <f t="shared" si="17"/>
        <v/>
      </c>
      <c r="Q154" s="147" t="str">
        <f t="shared" si="18"/>
        <v/>
      </c>
      <c r="R154" s="147" t="str">
        <f t="shared" si="19"/>
        <v/>
      </c>
    </row>
    <row r="155" spans="1:18" ht="24.95" customHeight="1">
      <c r="A155" s="36">
        <f t="shared" si="20"/>
        <v>1</v>
      </c>
      <c r="B155" s="45" t="str">
        <f t="shared" si="23"/>
        <v/>
      </c>
      <c r="C155" s="60"/>
      <c r="D155" s="61"/>
      <c r="E155" s="61"/>
      <c r="F155" s="46" t="str">
        <f><![CDATA[IFERROR(IF(E155<>"",VLOOKUP(E155,Items!$C$8:$D$167,2,0),""),"راجع تكويد الصنف")]]></f>
        <v/>
      </c>
      <c r="G155" s="61"/>
      <c r="H155" s="61"/>
      <c r="I155" s="61"/>
      <c r="J155" s="61"/>
      <c r="K155" s="65"/>
      <c r="L155" s="151"/>
      <c r="M155" s="147">
        <f t="shared" si="21"/>
        <v>0</v>
      </c>
      <c r="N155" s="147" t="str">
        <f t="shared" si="22"/>
        <v/>
      </c>
      <c r="O155" s="152" t="str">
        <f t="shared" si="16"/>
        <v/>
      </c>
      <c r="P155" s="147" t="str">
        <f t="shared" si="17"/>
        <v/>
      </c>
      <c r="Q155" s="147" t="str">
        <f t="shared" si="18"/>
        <v/>
      </c>
      <c r="R155" s="147" t="str">
        <f t="shared" si="19"/>
        <v/>
      </c>
    </row>
    <row r="156" spans="1:18" ht="24.95" customHeight="1">
      <c r="A156" s="36">
        <f t="shared" si="20"/>
        <v>1</v>
      </c>
      <c r="B156" s="45" t="str">
        <f t="shared" si="23"/>
        <v/>
      </c>
      <c r="C156" s="60"/>
      <c r="D156" s="61"/>
      <c r="E156" s="61"/>
      <c r="F156" s="46" t="str">
        <f><![CDATA[IFERROR(IF(E156<>"",VLOOKUP(E156,Items!$C$8:$D$167,2,0),""),"راجع تكويد الصنف")]]></f>
        <v/>
      </c>
      <c r="G156" s="61"/>
      <c r="H156" s="61"/>
      <c r="I156" s="61"/>
      <c r="J156" s="61"/>
      <c r="K156" s="65"/>
      <c r="L156" s="151"/>
      <c r="M156" s="147">
        <f t="shared" si="21"/>
        <v>0</v>
      </c>
      <c r="N156" s="147" t="str">
        <f t="shared" si="22"/>
        <v/>
      </c>
      <c r="O156" s="152" t="str">
        <f t="shared" si="16"/>
        <v/>
      </c>
      <c r="P156" s="147" t="str">
        <f t="shared" si="17"/>
        <v/>
      </c>
      <c r="Q156" s="147" t="str">
        <f t="shared" si="18"/>
        <v/>
      </c>
      <c r="R156" s="147" t="str">
        <f t="shared" si="19"/>
        <v/>
      </c>
    </row>
    <row r="157" spans="1:18" ht="24.95" customHeight="1">
      <c r="A157" s="36">
        <f t="shared" si="20"/>
        <v>1</v>
      </c>
      <c r="B157" s="45" t="str">
        <f t="shared" si="23"/>
        <v/>
      </c>
      <c r="C157" s="60"/>
      <c r="D157" s="61"/>
      <c r="E157" s="61"/>
      <c r="F157" s="46" t="str">
        <f><![CDATA[IFERROR(IF(E157<>"",VLOOKUP(E157,Items!$C$8:$D$167,2,0),""),"راجع تكويد الصنف")]]></f>
        <v/>
      </c>
      <c r="G157" s="61"/>
      <c r="H157" s="61"/>
      <c r="I157" s="61"/>
      <c r="J157" s="61"/>
      <c r="K157" s="65"/>
      <c r="L157" s="151"/>
      <c r="M157" s="147">
        <f t="shared" si="21"/>
        <v>0</v>
      </c>
      <c r="N157" s="147" t="str">
        <f t="shared" si="22"/>
        <v/>
      </c>
      <c r="O157" s="152" t="str">
        <f t="shared" si="16"/>
        <v/>
      </c>
      <c r="P157" s="147" t="str">
        <f t="shared" si="17"/>
        <v/>
      </c>
      <c r="Q157" s="147" t="str">
        <f t="shared" si="18"/>
        <v/>
      </c>
      <c r="R157" s="147" t="str">
        <f t="shared" si="19"/>
        <v/>
      </c>
    </row>
    <row r="158" spans="1:18" ht="24.95" customHeight="1">
      <c r="A158" s="36">
        <f t="shared" si="20"/>
        <v>1</v>
      </c>
      <c r="B158" s="45" t="str">
        <f t="shared" si="23"/>
        <v/>
      </c>
      <c r="C158" s="60"/>
      <c r="D158" s="61"/>
      <c r="E158" s="61"/>
      <c r="F158" s="46" t="str">
        <f><![CDATA[IFERROR(IF(E158<>"",VLOOKUP(E158,Items!$C$8:$D$167,2,0),""),"راجع تكويد الصنف")]]></f>
        <v/>
      </c>
      <c r="G158" s="61"/>
      <c r="H158" s="61"/>
      <c r="I158" s="61"/>
      <c r="J158" s="61"/>
      <c r="K158" s="65"/>
      <c r="L158" s="151"/>
      <c r="M158" s="147">
        <f t="shared" si="21"/>
        <v>0</v>
      </c>
      <c r="N158" s="147" t="str">
        <f t="shared" si="22"/>
        <v/>
      </c>
      <c r="O158" s="152" t="str">
        <f t="shared" si="16"/>
        <v/>
      </c>
      <c r="P158" s="147" t="str">
        <f t="shared" si="17"/>
        <v/>
      </c>
      <c r="Q158" s="147" t="str">
        <f t="shared" si="18"/>
        <v/>
      </c>
      <c r="R158" s="147" t="str">
        <f t="shared" si="19"/>
        <v/>
      </c>
    </row>
    <row r="159" spans="1:18" ht="24.95" customHeight="1">
      <c r="A159" s="36">
        <f t="shared" si="20"/>
        <v>1</v>
      </c>
      <c r="B159" s="45" t="str">
        <f t="shared" si="23"/>
        <v/>
      </c>
      <c r="C159" s="60"/>
      <c r="D159" s="61"/>
      <c r="E159" s="61"/>
      <c r="F159" s="46" t="str">
        <f><![CDATA[IFERROR(IF(E159<>"",VLOOKUP(E159,Items!$C$8:$D$167,2,0),""),"راجع تكويد الصنف")]]></f>
        <v/>
      </c>
      <c r="G159" s="61"/>
      <c r="H159" s="61"/>
      <c r="I159" s="61"/>
      <c r="J159" s="61"/>
      <c r="K159" s="65"/>
      <c r="L159" s="151"/>
      <c r="M159" s="147">
        <f t="shared" si="21"/>
        <v>0</v>
      </c>
      <c r="N159" s="147" t="str">
        <f t="shared" si="22"/>
        <v/>
      </c>
      <c r="O159" s="152" t="str">
        <f t="shared" si="16"/>
        <v/>
      </c>
      <c r="P159" s="147" t="str">
        <f t="shared" si="17"/>
        <v/>
      </c>
      <c r="Q159" s="147" t="str">
        <f t="shared" si="18"/>
        <v/>
      </c>
      <c r="R159" s="147" t="str">
        <f t="shared" si="19"/>
        <v/>
      </c>
    </row>
    <row r="160" spans="1:18" ht="24.95" customHeight="1">
      <c r="A160" s="36">
        <f t="shared" si="20"/>
        <v>1</v>
      </c>
      <c r="B160" s="45" t="str">
        <f t="shared" si="23"/>
        <v/>
      </c>
      <c r="C160" s="60"/>
      <c r="D160" s="61"/>
      <c r="E160" s="61"/>
      <c r="F160" s="46" t="str">
        <f><![CDATA[IFERROR(IF(E160<>"",VLOOKUP(E160,Items!$C$8:$D$167,2,0),""),"راجع تكويد الصنف")]]></f>
        <v/>
      </c>
      <c r="G160" s="61"/>
      <c r="H160" s="61"/>
      <c r="I160" s="61"/>
      <c r="J160" s="61"/>
      <c r="K160" s="65"/>
      <c r="L160" s="151"/>
      <c r="M160" s="147">
        <f t="shared" si="21"/>
        <v>0</v>
      </c>
      <c r="N160" s="147" t="str">
        <f t="shared" si="22"/>
        <v/>
      </c>
      <c r="O160" s="152" t="str">
        <f t="shared" si="16"/>
        <v/>
      </c>
      <c r="P160" s="147" t="str">
        <f t="shared" si="17"/>
        <v/>
      </c>
      <c r="Q160" s="147" t="str">
        <f t="shared" si="18"/>
        <v/>
      </c>
      <c r="R160" s="147" t="str">
        <f t="shared" si="19"/>
        <v/>
      </c>
    </row>
    <row r="161" spans="1:18" ht="24.95" customHeight="1">
      <c r="A161" s="36">
        <f t="shared" si="20"/>
        <v>1</v>
      </c>
      <c r="B161" s="45" t="str">
        <f t="shared" si="23"/>
        <v/>
      </c>
      <c r="C161" s="60"/>
      <c r="D161" s="61"/>
      <c r="E161" s="61"/>
      <c r="F161" s="46" t="str">
        <f><![CDATA[IFERROR(IF(E161<>"",VLOOKUP(E161,Items!$C$8:$D$167,2,0),""),"راجع تكويد الصنف")]]></f>
        <v/>
      </c>
      <c r="G161" s="61"/>
      <c r="H161" s="61"/>
      <c r="I161" s="61"/>
      <c r="J161" s="61"/>
      <c r="K161" s="65"/>
      <c r="L161" s="151"/>
      <c r="M161" s="147">
        <f t="shared" si="21"/>
        <v>0</v>
      </c>
      <c r="N161" s="147" t="str">
        <f t="shared" si="22"/>
        <v/>
      </c>
      <c r="O161" s="152" t="str">
        <f t="shared" si="16"/>
        <v/>
      </c>
      <c r="P161" s="147" t="str">
        <f t="shared" si="17"/>
        <v/>
      </c>
      <c r="Q161" s="147" t="str">
        <f t="shared" si="18"/>
        <v/>
      </c>
      <c r="R161" s="147" t="str">
        <f t="shared" si="19"/>
        <v/>
      </c>
    </row>
    <row r="162" spans="1:18" ht="24.95" customHeight="1">
      <c r="A162" s="36">
        <f t="shared" si="20"/>
        <v>1</v>
      </c>
      <c r="B162" s="45" t="str">
        <f t="shared" si="23"/>
        <v/>
      </c>
      <c r="C162" s="60"/>
      <c r="D162" s="61"/>
      <c r="E162" s="61"/>
      <c r="F162" s="46" t="str">
        <f><![CDATA[IFERROR(IF(E162<>"",VLOOKUP(E162,Items!$C$8:$D$167,2,0),""),"راجع تكويد الصنف")]]></f>
        <v/>
      </c>
      <c r="G162" s="61"/>
      <c r="H162" s="61"/>
      <c r="I162" s="61"/>
      <c r="J162" s="61"/>
      <c r="K162" s="65"/>
      <c r="L162" s="151"/>
      <c r="M162" s="147">
        <f t="shared" si="21"/>
        <v>0</v>
      </c>
      <c r="N162" s="147" t="str">
        <f t="shared" si="22"/>
        <v/>
      </c>
      <c r="O162" s="152" t="str">
        <f t="shared" si="16"/>
        <v/>
      </c>
      <c r="P162" s="147" t="str">
        <f t="shared" si="17"/>
        <v/>
      </c>
      <c r="Q162" s="147" t="str">
        <f t="shared" si="18"/>
        <v/>
      </c>
      <c r="R162" s="147" t="str">
        <f t="shared" si="19"/>
        <v/>
      </c>
    </row>
    <row r="163" spans="1:18" ht="24.95" customHeight="1">
      <c r="A163" s="36">
        <f t="shared" si="20"/>
        <v>1</v>
      </c>
      <c r="B163" s="45" t="str">
        <f t="shared" si="23"/>
        <v/>
      </c>
      <c r="C163" s="60"/>
      <c r="D163" s="61"/>
      <c r="E163" s="61"/>
      <c r="F163" s="46" t="str">
        <f><![CDATA[IFERROR(IF(E163<>"",VLOOKUP(E163,Items!$C$8:$D$167,2,0),""),"راجع تكويد الصنف")]]></f>
        <v/>
      </c>
      <c r="G163" s="61"/>
      <c r="H163" s="61"/>
      <c r="I163" s="61"/>
      <c r="J163" s="61"/>
      <c r="K163" s="65"/>
      <c r="L163" s="151"/>
      <c r="M163" s="147">
        <f t="shared" si="21"/>
        <v>0</v>
      </c>
      <c r="N163" s="147" t="str">
        <f t="shared" si="22"/>
        <v/>
      </c>
      <c r="O163" s="152" t="str">
        <f t="shared" si="16"/>
        <v/>
      </c>
      <c r="P163" s="147" t="str">
        <f t="shared" si="17"/>
        <v/>
      </c>
      <c r="Q163" s="147" t="str">
        <f t="shared" si="18"/>
        <v/>
      </c>
      <c r="R163" s="147" t="str">
        <f t="shared" si="19"/>
        <v/>
      </c>
    </row>
    <row r="164" spans="1:18" ht="24.95" customHeight="1">
      <c r="A164" s="36">
        <f t="shared" si="20"/>
        <v>1</v>
      </c>
      <c r="B164" s="45" t="str">
        <f t="shared" si="23"/>
        <v/>
      </c>
      <c r="C164" s="60"/>
      <c r="D164" s="61"/>
      <c r="E164" s="61"/>
      <c r="F164" s="46" t="str">
        <f><![CDATA[IFERROR(IF(E164<>"",VLOOKUP(E164,Items!$C$8:$D$167,2,0),""),"راجع تكويد الصنف")]]></f>
        <v/>
      </c>
      <c r="G164" s="61"/>
      <c r="H164" s="61"/>
      <c r="I164" s="61"/>
      <c r="J164" s="61"/>
      <c r="K164" s="65"/>
      <c r="L164" s="151"/>
      <c r="M164" s="147">
        <f t="shared" si="21"/>
        <v>0</v>
      </c>
      <c r="N164" s="147" t="str">
        <f t="shared" si="22"/>
        <v/>
      </c>
      <c r="O164" s="152" t="str">
        <f t="shared" si="16"/>
        <v/>
      </c>
      <c r="P164" s="147" t="str">
        <f t="shared" si="17"/>
        <v/>
      </c>
      <c r="Q164" s="147" t="str">
        <f t="shared" si="18"/>
        <v/>
      </c>
      <c r="R164" s="147" t="str">
        <f t="shared" si="19"/>
        <v/>
      </c>
    </row>
    <row r="165" spans="1:18" ht="24.95" customHeight="1">
      <c r="A165" s="36">
        <f t="shared" si="20"/>
        <v>1</v>
      </c>
      <c r="B165" s="45" t="str">
        <f t="shared" si="23"/>
        <v/>
      </c>
      <c r="C165" s="60"/>
      <c r="D165" s="61"/>
      <c r="E165" s="61"/>
      <c r="F165" s="46" t="str">
        <f><![CDATA[IFERROR(IF(E165<>"",VLOOKUP(E165,Items!$C$8:$D$167,2,0),""),"راجع تكويد الصنف")]]></f>
        <v/>
      </c>
      <c r="G165" s="61"/>
      <c r="H165" s="61"/>
      <c r="I165" s="61"/>
      <c r="J165" s="61"/>
      <c r="K165" s="65"/>
      <c r="L165" s="151"/>
      <c r="M165" s="147">
        <f t="shared" si="21"/>
        <v>0</v>
      </c>
      <c r="N165" s="147" t="str">
        <f t="shared" si="22"/>
        <v/>
      </c>
      <c r="O165" s="152" t="str">
        <f t="shared" si="16"/>
        <v/>
      </c>
      <c r="P165" s="147" t="str">
        <f t="shared" si="17"/>
        <v/>
      </c>
      <c r="Q165" s="147" t="str">
        <f t="shared" si="18"/>
        <v/>
      </c>
      <c r="R165" s="147" t="str">
        <f t="shared" si="19"/>
        <v/>
      </c>
    </row>
    <row r="166" spans="1:18" ht="24.95" customHeight="1">
      <c r="A166" s="36">
        <f t="shared" si="20"/>
        <v>1</v>
      </c>
      <c r="B166" s="45" t="str">
        <f t="shared" si="23"/>
        <v/>
      </c>
      <c r="C166" s="60"/>
      <c r="D166" s="61"/>
      <c r="E166" s="61"/>
      <c r="F166" s="46" t="str">
        <f><![CDATA[IFERROR(IF(E166<>"",VLOOKUP(E166,Items!$C$8:$D$167,2,0),""),"راجع تكويد الصنف")]]></f>
        <v/>
      </c>
      <c r="G166" s="61"/>
      <c r="H166" s="61"/>
      <c r="I166" s="61"/>
      <c r="J166" s="61"/>
      <c r="K166" s="65"/>
      <c r="L166" s="151"/>
      <c r="M166" s="147">
        <f t="shared" si="21"/>
        <v>0</v>
      </c>
      <c r="N166" s="147" t="str">
        <f t="shared" si="22"/>
        <v/>
      </c>
      <c r="O166" s="152" t="str">
        <f t="shared" si="16"/>
        <v/>
      </c>
      <c r="P166" s="147" t="str">
        <f t="shared" si="17"/>
        <v/>
      </c>
      <c r="Q166" s="147" t="str">
        <f t="shared" si="18"/>
        <v/>
      </c>
      <c r="R166" s="147" t="str">
        <f t="shared" si="19"/>
        <v/>
      </c>
    </row>
    <row r="167" spans="1:18" ht="24.95" customHeight="1">
      <c r="A167" s="36">
        <f t="shared" si="20"/>
        <v>1</v>
      </c>
      <c r="B167" s="45" t="str">
        <f t="shared" si="23"/>
        <v/>
      </c>
      <c r="C167" s="60"/>
      <c r="D167" s="61"/>
      <c r="E167" s="61"/>
      <c r="F167" s="46" t="str">
        <f><![CDATA[IFERROR(IF(E167<>"",VLOOKUP(E167,Items!$C$8:$D$167,2,0),""),"راجع تكويد الصنف")]]></f>
        <v/>
      </c>
      <c r="G167" s="61"/>
      <c r="H167" s="61"/>
      <c r="I167" s="61"/>
      <c r="J167" s="61"/>
      <c r="K167" s="65"/>
      <c r="L167" s="151"/>
      <c r="M167" s="147">
        <f t="shared" si="21"/>
        <v>0</v>
      </c>
      <c r="N167" s="147" t="str">
        <f t="shared" si="22"/>
        <v/>
      </c>
      <c r="O167" s="152" t="str">
        <f t="shared" si="16"/>
        <v/>
      </c>
      <c r="P167" s="147" t="str">
        <f t="shared" si="17"/>
        <v/>
      </c>
      <c r="Q167" s="147" t="str">
        <f t="shared" si="18"/>
        <v/>
      </c>
      <c r="R167" s="147" t="str">
        <f t="shared" si="19"/>
        <v/>
      </c>
    </row>
    <row r="168" spans="1:18" ht="24.95" customHeight="1">
      <c r="A168" s="36">
        <f t="shared" si="20"/>
        <v>1</v>
      </c>
      <c r="B168" s="45" t="str">
        <f t="shared" si="23"/>
        <v/>
      </c>
      <c r="C168" s="60"/>
      <c r="D168" s="61"/>
      <c r="E168" s="61"/>
      <c r="F168" s="46" t="str">
        <f><![CDATA[IFERROR(IF(E168<>"",VLOOKUP(E168,Items!$C$8:$D$167,2,0),""),"راجع تكويد الصنف")]]></f>
        <v/>
      </c>
      <c r="G168" s="61"/>
      <c r="H168" s="61"/>
      <c r="I168" s="61"/>
      <c r="J168" s="61"/>
      <c r="K168" s="65"/>
      <c r="L168" s="151"/>
      <c r="M168" s="147">
        <f t="shared" si="21"/>
        <v>0</v>
      </c>
      <c r="N168" s="147" t="str">
        <f t="shared" si="22"/>
        <v/>
      </c>
      <c r="O168" s="152" t="str">
        <f t="shared" si="16"/>
        <v/>
      </c>
      <c r="P168" s="147" t="str">
        <f t="shared" si="17"/>
        <v/>
      </c>
      <c r="Q168" s="147" t="str">
        <f t="shared" si="18"/>
        <v/>
      </c>
      <c r="R168" s="147" t="str">
        <f t="shared" si="19"/>
        <v/>
      </c>
    </row>
    <row r="169" spans="1:18" ht="24.95" customHeight="1">
      <c r="A169" s="36">
        <f t="shared" si="20"/>
        <v>1</v>
      </c>
      <c r="B169" s="45" t="str">
        <f t="shared" si="23"/>
        <v/>
      </c>
      <c r="C169" s="60"/>
      <c r="D169" s="61"/>
      <c r="E169" s="61"/>
      <c r="F169" s="46" t="str">
        <f><![CDATA[IFERROR(IF(E169<>"",VLOOKUP(E169,Items!$C$8:$D$167,2,0),""),"راجع تكويد الصنف")]]></f>
        <v/>
      </c>
      <c r="G169" s="61"/>
      <c r="H169" s="61"/>
      <c r="I169" s="61"/>
      <c r="J169" s="61"/>
      <c r="K169" s="65"/>
      <c r="L169" s="151"/>
      <c r="M169" s="147">
        <f t="shared" si="21"/>
        <v>0</v>
      </c>
      <c r="N169" s="147" t="str">
        <f t="shared" si="22"/>
        <v/>
      </c>
      <c r="O169" s="152" t="str">
        <f t="shared" si="16"/>
        <v/>
      </c>
      <c r="P169" s="147" t="str">
        <f t="shared" si="17"/>
        <v/>
      </c>
      <c r="Q169" s="147" t="str">
        <f t="shared" si="18"/>
        <v/>
      </c>
      <c r="R169" s="147" t="str">
        <f t="shared" si="19"/>
        <v/>
      </c>
    </row>
    <row r="170" spans="1:18" ht="24.95" customHeight="1">
      <c r="A170" s="36">
        <f t="shared" si="20"/>
        <v>1</v>
      </c>
      <c r="B170" s="45" t="str">
        <f t="shared" si="23"/>
        <v/>
      </c>
      <c r="C170" s="60"/>
      <c r="D170" s="61"/>
      <c r="E170" s="61"/>
      <c r="F170" s="46" t="str">
        <f><![CDATA[IFERROR(IF(E170<>"",VLOOKUP(E170,Items!$C$8:$D$167,2,0),""),"راجع تكويد الصنف")]]></f>
        <v/>
      </c>
      <c r="G170" s="61"/>
      <c r="H170" s="61"/>
      <c r="I170" s="61"/>
      <c r="J170" s="61"/>
      <c r="K170" s="65"/>
      <c r="L170" s="151"/>
      <c r="M170" s="147">
        <f t="shared" si="21"/>
        <v>0</v>
      </c>
      <c r="N170" s="147" t="str">
        <f t="shared" si="22"/>
        <v/>
      </c>
      <c r="O170" s="152" t="str">
        <f t="shared" si="16"/>
        <v/>
      </c>
      <c r="P170" s="147" t="str">
        <f t="shared" si="17"/>
        <v/>
      </c>
      <c r="Q170" s="147" t="str">
        <f t="shared" si="18"/>
        <v/>
      </c>
      <c r="R170" s="147" t="str">
        <f t="shared" si="19"/>
        <v/>
      </c>
    </row>
    <row r="171" spans="1:18" ht="24.95" customHeight="1">
      <c r="A171" s="36">
        <f t="shared" si="20"/>
        <v>1</v>
      </c>
      <c r="B171" s="45" t="str">
        <f t="shared" si="23"/>
        <v/>
      </c>
      <c r="C171" s="60"/>
      <c r="D171" s="61"/>
      <c r="E171" s="61"/>
      <c r="F171" s="46" t="str">
        <f><![CDATA[IFERROR(IF(E171<>"",VLOOKUP(E171,Items!$C$8:$D$167,2,0),""),"راجع تكويد الصنف")]]></f>
        <v/>
      </c>
      <c r="G171" s="61"/>
      <c r="H171" s="61"/>
      <c r="I171" s="61"/>
      <c r="J171" s="61"/>
      <c r="K171" s="65"/>
      <c r="L171" s="151"/>
      <c r="M171" s="147">
        <f t="shared" si="21"/>
        <v>0</v>
      </c>
      <c r="N171" s="147" t="str">
        <f t="shared" si="22"/>
        <v/>
      </c>
      <c r="O171" s="152" t="str">
        <f t="shared" si="16"/>
        <v/>
      </c>
      <c r="P171" s="147" t="str">
        <f t="shared" si="17"/>
        <v/>
      </c>
      <c r="Q171" s="147" t="str">
        <f t="shared" si="18"/>
        <v/>
      </c>
      <c r="R171" s="147" t="str">
        <f t="shared" si="19"/>
        <v/>
      </c>
    </row>
    <row r="172" spans="1:18" ht="24.95" customHeight="1">
      <c r="A172" s="36">
        <f t="shared" si="20"/>
        <v>1</v>
      </c>
      <c r="B172" s="45" t="str">
        <f t="shared" si="23"/>
        <v/>
      </c>
      <c r="C172" s="60"/>
      <c r="D172" s="61"/>
      <c r="E172" s="61"/>
      <c r="F172" s="46" t="str">
        <f><![CDATA[IFERROR(IF(E172<>"",VLOOKUP(E172,Items!$C$8:$D$167,2,0),""),"راجع تكويد الصنف")]]></f>
        <v/>
      </c>
      <c r="G172" s="61"/>
      <c r="H172" s="61"/>
      <c r="I172" s="61"/>
      <c r="J172" s="61"/>
      <c r="K172" s="65"/>
      <c r="L172" s="151"/>
      <c r="M172" s="147">
        <f t="shared" si="21"/>
        <v>0</v>
      </c>
      <c r="N172" s="147" t="str">
        <f t="shared" si="22"/>
        <v/>
      </c>
      <c r="O172" s="152" t="str">
        <f t="shared" si="16"/>
        <v/>
      </c>
      <c r="P172" s="147" t="str">
        <f t="shared" si="17"/>
        <v/>
      </c>
      <c r="Q172" s="147" t="str">
        <f t="shared" si="18"/>
        <v/>
      </c>
      <c r="R172" s="147" t="str">
        <f t="shared" si="19"/>
        <v/>
      </c>
    </row>
    <row r="173" spans="1:18" ht="24.95" customHeight="1">
      <c r="A173" s="36">
        <f t="shared" si="20"/>
        <v>1</v>
      </c>
      <c r="B173" s="45" t="str">
        <f t="shared" si="23"/>
        <v/>
      </c>
      <c r="C173" s="60"/>
      <c r="D173" s="61"/>
      <c r="E173" s="61"/>
      <c r="F173" s="46" t="str">
        <f><![CDATA[IFERROR(IF(E173<>"",VLOOKUP(E173,Items!$C$8:$D$167,2,0),""),"راجع تكويد الصنف")]]></f>
        <v/>
      </c>
      <c r="G173" s="61"/>
      <c r="H173" s="61"/>
      <c r="I173" s="61"/>
      <c r="J173" s="61"/>
      <c r="K173" s="65"/>
      <c r="L173" s="151"/>
      <c r="M173" s="147">
        <f t="shared" si="21"/>
        <v>0</v>
      </c>
      <c r="N173" s="147" t="str">
        <f t="shared" si="22"/>
        <v/>
      </c>
      <c r="O173" s="152" t="str">
        <f t="shared" si="16"/>
        <v/>
      </c>
      <c r="P173" s="147" t="str">
        <f t="shared" si="17"/>
        <v/>
      </c>
      <c r="Q173" s="147" t="str">
        <f t="shared" si="18"/>
        <v/>
      </c>
      <c r="R173" s="147" t="str">
        <f t="shared" si="19"/>
        <v/>
      </c>
    </row>
    <row r="174" spans="1:18" ht="24.95" customHeight="1">
      <c r="A174" s="36">
        <f t="shared" si="20"/>
        <v>1</v>
      </c>
      <c r="B174" s="45" t="str">
        <f t="shared" si="23"/>
        <v/>
      </c>
      <c r="C174" s="60"/>
      <c r="D174" s="61"/>
      <c r="E174" s="61"/>
      <c r="F174" s="46" t="str">
        <f><![CDATA[IFERROR(IF(E174<>"",VLOOKUP(E174,Items!$C$8:$D$167,2,0),""),"راجع تكويد الصنف")]]></f>
        <v/>
      </c>
      <c r="G174" s="61"/>
      <c r="H174" s="61"/>
      <c r="I174" s="61"/>
      <c r="J174" s="61"/>
      <c r="K174" s="65"/>
      <c r="L174" s="151"/>
      <c r="M174" s="147">
        <f t="shared" si="21"/>
        <v>0</v>
      </c>
      <c r="N174" s="147" t="str">
        <f t="shared" si="22"/>
        <v/>
      </c>
      <c r="O174" s="152" t="str">
        <f t="shared" si="16"/>
        <v/>
      </c>
      <c r="P174" s="147" t="str">
        <f t="shared" si="17"/>
        <v/>
      </c>
      <c r="Q174" s="147" t="str">
        <f t="shared" si="18"/>
        <v/>
      </c>
      <c r="R174" s="147" t="str">
        <f t="shared" si="19"/>
        <v/>
      </c>
    </row>
    <row r="175" spans="1:18" ht="24.95" customHeight="1">
      <c r="A175" s="36">
        <f t="shared" si="20"/>
        <v>1</v>
      </c>
      <c r="B175" s="45" t="str">
        <f t="shared" si="23"/>
        <v/>
      </c>
      <c r="C175" s="60"/>
      <c r="D175" s="61"/>
      <c r="E175" s="61"/>
      <c r="F175" s="46" t="str">
        <f><![CDATA[IFERROR(IF(E175<>"",VLOOKUP(E175,Items!$C$8:$D$167,2,0),""),"راجع تكويد الصنف")]]></f>
        <v/>
      </c>
      <c r="G175" s="61"/>
      <c r="H175" s="61"/>
      <c r="I175" s="61"/>
      <c r="J175" s="61"/>
      <c r="K175" s="65"/>
      <c r="L175" s="151"/>
      <c r="M175" s="147">
        <f t="shared" si="21"/>
        <v>0</v>
      </c>
      <c r="N175" s="147" t="str">
        <f t="shared" si="22"/>
        <v/>
      </c>
      <c r="O175" s="152" t="str">
        <f t="shared" si="16"/>
        <v/>
      </c>
      <c r="P175" s="147" t="str">
        <f t="shared" si="17"/>
        <v/>
      </c>
      <c r="Q175" s="147" t="str">
        <f t="shared" si="18"/>
        <v/>
      </c>
      <c r="R175" s="147" t="str">
        <f t="shared" si="19"/>
        <v/>
      </c>
    </row>
    <row r="176" spans="1:18" ht="24.95" customHeight="1">
      <c r="A176" s="36">
        <f t="shared" si="20"/>
        <v>1</v>
      </c>
      <c r="B176" s="45" t="str">
        <f t="shared" si="23"/>
        <v/>
      </c>
      <c r="C176" s="60"/>
      <c r="D176" s="61"/>
      <c r="E176" s="61"/>
      <c r="F176" s="46" t="str">
        <f><![CDATA[IFERROR(IF(E176<>"",VLOOKUP(E176,Items!$C$8:$D$167,2,0),""),"راجع تكويد الصنف")]]></f>
        <v/>
      </c>
      <c r="G176" s="61"/>
      <c r="H176" s="61"/>
      <c r="I176" s="61"/>
      <c r="J176" s="61"/>
      <c r="K176" s="65"/>
      <c r="L176" s="151"/>
      <c r="M176" s="147">
        <f t="shared" si="21"/>
        <v>0</v>
      </c>
      <c r="N176" s="147" t="str">
        <f t="shared" si="22"/>
        <v/>
      </c>
      <c r="O176" s="152" t="str">
        <f t="shared" si="16"/>
        <v/>
      </c>
      <c r="P176" s="147" t="str">
        <f t="shared" si="17"/>
        <v/>
      </c>
      <c r="Q176" s="147" t="str">
        <f t="shared" si="18"/>
        <v/>
      </c>
      <c r="R176" s="147" t="str">
        <f t="shared" si="19"/>
        <v/>
      </c>
    </row>
    <row r="177" spans="1:18" ht="24.95" customHeight="1">
      <c r="A177" s="36">
        <f t="shared" si="20"/>
        <v>1</v>
      </c>
      <c r="B177" s="45" t="str">
        <f t="shared" si="23"/>
        <v/>
      </c>
      <c r="C177" s="60"/>
      <c r="D177" s="61"/>
      <c r="E177" s="61"/>
      <c r="F177" s="46" t="str">
        <f><![CDATA[IFERROR(IF(E177<>"",VLOOKUP(E177,Items!$C$8:$D$167,2,0),""),"راجع تكويد الصنف")]]></f>
        <v/>
      </c>
      <c r="G177" s="61"/>
      <c r="H177" s="61"/>
      <c r="I177" s="61"/>
      <c r="J177" s="61"/>
      <c r="K177" s="65"/>
      <c r="L177" s="151"/>
      <c r="M177" s="147">
        <f t="shared" si="21"/>
        <v>0</v>
      </c>
      <c r="N177" s="147" t="str">
        <f t="shared" si="22"/>
        <v/>
      </c>
      <c r="O177" s="152" t="str">
        <f t="shared" si="16"/>
        <v/>
      </c>
      <c r="P177" s="147" t="str">
        <f t="shared" si="17"/>
        <v/>
      </c>
      <c r="Q177" s="147" t="str">
        <f t="shared" si="18"/>
        <v/>
      </c>
      <c r="R177" s="147" t="str">
        <f t="shared" si="19"/>
        <v/>
      </c>
    </row>
    <row r="178" spans="1:18" ht="24.95" customHeight="1">
      <c r="A178" s="36">
        <f t="shared" si="20"/>
        <v>1</v>
      </c>
      <c r="B178" s="45" t="str">
        <f t="shared" si="23"/>
        <v/>
      </c>
      <c r="C178" s="60"/>
      <c r="D178" s="61"/>
      <c r="E178" s="61"/>
      <c r="F178" s="46" t="str">
        <f><![CDATA[IFERROR(IF(E178<>"",VLOOKUP(E178,Items!$C$8:$D$167,2,0),""),"راجع تكويد الصنف")]]></f>
        <v/>
      </c>
      <c r="G178" s="61"/>
      <c r="H178" s="61"/>
      <c r="I178" s="61"/>
      <c r="J178" s="61"/>
      <c r="K178" s="65"/>
      <c r="L178" s="151"/>
      <c r="M178" s="147">
        <f t="shared" si="21"/>
        <v>0</v>
      </c>
      <c r="N178" s="147" t="str">
        <f t="shared" si="22"/>
        <v/>
      </c>
      <c r="O178" s="152" t="str">
        <f t="shared" si="16"/>
        <v/>
      </c>
      <c r="P178" s="147" t="str">
        <f t="shared" si="17"/>
        <v/>
      </c>
      <c r="Q178" s="147" t="str">
        <f t="shared" si="18"/>
        <v/>
      </c>
      <c r="R178" s="147" t="str">
        <f t="shared" si="19"/>
        <v/>
      </c>
    </row>
    <row r="179" spans="1:18" ht="24.95" customHeight="1">
      <c r="A179" s="36">
        <f t="shared" si="20"/>
        <v>1</v>
      </c>
      <c r="B179" s="45" t="str">
        <f t="shared" si="23"/>
        <v/>
      </c>
      <c r="C179" s="60"/>
      <c r="D179" s="61"/>
      <c r="E179" s="61"/>
      <c r="F179" s="46" t="str">
        <f><![CDATA[IFERROR(IF(E179<>"",VLOOKUP(E179,Items!$C$8:$D$167,2,0),""),"راجع تكويد الصنف")]]></f>
        <v/>
      </c>
      <c r="G179" s="61"/>
      <c r="H179" s="61"/>
      <c r="I179" s="61"/>
      <c r="J179" s="61"/>
      <c r="K179" s="65"/>
      <c r="L179" s="151"/>
      <c r="M179" s="147">
        <f t="shared" si="21"/>
        <v>0</v>
      </c>
      <c r="N179" s="147" t="str">
        <f t="shared" si="22"/>
        <v/>
      </c>
      <c r="O179" s="152" t="str">
        <f t="shared" si="16"/>
        <v/>
      </c>
      <c r="P179" s="147" t="str">
        <f t="shared" si="17"/>
        <v/>
      </c>
      <c r="Q179" s="147" t="str">
        <f t="shared" si="18"/>
        <v/>
      </c>
      <c r="R179" s="147" t="str">
        <f t="shared" si="19"/>
        <v/>
      </c>
    </row>
    <row r="180" spans="1:18" ht="24.95" customHeight="1">
      <c r="A180" s="36">
        <f t="shared" si="20"/>
        <v>1</v>
      </c>
      <c r="B180" s="45" t="str">
        <f t="shared" si="23"/>
        <v/>
      </c>
      <c r="C180" s="60"/>
      <c r="D180" s="61"/>
      <c r="E180" s="61"/>
      <c r="F180" s="46" t="str">
        <f><![CDATA[IFERROR(IF(E180<>"",VLOOKUP(E180,Items!$C$8:$D$167,2,0),""),"راجع تكويد الصنف")]]></f>
        <v/>
      </c>
      <c r="G180" s="61"/>
      <c r="H180" s="61"/>
      <c r="I180" s="61"/>
      <c r="J180" s="61"/>
      <c r="K180" s="65"/>
      <c r="L180" s="151"/>
      <c r="M180" s="147">
        <f t="shared" si="21"/>
        <v>0</v>
      </c>
      <c r="N180" s="147" t="str">
        <f t="shared" si="22"/>
        <v/>
      </c>
      <c r="O180" s="152" t="str">
        <f t="shared" si="16"/>
        <v/>
      </c>
      <c r="P180" s="147" t="str">
        <f t="shared" si="17"/>
        <v/>
      </c>
      <c r="Q180" s="147" t="str">
        <f t="shared" si="18"/>
        <v/>
      </c>
      <c r="R180" s="147" t="str">
        <f t="shared" si="19"/>
        <v/>
      </c>
    </row>
    <row r="181" spans="1:18" ht="24.95" customHeight="1">
      <c r="A181" s="36">
        <f t="shared" si="20"/>
        <v>1</v>
      </c>
      <c r="B181" s="45" t="str">
        <f t="shared" si="23"/>
        <v/>
      </c>
      <c r="C181" s="60"/>
      <c r="D181" s="61"/>
      <c r="E181" s="61"/>
      <c r="F181" s="46" t="str">
        <f><![CDATA[IFERROR(IF(E181<>"",VLOOKUP(E181,Items!$C$8:$D$167,2,0),""),"راجع تكويد الصنف")]]></f>
        <v/>
      </c>
      <c r="G181" s="61"/>
      <c r="H181" s="61"/>
      <c r="I181" s="61"/>
      <c r="J181" s="61"/>
      <c r="K181" s="65"/>
      <c r="L181" s="151"/>
      <c r="M181" s="147">
        <f t="shared" si="21"/>
        <v>0</v>
      </c>
      <c r="N181" s="147" t="str">
        <f t="shared" si="22"/>
        <v/>
      </c>
      <c r="O181" s="152" t="str">
        <f t="shared" si="16"/>
        <v/>
      </c>
      <c r="P181" s="147" t="str">
        <f t="shared" si="17"/>
        <v/>
      </c>
      <c r="Q181" s="147" t="str">
        <f t="shared" si="18"/>
        <v/>
      </c>
      <c r="R181" s="147" t="str">
        <f t="shared" si="19"/>
        <v/>
      </c>
    </row>
    <row r="182" spans="1:18" ht="24.95" customHeight="1">
      <c r="A182" s="36">
        <f t="shared" si="20"/>
        <v>1</v>
      </c>
      <c r="B182" s="45" t="str">
        <f t="shared" si="23"/>
        <v/>
      </c>
      <c r="C182" s="60"/>
      <c r="D182" s="61"/>
      <c r="E182" s="61"/>
      <c r="F182" s="46" t="str">
        <f><![CDATA[IFERROR(IF(E182<>"",VLOOKUP(E182,Items!$C$8:$D$167,2,0),""),"راجع تكويد الصنف")]]></f>
        <v/>
      </c>
      <c r="G182" s="61"/>
      <c r="H182" s="61"/>
      <c r="I182" s="61"/>
      <c r="J182" s="61"/>
      <c r="K182" s="65"/>
      <c r="L182" s="151"/>
      <c r="M182" s="147">
        <f t="shared" si="21"/>
        <v>0</v>
      </c>
      <c r="N182" s="147" t="str">
        <f t="shared" si="22"/>
        <v/>
      </c>
      <c r="O182" s="152" t="str">
        <f t="shared" si="16"/>
        <v/>
      </c>
      <c r="P182" s="147" t="str">
        <f t="shared" si="17"/>
        <v/>
      </c>
      <c r="Q182" s="147" t="str">
        <f t="shared" si="18"/>
        <v/>
      </c>
      <c r="R182" s="147" t="str">
        <f t="shared" si="19"/>
        <v/>
      </c>
    </row>
    <row r="183" spans="1:18" ht="24.95" customHeight="1">
      <c r="A183" s="36">
        <f t="shared" si="20"/>
        <v>1</v>
      </c>
      <c r="B183" s="45" t="str">
        <f t="shared" si="23"/>
        <v/>
      </c>
      <c r="C183" s="60"/>
      <c r="D183" s="61"/>
      <c r="E183" s="61"/>
      <c r="F183" s="46" t="str">
        <f><![CDATA[IFERROR(IF(E183<>"",VLOOKUP(E183,Items!$C$8:$D$167,2,0),""),"راجع تكويد الصنف")]]></f>
        <v/>
      </c>
      <c r="G183" s="61"/>
      <c r="H183" s="61"/>
      <c r="I183" s="61"/>
      <c r="J183" s="61"/>
      <c r="K183" s="65"/>
      <c r="L183" s="151"/>
      <c r="M183" s="147">
        <f t="shared" si="21"/>
        <v>0</v>
      </c>
      <c r="N183" s="147" t="str">
        <f t="shared" si="22"/>
        <v/>
      </c>
      <c r="O183" s="152" t="str">
        <f t="shared" si="16"/>
        <v/>
      </c>
      <c r="P183" s="147" t="str">
        <f t="shared" si="17"/>
        <v/>
      </c>
      <c r="Q183" s="147" t="str">
        <f t="shared" si="18"/>
        <v/>
      </c>
      <c r="R183" s="147" t="str">
        <f t="shared" si="19"/>
        <v/>
      </c>
    </row>
    <row r="184" spans="1:18" ht="24.95" customHeight="1">
      <c r="A184" s="36">
        <f t="shared" si="20"/>
        <v>1</v>
      </c>
      <c r="B184" s="45" t="str">
        <f t="shared" si="23"/>
        <v/>
      </c>
      <c r="C184" s="60"/>
      <c r="D184" s="61"/>
      <c r="E184" s="61"/>
      <c r="F184" s="46" t="str">
        <f><![CDATA[IFERROR(IF(E184<>"",VLOOKUP(E184,Items!$C$8:$D$167,2,0),""),"راجع تكويد الصنف")]]></f>
        <v/>
      </c>
      <c r="G184" s="61"/>
      <c r="H184" s="61"/>
      <c r="I184" s="61"/>
      <c r="J184" s="61"/>
      <c r="K184" s="65"/>
      <c r="L184" s="151"/>
      <c r="M184" s="147">
        <f t="shared" si="21"/>
        <v>0</v>
      </c>
      <c r="N184" s="147" t="str">
        <f t="shared" si="22"/>
        <v/>
      </c>
      <c r="O184" s="152" t="str">
        <f t="shared" si="16"/>
        <v/>
      </c>
      <c r="P184" s="147" t="str">
        <f t="shared" si="17"/>
        <v/>
      </c>
      <c r="Q184" s="147" t="str">
        <f t="shared" si="18"/>
        <v/>
      </c>
      <c r="R184" s="147" t="str">
        <f t="shared" si="19"/>
        <v/>
      </c>
    </row>
    <row r="185" spans="1:18" ht="24.95" customHeight="1">
      <c r="A185" s="36">
        <f t="shared" si="20"/>
        <v>1</v>
      </c>
      <c r="B185" s="45" t="str">
        <f t="shared" si="23"/>
        <v/>
      </c>
      <c r="C185" s="60"/>
      <c r="D185" s="61"/>
      <c r="E185" s="61"/>
      <c r="F185" s="46" t="str">
        <f><![CDATA[IFERROR(IF(E185<>"",VLOOKUP(E185,Items!$C$8:$D$167,2,0),""),"راجع تكويد الصنف")]]></f>
        <v/>
      </c>
      <c r="G185" s="61"/>
      <c r="H185" s="61"/>
      <c r="I185" s="61"/>
      <c r="J185" s="61"/>
      <c r="K185" s="65"/>
      <c r="L185" s="151"/>
      <c r="M185" s="147">
        <f t="shared" si="21"/>
        <v>0</v>
      </c>
      <c r="N185" s="147" t="str">
        <f t="shared" si="22"/>
        <v/>
      </c>
      <c r="O185" s="152" t="str">
        <f t="shared" si="16"/>
        <v/>
      </c>
      <c r="P185" s="147" t="str">
        <f t="shared" si="17"/>
        <v/>
      </c>
      <c r="Q185" s="147" t="str">
        <f t="shared" si="18"/>
        <v/>
      </c>
      <c r="R185" s="147" t="str">
        <f t="shared" si="19"/>
        <v/>
      </c>
    </row>
    <row r="186" spans="1:18" ht="24.95" customHeight="1">
      <c r="A186" s="36">
        <f t="shared" si="20"/>
        <v>1</v>
      </c>
      <c r="B186" s="45" t="str">
        <f t="shared" si="23"/>
        <v/>
      </c>
      <c r="C186" s="60"/>
      <c r="D186" s="61"/>
      <c r="E186" s="61"/>
      <c r="F186" s="46" t="str">
        <f><![CDATA[IFERROR(IF(E186<>"",VLOOKUP(E186,Items!$C$8:$D$167,2,0),""),"راجع تكويد الصنف")]]></f>
        <v/>
      </c>
      <c r="G186" s="61"/>
      <c r="H186" s="61"/>
      <c r="I186" s="61"/>
      <c r="J186" s="61"/>
      <c r="K186" s="65"/>
      <c r="L186" s="151"/>
      <c r="M186" s="147">
        <f t="shared" si="21"/>
        <v>0</v>
      </c>
      <c r="N186" s="147" t="str">
        <f t="shared" si="22"/>
        <v/>
      </c>
      <c r="O186" s="152" t="str">
        <f t="shared" si="16"/>
        <v/>
      </c>
      <c r="P186" s="147" t="str">
        <f t="shared" si="17"/>
        <v/>
      </c>
      <c r="Q186" s="147" t="str">
        <f t="shared" si="18"/>
        <v/>
      </c>
      <c r="R186" s="147" t="str">
        <f t="shared" si="19"/>
        <v/>
      </c>
    </row>
    <row r="187" spans="1:18" ht="24.95" customHeight="1">
      <c r="A187" s="36">
        <f t="shared" si="20"/>
        <v>1</v>
      </c>
      <c r="B187" s="45" t="str">
        <f t="shared" si="23"/>
        <v/>
      </c>
      <c r="C187" s="60"/>
      <c r="D187" s="61"/>
      <c r="E187" s="61"/>
      <c r="F187" s="46" t="str">
        <f><![CDATA[IFERROR(IF(E187<>"",VLOOKUP(E187,Items!$C$8:$D$167,2,0),""),"راجع تكويد الصنف")]]></f>
        <v/>
      </c>
      <c r="G187" s="61"/>
      <c r="H187" s="61"/>
      <c r="I187" s="61"/>
      <c r="J187" s="61"/>
      <c r="K187" s="65"/>
      <c r="L187" s="151"/>
      <c r="M187" s="147">
        <f t="shared" si="21"/>
        <v>0</v>
      </c>
      <c r="N187" s="147" t="str">
        <f t="shared" si="22"/>
        <v/>
      </c>
      <c r="O187" s="152" t="str">
        <f t="shared" si="16"/>
        <v/>
      </c>
      <c r="P187" s="147" t="str">
        <f t="shared" si="17"/>
        <v/>
      </c>
      <c r="Q187" s="147" t="str">
        <f t="shared" si="18"/>
        <v/>
      </c>
      <c r="R187" s="147" t="str">
        <f t="shared" si="19"/>
        <v/>
      </c>
    </row>
    <row r="188" spans="1:18" ht="24.95" customHeight="1">
      <c r="A188" s="36">
        <f t="shared" si="20"/>
        <v>1</v>
      </c>
      <c r="B188" s="45" t="str">
        <f t="shared" si="23"/>
        <v/>
      </c>
      <c r="C188" s="60"/>
      <c r="D188" s="61"/>
      <c r="E188" s="61"/>
      <c r="F188" s="46" t="str">
        <f><![CDATA[IFERROR(IF(E188<>"",VLOOKUP(E188,Items!$C$8:$D$167,2,0),""),"راجع تكويد الصنف")]]></f>
        <v/>
      </c>
      <c r="G188" s="61"/>
      <c r="H188" s="61"/>
      <c r="I188" s="61"/>
      <c r="J188" s="61"/>
      <c r="K188" s="65"/>
      <c r="L188" s="151"/>
      <c r="M188" s="147">
        <f t="shared" si="21"/>
        <v>0</v>
      </c>
      <c r="N188" s="147" t="str">
        <f t="shared" si="22"/>
        <v/>
      </c>
      <c r="O188" s="152" t="str">
        <f t="shared" si="16"/>
        <v/>
      </c>
      <c r="P188" s="147" t="str">
        <f t="shared" si="17"/>
        <v/>
      </c>
      <c r="Q188" s="147" t="str">
        <f t="shared" si="18"/>
        <v/>
      </c>
      <c r="R188" s="147" t="str">
        <f t="shared" si="19"/>
        <v/>
      </c>
    </row>
    <row r="189" spans="1:18" ht="24.95" customHeight="1">
      <c r="A189" s="36">
        <f t="shared" si="20"/>
        <v>1</v>
      </c>
      <c r="B189" s="45" t="str">
        <f t="shared" si="23"/>
        <v/>
      </c>
      <c r="C189" s="60"/>
      <c r="D189" s="61"/>
      <c r="E189" s="61"/>
      <c r="F189" s="46" t="str">
        <f><![CDATA[IFERROR(IF(E189<>"",VLOOKUP(E189,Items!$C$8:$D$167,2,0),""),"راجع تكويد الصنف")]]></f>
        <v/>
      </c>
      <c r="G189" s="61"/>
      <c r="H189" s="61"/>
      <c r="I189" s="61"/>
      <c r="J189" s="61"/>
      <c r="K189" s="65"/>
      <c r="L189" s="151"/>
      <c r="M189" s="147">
        <f t="shared" si="21"/>
        <v>0</v>
      </c>
      <c r="N189" s="147" t="str">
        <f t="shared" si="22"/>
        <v/>
      </c>
      <c r="O189" s="152" t="str">
        <f t="shared" si="16"/>
        <v/>
      </c>
      <c r="P189" s="147" t="str">
        <f t="shared" si="17"/>
        <v/>
      </c>
      <c r="Q189" s="147" t="str">
        <f t="shared" si="18"/>
        <v/>
      </c>
      <c r="R189" s="147" t="str">
        <f t="shared" si="19"/>
        <v/>
      </c>
    </row>
    <row r="190" spans="1:18" ht="24.95" customHeight="1">
      <c r="A190" s="36">
        <f t="shared" si="20"/>
        <v>1</v>
      </c>
      <c r="B190" s="45" t="str">
        <f t="shared" si="23"/>
        <v/>
      </c>
      <c r="C190" s="60"/>
      <c r="D190" s="61"/>
      <c r="E190" s="61"/>
      <c r="F190" s="46" t="str">
        <f><![CDATA[IFERROR(IF(E190<>"",VLOOKUP(E190,Items!$C$8:$D$167,2,0),""),"راجع تكويد الصنف")]]></f>
        <v/>
      </c>
      <c r="G190" s="61"/>
      <c r="H190" s="61"/>
      <c r="I190" s="61"/>
      <c r="J190" s="61"/>
      <c r="K190" s="65"/>
      <c r="L190" s="151"/>
      <c r="M190" s="147">
        <f t="shared" si="21"/>
        <v>0</v>
      </c>
      <c r="N190" s="147" t="str">
        <f t="shared" si="22"/>
        <v/>
      </c>
      <c r="O190" s="152" t="str">
        <f t="shared" si="16"/>
        <v/>
      </c>
      <c r="P190" s="147" t="str">
        <f t="shared" si="17"/>
        <v/>
      </c>
      <c r="Q190" s="147" t="str">
        <f t="shared" si="18"/>
        <v/>
      </c>
      <c r="R190" s="147" t="str">
        <f t="shared" si="19"/>
        <v/>
      </c>
    </row>
    <row r="191" spans="1:18" ht="24.95" customHeight="1">
      <c r="A191" s="36">
        <f t="shared" si="20"/>
        <v>1</v>
      </c>
      <c r="B191" s="45" t="str">
        <f t="shared" si="23"/>
        <v/>
      </c>
      <c r="C191" s="60"/>
      <c r="D191" s="61"/>
      <c r="E191" s="61"/>
      <c r="F191" s="46" t="str">
        <f><![CDATA[IFERROR(IF(E191<>"",VLOOKUP(E191,Items!$C$8:$D$167,2,0),""),"راجع تكويد الصنف")]]></f>
        <v/>
      </c>
      <c r="G191" s="61"/>
      <c r="H191" s="61"/>
      <c r="I191" s="61"/>
      <c r="J191" s="61"/>
      <c r="K191" s="65"/>
      <c r="L191" s="151"/>
      <c r="M191" s="147">
        <f t="shared" si="21"/>
        <v>0</v>
      </c>
      <c r="N191" s="147" t="str">
        <f t="shared" si="22"/>
        <v/>
      </c>
      <c r="O191" s="152" t="str">
        <f t="shared" si="16"/>
        <v/>
      </c>
      <c r="P191" s="147" t="str">
        <f t="shared" si="17"/>
        <v/>
      </c>
      <c r="Q191" s="147" t="str">
        <f t="shared" si="18"/>
        <v/>
      </c>
      <c r="R191" s="147" t="str">
        <f t="shared" si="19"/>
        <v/>
      </c>
    </row>
    <row r="192" spans="1:18" ht="24.95" customHeight="1">
      <c r="A192" s="36">
        <f t="shared" si="20"/>
        <v>1</v>
      </c>
      <c r="B192" s="45" t="str">
        <f t="shared" si="23"/>
        <v/>
      </c>
      <c r="C192" s="60"/>
      <c r="D192" s="61"/>
      <c r="E192" s="61"/>
      <c r="F192" s="46" t="str">
        <f><![CDATA[IFERROR(IF(E192<>"",VLOOKUP(E192,Items!$C$8:$D$167,2,0),""),"راجع تكويد الصنف")]]></f>
        <v/>
      </c>
      <c r="G192" s="61"/>
      <c r="H192" s="61"/>
      <c r="I192" s="61"/>
      <c r="J192" s="61"/>
      <c r="K192" s="65"/>
      <c r="L192" s="151"/>
      <c r="M192" s="147">
        <f t="shared" si="21"/>
        <v>0</v>
      </c>
      <c r="N192" s="147" t="str">
        <f t="shared" si="22"/>
        <v/>
      </c>
      <c r="O192" s="152" t="str">
        <f t="shared" si="16"/>
        <v/>
      </c>
      <c r="P192" s="147" t="str">
        <f t="shared" si="17"/>
        <v/>
      </c>
      <c r="Q192" s="147" t="str">
        <f t="shared" si="18"/>
        <v/>
      </c>
      <c r="R192" s="147" t="str">
        <f t="shared" si="19"/>
        <v/>
      </c>
    </row>
    <row r="193" spans="1:18" ht="24.95" customHeight="1">
      <c r="A193" s="36">
        <f t="shared" si="20"/>
        <v>1</v>
      </c>
      <c r="B193" s="45" t="str">
        <f t="shared" si="23"/>
        <v/>
      </c>
      <c r="C193" s="60"/>
      <c r="D193" s="61"/>
      <c r="E193" s="61"/>
      <c r="F193" s="46" t="str">
        <f><![CDATA[IFERROR(IF(E193<>"",VLOOKUP(E193,Items!$C$8:$D$167,2,0),""),"راجع تكويد الصنف")]]></f>
        <v/>
      </c>
      <c r="G193" s="61"/>
      <c r="H193" s="61"/>
      <c r="I193" s="61"/>
      <c r="J193" s="61"/>
      <c r="K193" s="65"/>
      <c r="L193" s="151"/>
      <c r="M193" s="147">
        <f t="shared" si="21"/>
        <v>0</v>
      </c>
      <c r="N193" s="147" t="str">
        <f t="shared" si="22"/>
        <v/>
      </c>
      <c r="O193" s="152" t="str">
        <f t="shared" si="16"/>
        <v/>
      </c>
      <c r="P193" s="147" t="str">
        <f t="shared" si="17"/>
        <v/>
      </c>
      <c r="Q193" s="147" t="str">
        <f t="shared" si="18"/>
        <v/>
      </c>
      <c r="R193" s="147" t="str">
        <f t="shared" si="19"/>
        <v/>
      </c>
    </row>
    <row r="194" spans="1:18" ht="24.95" customHeight="1">
      <c r="A194" s="36">
        <f t="shared" si="20"/>
        <v>1</v>
      </c>
      <c r="B194" s="45" t="str">
        <f t="shared" si="23"/>
        <v/>
      </c>
      <c r="C194" s="60"/>
      <c r="D194" s="61"/>
      <c r="E194" s="61"/>
      <c r="F194" s="46" t="str">
        <f><![CDATA[IFERROR(IF(E194<>"",VLOOKUP(E194,Items!$C$8:$D$167,2,0),""),"راجع تكويد الصنف")]]></f>
        <v/>
      </c>
      <c r="G194" s="61"/>
      <c r="H194" s="61"/>
      <c r="I194" s="61"/>
      <c r="J194" s="61"/>
      <c r="K194" s="65"/>
      <c r="L194" s="151"/>
      <c r="M194" s="147">
        <f t="shared" si="21"/>
        <v>0</v>
      </c>
      <c r="N194" s="147" t="str">
        <f t="shared" si="22"/>
        <v/>
      </c>
      <c r="O194" s="152" t="str">
        <f t="shared" si="16"/>
        <v/>
      </c>
      <c r="P194" s="147" t="str">
        <f t="shared" si="17"/>
        <v/>
      </c>
      <c r="Q194" s="147" t="str">
        <f t="shared" si="18"/>
        <v/>
      </c>
      <c r="R194" s="147" t="str">
        <f t="shared" si="19"/>
        <v/>
      </c>
    </row>
    <row r="195" spans="1:18" ht="24.95" customHeight="1">
      <c r="A195" s="36">
        <f t="shared" si="20"/>
        <v>1</v>
      </c>
      <c r="B195" s="45" t="str">
        <f t="shared" si="23"/>
        <v/>
      </c>
      <c r="C195" s="60"/>
      <c r="D195" s="61"/>
      <c r="E195" s="61"/>
      <c r="F195" s="46" t="str">
        <f><![CDATA[IFERROR(IF(E195<>"",VLOOKUP(E195,Items!$C$8:$D$167,2,0),""),"راجع تكويد الصنف")]]></f>
        <v/>
      </c>
      <c r="G195" s="61"/>
      <c r="H195" s="61"/>
      <c r="I195" s="61"/>
      <c r="J195" s="61"/>
      <c r="K195" s="65"/>
      <c r="L195" s="151"/>
      <c r="M195" s="147">
        <f t="shared" si="21"/>
        <v>0</v>
      </c>
      <c r="N195" s="147" t="str">
        <f t="shared" si="22"/>
        <v/>
      </c>
      <c r="O195" s="152" t="str">
        <f t="shared" si="16"/>
        <v/>
      </c>
      <c r="P195" s="147" t="str">
        <f t="shared" si="17"/>
        <v/>
      </c>
      <c r="Q195" s="147" t="str">
        <f t="shared" si="18"/>
        <v/>
      </c>
      <c r="R195" s="147" t="str">
        <f t="shared" si="19"/>
        <v/>
      </c>
    </row>
    <row r="196" spans="1:18" ht="24.95" customHeight="1">
      <c r="A196" s="36">
        <f t="shared" si="20"/>
        <v>1</v>
      </c>
      <c r="B196" s="45" t="str">
        <f t="shared" si="23"/>
        <v/>
      </c>
      <c r="C196" s="60"/>
      <c r="D196" s="61"/>
      <c r="E196" s="61"/>
      <c r="F196" s="46" t="str">
        <f><![CDATA[IFERROR(IF(E196<>"",VLOOKUP(E196,Items!$C$8:$D$167,2,0),""),"راجع تكويد الصنف")]]></f>
        <v/>
      </c>
      <c r="G196" s="61"/>
      <c r="H196" s="61"/>
      <c r="I196" s="61"/>
      <c r="J196" s="61"/>
      <c r="K196" s="65"/>
      <c r="L196" s="151"/>
      <c r="M196" s="147">
        <f t="shared" si="21"/>
        <v>0</v>
      </c>
      <c r="N196" s="147" t="str">
        <f t="shared" si="22"/>
        <v/>
      </c>
      <c r="O196" s="152" t="str">
        <f t="shared" si="16"/>
        <v/>
      </c>
      <c r="P196" s="147" t="str">
        <f t="shared" si="17"/>
        <v/>
      </c>
      <c r="Q196" s="147" t="str">
        <f t="shared" si="18"/>
        <v/>
      </c>
      <c r="R196" s="147" t="str">
        <f t="shared" si="19"/>
        <v/>
      </c>
    </row>
    <row r="197" spans="1:18" ht="24.95" customHeight="1">
      <c r="A197" s="36">
        <f t="shared" si="20"/>
        <v>1</v>
      </c>
      <c r="B197" s="45" t="str">
        <f t="shared" si="23"/>
        <v/>
      </c>
      <c r="C197" s="60"/>
      <c r="D197" s="61"/>
      <c r="E197" s="61"/>
      <c r="F197" s="46" t="str">
        <f><![CDATA[IFERROR(IF(E197<>"",VLOOKUP(E197,Items!$C$8:$D$167,2,0),""),"راجع تكويد الصنف")]]></f>
        <v/>
      </c>
      <c r="G197" s="61"/>
      <c r="H197" s="61"/>
      <c r="I197" s="61"/>
      <c r="J197" s="61"/>
      <c r="K197" s="65"/>
      <c r="L197" s="151"/>
      <c r="M197" s="147">
        <f t="shared" si="21"/>
        <v>0</v>
      </c>
      <c r="N197" s="147" t="str">
        <f t="shared" si="22"/>
        <v/>
      </c>
      <c r="O197" s="152" t="str">
        <f t="shared" si="16"/>
        <v/>
      </c>
      <c r="P197" s="147" t="str">
        <f t="shared" si="17"/>
        <v/>
      </c>
      <c r="Q197" s="147" t="str">
        <f t="shared" si="18"/>
        <v/>
      </c>
      <c r="R197" s="147" t="str">
        <f t="shared" si="19"/>
        <v/>
      </c>
    </row>
    <row r="198" spans="1:18" ht="24.95" customHeight="1">
      <c r="A198" s="36">
        <f t="shared" si="20"/>
        <v>1</v>
      </c>
      <c r="B198" s="45" t="str">
        <f t="shared" si="23"/>
        <v/>
      </c>
      <c r="C198" s="60"/>
      <c r="D198" s="61"/>
      <c r="E198" s="61"/>
      <c r="F198" s="46" t="str">
        <f><![CDATA[IFERROR(IF(E198<>"",VLOOKUP(E198,Items!$C$8:$D$167,2,0),""),"راجع تكويد الصنف")]]></f>
        <v/>
      </c>
      <c r="G198" s="61"/>
      <c r="H198" s="61"/>
      <c r="I198" s="61"/>
      <c r="J198" s="61"/>
      <c r="K198" s="65"/>
      <c r="L198" s="151"/>
      <c r="M198" s="147">
        <f t="shared" si="21"/>
        <v>0</v>
      </c>
      <c r="N198" s="147" t="str">
        <f t="shared" si="22"/>
        <v/>
      </c>
      <c r="O198" s="152" t="str">
        <f t="shared" si="16"/>
        <v/>
      </c>
      <c r="P198" s="147" t="str">
        <f t="shared" si="17"/>
        <v/>
      </c>
      <c r="Q198" s="147" t="str">
        <f t="shared" si="18"/>
        <v/>
      </c>
      <c r="R198" s="147" t="str">
        <f t="shared" si="19"/>
        <v/>
      </c>
    </row>
    <row r="199" spans="1:18" ht="24.95" customHeight="1">
      <c r="A199" s="36">
        <f t="shared" si="20"/>
        <v>1</v>
      </c>
      <c r="B199" s="45" t="str">
        <f t="shared" si="23"/>
        <v/>
      </c>
      <c r="C199" s="60"/>
      <c r="D199" s="61"/>
      <c r="E199" s="61"/>
      <c r="F199" s="46" t="str">
        <f><![CDATA[IFERROR(IF(E199<>"",VLOOKUP(E199,Items!$C$8:$D$167,2,0),""),"راجع تكويد الصنف")]]></f>
        <v/>
      </c>
      <c r="G199" s="61"/>
      <c r="H199" s="61"/>
      <c r="I199" s="61"/>
      <c r="J199" s="61"/>
      <c r="K199" s="65"/>
      <c r="L199" s="151"/>
      <c r="M199" s="147">
        <f t="shared" si="21"/>
        <v>0</v>
      </c>
      <c r="N199" s="147" t="str">
        <f t="shared" si="22"/>
        <v/>
      </c>
      <c r="O199" s="152" t="str">
        <f t="shared" si="16"/>
        <v/>
      </c>
      <c r="P199" s="147" t="str">
        <f t="shared" si="17"/>
        <v/>
      </c>
      <c r="Q199" s="147" t="str">
        <f t="shared" si="18"/>
        <v/>
      </c>
      <c r="R199" s="147" t="str">
        <f t="shared" si="19"/>
        <v/>
      </c>
    </row>
    <row r="200" spans="1:18" ht="24.95" customHeight="1">
      <c r="A200" s="36">
        <f t="shared" si="20"/>
        <v>1</v>
      </c>
      <c r="B200" s="45" t="str">
        <f t="shared" si="23"/>
        <v/>
      </c>
      <c r="C200" s="60"/>
      <c r="D200" s="61"/>
      <c r="E200" s="61"/>
      <c r="F200" s="46" t="str">
        <f><![CDATA[IFERROR(IF(E200<>"",VLOOKUP(E200,Items!$C$8:$D$167,2,0),""),"راجع تكويد الصنف")]]></f>
        <v/>
      </c>
      <c r="G200" s="61"/>
      <c r="H200" s="61"/>
      <c r="I200" s="61"/>
      <c r="J200" s="61"/>
      <c r="K200" s="65"/>
      <c r="L200" s="151"/>
      <c r="M200" s="147">
        <f t="shared" si="21"/>
        <v>0</v>
      </c>
      <c r="N200" s="147" t="str">
        <f t="shared" si="22"/>
        <v/>
      </c>
      <c r="O200" s="152" t="str">
        <f t="shared" si="16"/>
        <v/>
      </c>
      <c r="P200" s="147" t="str">
        <f t="shared" si="17"/>
        <v/>
      </c>
      <c r="Q200" s="147" t="str">
        <f t="shared" si="18"/>
        <v/>
      </c>
      <c r="R200" s="147" t="str">
        <f t="shared" si="19"/>
        <v/>
      </c>
    </row>
    <row r="201" spans="1:18" ht="24.95" customHeight="1">
      <c r="A201" s="36">
        <f t="shared" si="20"/>
        <v>1</v>
      </c>
      <c r="B201" s="45" t="str">
        <f t="shared" si="23"/>
        <v/>
      </c>
      <c r="C201" s="60"/>
      <c r="D201" s="61"/>
      <c r="E201" s="61"/>
      <c r="F201" s="46" t="str">
        <f><![CDATA[IFERROR(IF(E201<>"",VLOOKUP(E201,Items!$C$8:$D$167,2,0),""),"راجع تكويد الصنف")]]></f>
        <v/>
      </c>
      <c r="G201" s="61"/>
      <c r="H201" s="61"/>
      <c r="I201" s="61"/>
      <c r="J201" s="61"/>
      <c r="K201" s="65"/>
      <c r="L201" s="151"/>
      <c r="M201" s="147">
        <f t="shared" si="21"/>
        <v>0</v>
      </c>
      <c r="N201" s="147" t="str">
        <f t="shared" si="22"/>
        <v/>
      </c>
      <c r="O201" s="152" t="str">
        <f t="shared" ref="O201:O264" si="24">IF($O$8=2,IF($N$6=D201,C201,""),"")</f>
        <v/>
      </c>
      <c r="P201" s="147" t="str">
        <f t="shared" ref="P201:P264" si="25">IF($O$8=2,IF($N$6=D201,F201,""),"")</f>
        <v/>
      </c>
      <c r="Q201" s="147" t="str">
        <f t="shared" ref="Q201:Q264" si="26">IF($O$8=2,IF($N$6=D201,G201,""),"")</f>
        <v/>
      </c>
      <c r="R201" s="147" t="str">
        <f t="shared" ref="R201:R264" si="27">IF($O$8=2,IF($N$6=D201,H201,""),"")</f>
        <v/>
      </c>
    </row>
    <row r="202" spans="1:18" ht="24.95" customHeight="1">
      <c r="A202" s="36">
        <f t="shared" ref="A202:A265" si="28">IFERROR(RANK(M202,$M$9:$M$508,1),"")</f>
        <v>1</v>
      </c>
      <c r="B202" s="45" t="str">
        <f t="shared" si="23"/>
        <v/>
      </c>
      <c r="C202" s="60"/>
      <c r="D202" s="61"/>
      <c r="E202" s="61"/>
      <c r="F202" s="46" t="str">
        <f><![CDATA[IFERROR(IF(E202<>"",VLOOKUP(E202,Items!$C$8:$D$167,2,0),""),"راجع تكويد الصنف")]]></f>
        <v/>
      </c>
      <c r="G202" s="61"/>
      <c r="H202" s="61"/>
      <c r="I202" s="61"/>
      <c r="J202" s="61"/>
      <c r="K202" s="65"/>
      <c r="L202" s="151"/>
      <c r="M202" s="147">
        <f t="shared" ref="M202:M265" si="29">IF($M$8=E202,D202,"")</f>
        <v>0</v>
      </c>
      <c r="N202" s="147" t="str">
        <f t="shared" ref="N202:N265" si="30">IF(P202&lt;&gt;"",ROW(),"")</f>
        <v/>
      </c>
      <c r="O202" s="152" t="str">
        <f t="shared" si="24"/>
        <v/>
      </c>
      <c r="P202" s="147" t="str">
        <f t="shared" si="25"/>
        <v/>
      </c>
      <c r="Q202" s="147" t="str">
        <f t="shared" si="26"/>
        <v/>
      </c>
      <c r="R202" s="147" t="str">
        <f t="shared" si="27"/>
        <v/>
      </c>
    </row>
    <row r="203" spans="1:18" ht="24.95" customHeight="1">
      <c r="A203" s="36">
        <f t="shared" si="28"/>
        <v>1</v>
      </c>
      <c r="B203" s="45" t="str">
        <f t="shared" ref="B203:B266" si="31">IF(AND(C203&lt;&gt;"",E203&lt;&gt;""),B202+1,"")</f>
        <v/>
      </c>
      <c r="C203" s="60"/>
      <c r="D203" s="61"/>
      <c r="E203" s="61"/>
      <c r="F203" s="46" t="str">
        <f><![CDATA[IFERROR(IF(E203<>"",VLOOKUP(E203,Items!$C$8:$D$167,2,0),""),"راجع تكويد الصنف")]]></f>
        <v/>
      </c>
      <c r="G203" s="61"/>
      <c r="H203" s="61"/>
      <c r="I203" s="61"/>
      <c r="J203" s="61"/>
      <c r="K203" s="65"/>
      <c r="L203" s="151"/>
      <c r="M203" s="147">
        <f t="shared" si="29"/>
        <v>0</v>
      </c>
      <c r="N203" s="147" t="str">
        <f t="shared" si="30"/>
        <v/>
      </c>
      <c r="O203" s="152" t="str">
        <f t="shared" si="24"/>
        <v/>
      </c>
      <c r="P203" s="147" t="str">
        <f t="shared" si="25"/>
        <v/>
      </c>
      <c r="Q203" s="147" t="str">
        <f t="shared" si="26"/>
        <v/>
      </c>
      <c r="R203" s="147" t="str">
        <f t="shared" si="27"/>
        <v/>
      </c>
    </row>
    <row r="204" spans="1:18" ht="24.95" customHeight="1">
      <c r="A204" s="36">
        <f t="shared" si="28"/>
        <v>1</v>
      </c>
      <c r="B204" s="45" t="str">
        <f t="shared" si="31"/>
        <v/>
      </c>
      <c r="C204" s="60"/>
      <c r="D204" s="61"/>
      <c r="E204" s="61"/>
      <c r="F204" s="46" t="str">
        <f><![CDATA[IFERROR(IF(E204<>"",VLOOKUP(E204,Items!$C$8:$D$167,2,0),""),"راجع تكويد الصنف")]]></f>
        <v/>
      </c>
      <c r="G204" s="61"/>
      <c r="H204" s="61"/>
      <c r="I204" s="61"/>
      <c r="J204" s="61"/>
      <c r="K204" s="65"/>
      <c r="L204" s="151"/>
      <c r="M204" s="147">
        <f t="shared" si="29"/>
        <v>0</v>
      </c>
      <c r="N204" s="147" t="str">
        <f t="shared" si="30"/>
        <v/>
      </c>
      <c r="O204" s="152" t="str">
        <f t="shared" si="24"/>
        <v/>
      </c>
      <c r="P204" s="147" t="str">
        <f t="shared" si="25"/>
        <v/>
      </c>
      <c r="Q204" s="147" t="str">
        <f t="shared" si="26"/>
        <v/>
      </c>
      <c r="R204" s="147" t="str">
        <f t="shared" si="27"/>
        <v/>
      </c>
    </row>
    <row r="205" spans="1:18" ht="24.95" customHeight="1">
      <c r="A205" s="36">
        <f t="shared" si="28"/>
        <v>1</v>
      </c>
      <c r="B205" s="45" t="str">
        <f t="shared" si="31"/>
        <v/>
      </c>
      <c r="C205" s="60"/>
      <c r="D205" s="61"/>
      <c r="E205" s="61"/>
      <c r="F205" s="46" t="str">
        <f><![CDATA[IFERROR(IF(E205<>"",VLOOKUP(E205,Items!$C$8:$D$167,2,0),""),"راجع تكويد الصنف")]]></f>
        <v/>
      </c>
      <c r="G205" s="61"/>
      <c r="H205" s="61"/>
      <c r="I205" s="61"/>
      <c r="J205" s="61"/>
      <c r="K205" s="65"/>
      <c r="L205" s="151"/>
      <c r="M205" s="147">
        <f t="shared" si="29"/>
        <v>0</v>
      </c>
      <c r="N205" s="147" t="str">
        <f t="shared" si="30"/>
        <v/>
      </c>
      <c r="O205" s="152" t="str">
        <f t="shared" si="24"/>
        <v/>
      </c>
      <c r="P205" s="147" t="str">
        <f t="shared" si="25"/>
        <v/>
      </c>
      <c r="Q205" s="147" t="str">
        <f t="shared" si="26"/>
        <v/>
      </c>
      <c r="R205" s="147" t="str">
        <f t="shared" si="27"/>
        <v/>
      </c>
    </row>
    <row r="206" spans="1:18" ht="24.95" customHeight="1">
      <c r="A206" s="36">
        <f t="shared" si="28"/>
        <v>1</v>
      </c>
      <c r="B206" s="45" t="str">
        <f t="shared" si="31"/>
        <v/>
      </c>
      <c r="C206" s="60"/>
      <c r="D206" s="61"/>
      <c r="E206" s="61"/>
      <c r="F206" s="46" t="str">
        <f><![CDATA[IFERROR(IF(E206<>"",VLOOKUP(E206,Items!$C$8:$D$167,2,0),""),"راجع تكويد الصنف")]]></f>
        <v/>
      </c>
      <c r="G206" s="61"/>
      <c r="H206" s="61"/>
      <c r="I206" s="61"/>
      <c r="J206" s="61"/>
      <c r="K206" s="65"/>
      <c r="L206" s="151"/>
      <c r="M206" s="147">
        <f t="shared" si="29"/>
        <v>0</v>
      </c>
      <c r="N206" s="147" t="str">
        <f t="shared" si="30"/>
        <v/>
      </c>
      <c r="O206" s="152" t="str">
        <f t="shared" si="24"/>
        <v/>
      </c>
      <c r="P206" s="147" t="str">
        <f t="shared" si="25"/>
        <v/>
      </c>
      <c r="Q206" s="147" t="str">
        <f t="shared" si="26"/>
        <v/>
      </c>
      <c r="R206" s="147" t="str">
        <f t="shared" si="27"/>
        <v/>
      </c>
    </row>
    <row r="207" spans="1:18" ht="24.95" customHeight="1">
      <c r="A207" s="36">
        <f t="shared" si="28"/>
        <v>1</v>
      </c>
      <c r="B207" s="45" t="str">
        <f t="shared" si="31"/>
        <v/>
      </c>
      <c r="C207" s="60"/>
      <c r="D207" s="61"/>
      <c r="E207" s="61"/>
      <c r="F207" s="46" t="str">
        <f><![CDATA[IFERROR(IF(E207<>"",VLOOKUP(E207,Items!$C$8:$D$167,2,0),""),"راجع تكويد الصنف")]]></f>
        <v/>
      </c>
      <c r="G207" s="61"/>
      <c r="H207" s="61"/>
      <c r="I207" s="61"/>
      <c r="J207" s="61"/>
      <c r="K207" s="65"/>
      <c r="L207" s="151"/>
      <c r="M207" s="147">
        <f t="shared" si="29"/>
        <v>0</v>
      </c>
      <c r="N207" s="147" t="str">
        <f t="shared" si="30"/>
        <v/>
      </c>
      <c r="O207" s="152" t="str">
        <f t="shared" si="24"/>
        <v/>
      </c>
      <c r="P207" s="147" t="str">
        <f t="shared" si="25"/>
        <v/>
      </c>
      <c r="Q207" s="147" t="str">
        <f t="shared" si="26"/>
        <v/>
      </c>
      <c r="R207" s="147" t="str">
        <f t="shared" si="27"/>
        <v/>
      </c>
    </row>
    <row r="208" spans="1:18" ht="24.95" customHeight="1">
      <c r="A208" s="36">
        <f t="shared" si="28"/>
        <v>1</v>
      </c>
      <c r="B208" s="45" t="str">
        <f t="shared" si="31"/>
        <v/>
      </c>
      <c r="C208" s="60"/>
      <c r="D208" s="61"/>
      <c r="E208" s="61"/>
      <c r="F208" s="46" t="str">
        <f><![CDATA[IFERROR(IF(E208<>"",VLOOKUP(E208,Items!$C$8:$D$167,2,0),""),"راجع تكويد الصنف")]]></f>
        <v/>
      </c>
      <c r="G208" s="61"/>
      <c r="H208" s="61"/>
      <c r="I208" s="61"/>
      <c r="J208" s="61"/>
      <c r="K208" s="65"/>
      <c r="L208" s="151"/>
      <c r="M208" s="147">
        <f t="shared" si="29"/>
        <v>0</v>
      </c>
      <c r="N208" s="147" t="str">
        <f t="shared" si="30"/>
        <v/>
      </c>
      <c r="O208" s="152" t="str">
        <f t="shared" si="24"/>
        <v/>
      </c>
      <c r="P208" s="147" t="str">
        <f t="shared" si="25"/>
        <v/>
      </c>
      <c r="Q208" s="147" t="str">
        <f t="shared" si="26"/>
        <v/>
      </c>
      <c r="R208" s="147" t="str">
        <f t="shared" si="27"/>
        <v/>
      </c>
    </row>
    <row r="209" spans="1:18" ht="24.95" customHeight="1">
      <c r="A209" s="36">
        <f t="shared" si="28"/>
        <v>1</v>
      </c>
      <c r="B209" s="45" t="str">
        <f t="shared" si="31"/>
        <v/>
      </c>
      <c r="C209" s="60"/>
      <c r="D209" s="61"/>
      <c r="E209" s="61"/>
      <c r="F209" s="46" t="str">
        <f><![CDATA[IFERROR(IF(E209<>"",VLOOKUP(E209,Items!$C$8:$D$167,2,0),""),"راجع تكويد الصنف")]]></f>
        <v/>
      </c>
      <c r="G209" s="61"/>
      <c r="H209" s="61"/>
      <c r="I209" s="61"/>
      <c r="J209" s="61"/>
      <c r="K209" s="65"/>
      <c r="L209" s="151"/>
      <c r="M209" s="147">
        <f t="shared" si="29"/>
        <v>0</v>
      </c>
      <c r="N209" s="147" t="str">
        <f t="shared" si="30"/>
        <v/>
      </c>
      <c r="O209" s="152" t="str">
        <f t="shared" si="24"/>
        <v/>
      </c>
      <c r="P209" s="147" t="str">
        <f t="shared" si="25"/>
        <v/>
      </c>
      <c r="Q209" s="147" t="str">
        <f t="shared" si="26"/>
        <v/>
      </c>
      <c r="R209" s="147" t="str">
        <f t="shared" si="27"/>
        <v/>
      </c>
    </row>
    <row r="210" spans="1:18" ht="24.95" customHeight="1">
      <c r="A210" s="36">
        <f t="shared" si="28"/>
        <v>1</v>
      </c>
      <c r="B210" s="45" t="str">
        <f t="shared" si="31"/>
        <v/>
      </c>
      <c r="C210" s="60"/>
      <c r="D210" s="61"/>
      <c r="E210" s="61"/>
      <c r="F210" s="46" t="str">
        <f><![CDATA[IFERROR(IF(E210<>"",VLOOKUP(E210,Items!$C$8:$D$167,2,0),""),"راجع تكويد الصنف")]]></f>
        <v/>
      </c>
      <c r="G210" s="61"/>
      <c r="H210" s="61"/>
      <c r="I210" s="61"/>
      <c r="J210" s="61"/>
      <c r="K210" s="65"/>
      <c r="L210" s="151"/>
      <c r="M210" s="147">
        <f t="shared" si="29"/>
        <v>0</v>
      </c>
      <c r="N210" s="147" t="str">
        <f t="shared" si="30"/>
        <v/>
      </c>
      <c r="O210" s="152" t="str">
        <f t="shared" si="24"/>
        <v/>
      </c>
      <c r="P210" s="147" t="str">
        <f t="shared" si="25"/>
        <v/>
      </c>
      <c r="Q210" s="147" t="str">
        <f t="shared" si="26"/>
        <v/>
      </c>
      <c r="R210" s="147" t="str">
        <f t="shared" si="27"/>
        <v/>
      </c>
    </row>
    <row r="211" spans="1:18" ht="24.95" customHeight="1">
      <c r="A211" s="36">
        <f t="shared" si="28"/>
        <v>1</v>
      </c>
      <c r="B211" s="45" t="str">
        <f t="shared" si="31"/>
        <v/>
      </c>
      <c r="C211" s="60"/>
      <c r="D211" s="61"/>
      <c r="E211" s="61"/>
      <c r="F211" s="46" t="str">
        <f><![CDATA[IFERROR(IF(E211<>"",VLOOKUP(E211,Items!$C$8:$D$167,2,0),""),"راجع تكويد الصنف")]]></f>
        <v/>
      </c>
      <c r="G211" s="61"/>
      <c r="H211" s="61"/>
      <c r="I211" s="61"/>
      <c r="J211" s="61"/>
      <c r="K211" s="65"/>
      <c r="L211" s="151"/>
      <c r="M211" s="147">
        <f t="shared" si="29"/>
        <v>0</v>
      </c>
      <c r="N211" s="147" t="str">
        <f t="shared" si="30"/>
        <v/>
      </c>
      <c r="O211" s="152" t="str">
        <f t="shared" si="24"/>
        <v/>
      </c>
      <c r="P211" s="147" t="str">
        <f t="shared" si="25"/>
        <v/>
      </c>
      <c r="Q211" s="147" t="str">
        <f t="shared" si="26"/>
        <v/>
      </c>
      <c r="R211" s="147" t="str">
        <f t="shared" si="27"/>
        <v/>
      </c>
    </row>
    <row r="212" spans="1:18" ht="24.95" customHeight="1">
      <c r="A212" s="36">
        <f t="shared" si="28"/>
        <v>1</v>
      </c>
      <c r="B212" s="45" t="str">
        <f t="shared" si="31"/>
        <v/>
      </c>
      <c r="C212" s="60"/>
      <c r="D212" s="61"/>
      <c r="E212" s="61"/>
      <c r="F212" s="46" t="str">
        <f><![CDATA[IFERROR(IF(E212<>"",VLOOKUP(E212,Items!$C$8:$D$167,2,0),""),"راجع تكويد الصنف")]]></f>
        <v/>
      </c>
      <c r="G212" s="61"/>
      <c r="H212" s="61"/>
      <c r="I212" s="61"/>
      <c r="J212" s="61"/>
      <c r="K212" s="65"/>
      <c r="L212" s="151"/>
      <c r="M212" s="147">
        <f t="shared" si="29"/>
        <v>0</v>
      </c>
      <c r="N212" s="147" t="str">
        <f t="shared" si="30"/>
        <v/>
      </c>
      <c r="O212" s="152" t="str">
        <f t="shared" si="24"/>
        <v/>
      </c>
      <c r="P212" s="147" t="str">
        <f t="shared" si="25"/>
        <v/>
      </c>
      <c r="Q212" s="147" t="str">
        <f t="shared" si="26"/>
        <v/>
      </c>
      <c r="R212" s="147" t="str">
        <f t="shared" si="27"/>
        <v/>
      </c>
    </row>
    <row r="213" spans="1:18" ht="24.95" customHeight="1">
      <c r="A213" s="36">
        <f t="shared" si="28"/>
        <v>1</v>
      </c>
      <c r="B213" s="45" t="str">
        <f t="shared" si="31"/>
        <v/>
      </c>
      <c r="C213" s="60"/>
      <c r="D213" s="61"/>
      <c r="E213" s="61"/>
      <c r="F213" s="46" t="str">
        <f><![CDATA[IFERROR(IF(E213<>"",VLOOKUP(E213,Items!$C$8:$D$167,2,0),""),"راجع تكويد الصنف")]]></f>
        <v/>
      </c>
      <c r="G213" s="61"/>
      <c r="H213" s="61"/>
      <c r="I213" s="61"/>
      <c r="J213" s="61"/>
      <c r="K213" s="65"/>
      <c r="L213" s="151"/>
      <c r="M213" s="147">
        <f t="shared" si="29"/>
        <v>0</v>
      </c>
      <c r="N213" s="147" t="str">
        <f t="shared" si="30"/>
        <v/>
      </c>
      <c r="O213" s="152" t="str">
        <f t="shared" si="24"/>
        <v/>
      </c>
      <c r="P213" s="147" t="str">
        <f t="shared" si="25"/>
        <v/>
      </c>
      <c r="Q213" s="147" t="str">
        <f t="shared" si="26"/>
        <v/>
      </c>
      <c r="R213" s="147" t="str">
        <f t="shared" si="27"/>
        <v/>
      </c>
    </row>
    <row r="214" spans="1:18" ht="24.95" customHeight="1">
      <c r="A214" s="36">
        <f t="shared" si="28"/>
        <v>1</v>
      </c>
      <c r="B214" s="45" t="str">
        <f t="shared" si="31"/>
        <v/>
      </c>
      <c r="C214" s="60"/>
      <c r="D214" s="61"/>
      <c r="E214" s="61"/>
      <c r="F214" s="46" t="str">
        <f><![CDATA[IFERROR(IF(E214<>"",VLOOKUP(E214,Items!$C$8:$D$167,2,0),""),"راجع تكويد الصنف")]]></f>
        <v/>
      </c>
      <c r="G214" s="61"/>
      <c r="H214" s="61"/>
      <c r="I214" s="61"/>
      <c r="J214" s="61"/>
      <c r="K214" s="65"/>
      <c r="L214" s="151"/>
      <c r="M214" s="147">
        <f t="shared" si="29"/>
        <v>0</v>
      </c>
      <c r="N214" s="147" t="str">
        <f t="shared" si="30"/>
        <v/>
      </c>
      <c r="O214" s="152" t="str">
        <f t="shared" si="24"/>
        <v/>
      </c>
      <c r="P214" s="147" t="str">
        <f t="shared" si="25"/>
        <v/>
      </c>
      <c r="Q214" s="147" t="str">
        <f t="shared" si="26"/>
        <v/>
      </c>
      <c r="R214" s="147" t="str">
        <f t="shared" si="27"/>
        <v/>
      </c>
    </row>
    <row r="215" spans="1:18" ht="24.95" customHeight="1">
      <c r="A215" s="36">
        <f t="shared" si="28"/>
        <v>1</v>
      </c>
      <c r="B215" s="45" t="str">
        <f t="shared" si="31"/>
        <v/>
      </c>
      <c r="C215" s="60"/>
      <c r="D215" s="61"/>
      <c r="E215" s="61"/>
      <c r="F215" s="46" t="str">
        <f><![CDATA[IFERROR(IF(E215<>"",VLOOKUP(E215,Items!$C$8:$D$167,2,0),""),"راجع تكويد الصنف")]]></f>
        <v/>
      </c>
      <c r="G215" s="61"/>
      <c r="H215" s="61"/>
      <c r="I215" s="61"/>
      <c r="J215" s="61"/>
      <c r="K215" s="65"/>
      <c r="L215" s="151"/>
      <c r="M215" s="147">
        <f t="shared" si="29"/>
        <v>0</v>
      </c>
      <c r="N215" s="147" t="str">
        <f t="shared" si="30"/>
        <v/>
      </c>
      <c r="O215" s="152" t="str">
        <f t="shared" si="24"/>
        <v/>
      </c>
      <c r="P215" s="147" t="str">
        <f t="shared" si="25"/>
        <v/>
      </c>
      <c r="Q215" s="147" t="str">
        <f t="shared" si="26"/>
        <v/>
      </c>
      <c r="R215" s="147" t="str">
        <f t="shared" si="27"/>
        <v/>
      </c>
    </row>
    <row r="216" spans="1:18" ht="24.95" customHeight="1">
      <c r="A216" s="36">
        <f t="shared" si="28"/>
        <v>1</v>
      </c>
      <c r="B216" s="45" t="str">
        <f t="shared" si="31"/>
        <v/>
      </c>
      <c r="C216" s="60"/>
      <c r="D216" s="61"/>
      <c r="E216" s="61"/>
      <c r="F216" s="46" t="str">
        <f><![CDATA[IFERROR(IF(E216<>"",VLOOKUP(E216,Items!$C$8:$D$167,2,0),""),"راجع تكويد الصنف")]]></f>
        <v/>
      </c>
      <c r="G216" s="61"/>
      <c r="H216" s="61"/>
      <c r="I216" s="61"/>
      <c r="J216" s="61"/>
      <c r="K216" s="65"/>
      <c r="L216" s="151"/>
      <c r="M216" s="147">
        <f t="shared" si="29"/>
        <v>0</v>
      </c>
      <c r="N216" s="147" t="str">
        <f t="shared" si="30"/>
        <v/>
      </c>
      <c r="O216" s="152" t="str">
        <f t="shared" si="24"/>
        <v/>
      </c>
      <c r="P216" s="147" t="str">
        <f t="shared" si="25"/>
        <v/>
      </c>
      <c r="Q216" s="147" t="str">
        <f t="shared" si="26"/>
        <v/>
      </c>
      <c r="R216" s="147" t="str">
        <f t="shared" si="27"/>
        <v/>
      </c>
    </row>
    <row r="217" spans="1:18" ht="24.95" customHeight="1">
      <c r="A217" s="36">
        <f t="shared" si="28"/>
        <v>1</v>
      </c>
      <c r="B217" s="45" t="str">
        <f t="shared" si="31"/>
        <v/>
      </c>
      <c r="C217" s="60"/>
      <c r="D217" s="61"/>
      <c r="E217" s="61"/>
      <c r="F217" s="46" t="str">
        <f><![CDATA[IFERROR(IF(E217<>"",VLOOKUP(E217,Items!$C$8:$D$167,2,0),""),"راجع تكويد الصنف")]]></f>
        <v/>
      </c>
      <c r="G217" s="61"/>
      <c r="H217" s="61"/>
      <c r="I217" s="61"/>
      <c r="J217" s="61"/>
      <c r="K217" s="65"/>
      <c r="L217" s="151"/>
      <c r="M217" s="147">
        <f t="shared" si="29"/>
        <v>0</v>
      </c>
      <c r="N217" s="147" t="str">
        <f t="shared" si="30"/>
        <v/>
      </c>
      <c r="O217" s="152" t="str">
        <f t="shared" si="24"/>
        <v/>
      </c>
      <c r="P217" s="147" t="str">
        <f t="shared" si="25"/>
        <v/>
      </c>
      <c r="Q217" s="147" t="str">
        <f t="shared" si="26"/>
        <v/>
      </c>
      <c r="R217" s="147" t="str">
        <f t="shared" si="27"/>
        <v/>
      </c>
    </row>
    <row r="218" spans="1:18" ht="24.95" customHeight="1">
      <c r="A218" s="36">
        <f t="shared" si="28"/>
        <v>1</v>
      </c>
      <c r="B218" s="45" t="str">
        <f t="shared" si="31"/>
        <v/>
      </c>
      <c r="C218" s="60"/>
      <c r="D218" s="61"/>
      <c r="E218" s="61"/>
      <c r="F218" s="46" t="str">
        <f><![CDATA[IFERROR(IF(E218<>"",VLOOKUP(E218,Items!$C$8:$D$167,2,0),""),"راجع تكويد الصنف")]]></f>
        <v/>
      </c>
      <c r="G218" s="61"/>
      <c r="H218" s="61"/>
      <c r="I218" s="61"/>
      <c r="J218" s="61"/>
      <c r="K218" s="65"/>
      <c r="L218" s="151"/>
      <c r="M218" s="147">
        <f t="shared" si="29"/>
        <v>0</v>
      </c>
      <c r="N218" s="147" t="str">
        <f t="shared" si="30"/>
        <v/>
      </c>
      <c r="O218" s="152" t="str">
        <f t="shared" si="24"/>
        <v/>
      </c>
      <c r="P218" s="147" t="str">
        <f t="shared" si="25"/>
        <v/>
      </c>
      <c r="Q218" s="147" t="str">
        <f t="shared" si="26"/>
        <v/>
      </c>
      <c r="R218" s="147" t="str">
        <f t="shared" si="27"/>
        <v/>
      </c>
    </row>
    <row r="219" spans="1:18" ht="24.95" customHeight="1">
      <c r="A219" s="36">
        <f t="shared" si="28"/>
        <v>1</v>
      </c>
      <c r="B219" s="45" t="str">
        <f t="shared" si="31"/>
        <v/>
      </c>
      <c r="C219" s="60"/>
      <c r="D219" s="61"/>
      <c r="E219" s="61"/>
      <c r="F219" s="46" t="str">
        <f><![CDATA[IFERROR(IF(E219<>"",VLOOKUP(E219,Items!$C$8:$D$167,2,0),""),"راجع تكويد الصنف")]]></f>
        <v/>
      </c>
      <c r="G219" s="61"/>
      <c r="H219" s="61"/>
      <c r="I219" s="61"/>
      <c r="J219" s="61"/>
      <c r="K219" s="65"/>
      <c r="L219" s="151"/>
      <c r="M219" s="147">
        <f t="shared" si="29"/>
        <v>0</v>
      </c>
      <c r="N219" s="147" t="str">
        <f t="shared" si="30"/>
        <v/>
      </c>
      <c r="O219" s="152" t="str">
        <f t="shared" si="24"/>
        <v/>
      </c>
      <c r="P219" s="147" t="str">
        <f t="shared" si="25"/>
        <v/>
      </c>
      <c r="Q219" s="147" t="str">
        <f t="shared" si="26"/>
        <v/>
      </c>
      <c r="R219" s="147" t="str">
        <f t="shared" si="27"/>
        <v/>
      </c>
    </row>
    <row r="220" spans="1:18" ht="24.95" customHeight="1">
      <c r="A220" s="36">
        <f t="shared" si="28"/>
        <v>1</v>
      </c>
      <c r="B220" s="45" t="str">
        <f t="shared" si="31"/>
        <v/>
      </c>
      <c r="C220" s="60"/>
      <c r="D220" s="61"/>
      <c r="E220" s="61"/>
      <c r="F220" s="46" t="str">
        <f><![CDATA[IFERROR(IF(E220<>"",VLOOKUP(E220,Items!$C$8:$D$167,2,0),""),"راجع تكويد الصنف")]]></f>
        <v/>
      </c>
      <c r="G220" s="61"/>
      <c r="H220" s="61"/>
      <c r="I220" s="61"/>
      <c r="J220" s="61"/>
      <c r="K220" s="65"/>
      <c r="L220" s="151"/>
      <c r="M220" s="147">
        <f t="shared" si="29"/>
        <v>0</v>
      </c>
      <c r="N220" s="147" t="str">
        <f t="shared" si="30"/>
        <v/>
      </c>
      <c r="O220" s="152" t="str">
        <f t="shared" si="24"/>
        <v/>
      </c>
      <c r="P220" s="147" t="str">
        <f t="shared" si="25"/>
        <v/>
      </c>
      <c r="Q220" s="147" t="str">
        <f t="shared" si="26"/>
        <v/>
      </c>
      <c r="R220" s="147" t="str">
        <f t="shared" si="27"/>
        <v/>
      </c>
    </row>
    <row r="221" spans="1:18" ht="24.95" customHeight="1">
      <c r="A221" s="36">
        <f t="shared" si="28"/>
        <v>1</v>
      </c>
      <c r="B221" s="45" t="str">
        <f t="shared" si="31"/>
        <v/>
      </c>
      <c r="C221" s="60"/>
      <c r="D221" s="61"/>
      <c r="E221" s="61"/>
      <c r="F221" s="46" t="str">
        <f><![CDATA[IFERROR(IF(E221<>"",VLOOKUP(E221,Items!$C$8:$D$167,2,0),""),"راجع تكويد الصنف")]]></f>
        <v/>
      </c>
      <c r="G221" s="61"/>
      <c r="H221" s="61"/>
      <c r="I221" s="61"/>
      <c r="J221" s="61"/>
      <c r="K221" s="65"/>
      <c r="L221" s="151"/>
      <c r="M221" s="147">
        <f t="shared" si="29"/>
        <v>0</v>
      </c>
      <c r="N221" s="147" t="str">
        <f t="shared" si="30"/>
        <v/>
      </c>
      <c r="O221" s="152" t="str">
        <f t="shared" si="24"/>
        <v/>
      </c>
      <c r="P221" s="147" t="str">
        <f t="shared" si="25"/>
        <v/>
      </c>
      <c r="Q221" s="147" t="str">
        <f t="shared" si="26"/>
        <v/>
      </c>
      <c r="R221" s="147" t="str">
        <f t="shared" si="27"/>
        <v/>
      </c>
    </row>
    <row r="222" spans="1:18" ht="24.95" customHeight="1">
      <c r="A222" s="36">
        <f t="shared" si="28"/>
        <v>1</v>
      </c>
      <c r="B222" s="45" t="str">
        <f t="shared" si="31"/>
        <v/>
      </c>
      <c r="C222" s="60"/>
      <c r="D222" s="61"/>
      <c r="E222" s="61"/>
      <c r="F222" s="46" t="str">
        <f><![CDATA[IFERROR(IF(E222<>"",VLOOKUP(E222,Items!$C$8:$D$167,2,0),""),"راجع تكويد الصنف")]]></f>
        <v/>
      </c>
      <c r="G222" s="61"/>
      <c r="H222" s="61"/>
      <c r="I222" s="61"/>
      <c r="J222" s="61"/>
      <c r="K222" s="65"/>
      <c r="L222" s="151"/>
      <c r="M222" s="147">
        <f t="shared" si="29"/>
        <v>0</v>
      </c>
      <c r="N222" s="147" t="str">
        <f t="shared" si="30"/>
        <v/>
      </c>
      <c r="O222" s="152" t="str">
        <f t="shared" si="24"/>
        <v/>
      </c>
      <c r="P222" s="147" t="str">
        <f t="shared" si="25"/>
        <v/>
      </c>
      <c r="Q222" s="147" t="str">
        <f t="shared" si="26"/>
        <v/>
      </c>
      <c r="R222" s="147" t="str">
        <f t="shared" si="27"/>
        <v/>
      </c>
    </row>
    <row r="223" spans="1:18" ht="24.95" customHeight="1">
      <c r="A223" s="36">
        <f t="shared" si="28"/>
        <v>1</v>
      </c>
      <c r="B223" s="45" t="str">
        <f t="shared" si="31"/>
        <v/>
      </c>
      <c r="C223" s="60"/>
      <c r="D223" s="61"/>
      <c r="E223" s="61"/>
      <c r="F223" s="46" t="str">
        <f><![CDATA[IFERROR(IF(E223<>"",VLOOKUP(E223,Items!$C$8:$D$167,2,0),""),"راجع تكويد الصنف")]]></f>
        <v/>
      </c>
      <c r="G223" s="61"/>
      <c r="H223" s="61"/>
      <c r="I223" s="61"/>
      <c r="J223" s="61"/>
      <c r="K223" s="65"/>
      <c r="L223" s="151"/>
      <c r="M223" s="147">
        <f t="shared" si="29"/>
        <v>0</v>
      </c>
      <c r="N223" s="147" t="str">
        <f t="shared" si="30"/>
        <v/>
      </c>
      <c r="O223" s="152" t="str">
        <f t="shared" si="24"/>
        <v/>
      </c>
      <c r="P223" s="147" t="str">
        <f t="shared" si="25"/>
        <v/>
      </c>
      <c r="Q223" s="147" t="str">
        <f t="shared" si="26"/>
        <v/>
      </c>
      <c r="R223" s="147" t="str">
        <f t="shared" si="27"/>
        <v/>
      </c>
    </row>
    <row r="224" spans="1:18" ht="24.95" customHeight="1">
      <c r="A224" s="36">
        <f t="shared" si="28"/>
        <v>1</v>
      </c>
      <c r="B224" s="45" t="str">
        <f t="shared" si="31"/>
        <v/>
      </c>
      <c r="C224" s="60"/>
      <c r="D224" s="61"/>
      <c r="E224" s="61"/>
      <c r="F224" s="46" t="str">
        <f><![CDATA[IFERROR(IF(E224<>"",VLOOKUP(E224,Items!$C$8:$D$167,2,0),""),"راجع تكويد الصنف")]]></f>
        <v/>
      </c>
      <c r="G224" s="61"/>
      <c r="H224" s="61"/>
      <c r="I224" s="61"/>
      <c r="J224" s="61"/>
      <c r="K224" s="65"/>
      <c r="L224" s="151"/>
      <c r="M224" s="147">
        <f t="shared" si="29"/>
        <v>0</v>
      </c>
      <c r="N224" s="147" t="str">
        <f t="shared" si="30"/>
        <v/>
      </c>
      <c r="O224" s="152" t="str">
        <f t="shared" si="24"/>
        <v/>
      </c>
      <c r="P224" s="147" t="str">
        <f t="shared" si="25"/>
        <v/>
      </c>
      <c r="Q224" s="147" t="str">
        <f t="shared" si="26"/>
        <v/>
      </c>
      <c r="R224" s="147" t="str">
        <f t="shared" si="27"/>
        <v/>
      </c>
    </row>
    <row r="225" spans="1:18" ht="24.95" customHeight="1">
      <c r="A225" s="36">
        <f t="shared" si="28"/>
        <v>1</v>
      </c>
      <c r="B225" s="45" t="str">
        <f t="shared" si="31"/>
        <v/>
      </c>
      <c r="C225" s="60"/>
      <c r="D225" s="61"/>
      <c r="E225" s="61"/>
      <c r="F225" s="46" t="str">
        <f><![CDATA[IFERROR(IF(E225<>"",VLOOKUP(E225,Items!$C$8:$D$167,2,0),""),"راجع تكويد الصنف")]]></f>
        <v/>
      </c>
      <c r="G225" s="61"/>
      <c r="H225" s="61"/>
      <c r="I225" s="61"/>
      <c r="J225" s="61"/>
      <c r="K225" s="65"/>
      <c r="L225" s="151"/>
      <c r="M225" s="147">
        <f t="shared" si="29"/>
        <v>0</v>
      </c>
      <c r="N225" s="147" t="str">
        <f t="shared" si="30"/>
        <v/>
      </c>
      <c r="O225" s="152" t="str">
        <f t="shared" si="24"/>
        <v/>
      </c>
      <c r="P225" s="147" t="str">
        <f t="shared" si="25"/>
        <v/>
      </c>
      <c r="Q225" s="147" t="str">
        <f t="shared" si="26"/>
        <v/>
      </c>
      <c r="R225" s="147" t="str">
        <f t="shared" si="27"/>
        <v/>
      </c>
    </row>
    <row r="226" spans="1:18" ht="24.95" customHeight="1">
      <c r="A226" s="36">
        <f t="shared" si="28"/>
        <v>1</v>
      </c>
      <c r="B226" s="45" t="str">
        <f t="shared" si="31"/>
        <v/>
      </c>
      <c r="C226" s="60"/>
      <c r="D226" s="61"/>
      <c r="E226" s="61"/>
      <c r="F226" s="46" t="str">
        <f><![CDATA[IFERROR(IF(E226<>"",VLOOKUP(E226,Items!$C$8:$D$167,2,0),""),"راجع تكويد الصنف")]]></f>
        <v/>
      </c>
      <c r="G226" s="61"/>
      <c r="H226" s="61"/>
      <c r="I226" s="61"/>
      <c r="J226" s="61"/>
      <c r="K226" s="65"/>
      <c r="L226" s="151"/>
      <c r="M226" s="147">
        <f t="shared" si="29"/>
        <v>0</v>
      </c>
      <c r="N226" s="147" t="str">
        <f t="shared" si="30"/>
        <v/>
      </c>
      <c r="O226" s="152" t="str">
        <f t="shared" si="24"/>
        <v/>
      </c>
      <c r="P226" s="147" t="str">
        <f t="shared" si="25"/>
        <v/>
      </c>
      <c r="Q226" s="147" t="str">
        <f t="shared" si="26"/>
        <v/>
      </c>
      <c r="R226" s="147" t="str">
        <f t="shared" si="27"/>
        <v/>
      </c>
    </row>
    <row r="227" spans="1:18" ht="24.95" customHeight="1">
      <c r="A227" s="36">
        <f t="shared" si="28"/>
        <v>1</v>
      </c>
      <c r="B227" s="45" t="str">
        <f t="shared" si="31"/>
        <v/>
      </c>
      <c r="C227" s="60"/>
      <c r="D227" s="61"/>
      <c r="E227" s="61"/>
      <c r="F227" s="46" t="str">
        <f><![CDATA[IFERROR(IF(E227<>"",VLOOKUP(E227,Items!$C$8:$D$167,2,0),""),"راجع تكويد الصنف")]]></f>
        <v/>
      </c>
      <c r="G227" s="61"/>
      <c r="H227" s="61"/>
      <c r="I227" s="61"/>
      <c r="J227" s="61"/>
      <c r="K227" s="65"/>
      <c r="L227" s="151"/>
      <c r="M227" s="147">
        <f t="shared" si="29"/>
        <v>0</v>
      </c>
      <c r="N227" s="147" t="str">
        <f t="shared" si="30"/>
        <v/>
      </c>
      <c r="O227" s="152" t="str">
        <f t="shared" si="24"/>
        <v/>
      </c>
      <c r="P227" s="147" t="str">
        <f t="shared" si="25"/>
        <v/>
      </c>
      <c r="Q227" s="147" t="str">
        <f t="shared" si="26"/>
        <v/>
      </c>
      <c r="R227" s="147" t="str">
        <f t="shared" si="27"/>
        <v/>
      </c>
    </row>
    <row r="228" spans="1:18" ht="24.95" customHeight="1">
      <c r="A228" s="36">
        <f t="shared" si="28"/>
        <v>1</v>
      </c>
      <c r="B228" s="45" t="str">
        <f t="shared" si="31"/>
        <v/>
      </c>
      <c r="C228" s="60"/>
      <c r="D228" s="61"/>
      <c r="E228" s="61"/>
      <c r="F228" s="46" t="str">
        <f><![CDATA[IFERROR(IF(E228<>"",VLOOKUP(E228,Items!$C$8:$D$167,2,0),""),"راجع تكويد الصنف")]]></f>
        <v/>
      </c>
      <c r="G228" s="61"/>
      <c r="H228" s="61"/>
      <c r="I228" s="61"/>
      <c r="J228" s="61"/>
      <c r="K228" s="65"/>
      <c r="L228" s="151"/>
      <c r="M228" s="147">
        <f t="shared" si="29"/>
        <v>0</v>
      </c>
      <c r="N228" s="147" t="str">
        <f t="shared" si="30"/>
        <v/>
      </c>
      <c r="O228" s="152" t="str">
        <f t="shared" si="24"/>
        <v/>
      </c>
      <c r="P228" s="147" t="str">
        <f t="shared" si="25"/>
        <v/>
      </c>
      <c r="Q228" s="147" t="str">
        <f t="shared" si="26"/>
        <v/>
      </c>
      <c r="R228" s="147" t="str">
        <f t="shared" si="27"/>
        <v/>
      </c>
    </row>
    <row r="229" spans="1:18" ht="24.95" customHeight="1">
      <c r="A229" s="36">
        <f t="shared" si="28"/>
        <v>1</v>
      </c>
      <c r="B229" s="45" t="str">
        <f t="shared" si="31"/>
        <v/>
      </c>
      <c r="C229" s="60"/>
      <c r="D229" s="61"/>
      <c r="E229" s="61"/>
      <c r="F229" s="46" t="str">
        <f><![CDATA[IFERROR(IF(E229<>"",VLOOKUP(E229,Items!$C$8:$D$167,2,0),""),"راجع تكويد الصنف")]]></f>
        <v/>
      </c>
      <c r="G229" s="61"/>
      <c r="H229" s="61"/>
      <c r="I229" s="61"/>
      <c r="J229" s="61"/>
      <c r="K229" s="65"/>
      <c r="L229" s="151"/>
      <c r="M229" s="147">
        <f t="shared" si="29"/>
        <v>0</v>
      </c>
      <c r="N229" s="147" t="str">
        <f t="shared" si="30"/>
        <v/>
      </c>
      <c r="O229" s="152" t="str">
        <f t="shared" si="24"/>
        <v/>
      </c>
      <c r="P229" s="147" t="str">
        <f t="shared" si="25"/>
        <v/>
      </c>
      <c r="Q229" s="147" t="str">
        <f t="shared" si="26"/>
        <v/>
      </c>
      <c r="R229" s="147" t="str">
        <f t="shared" si="27"/>
        <v/>
      </c>
    </row>
    <row r="230" spans="1:18" ht="24.95" customHeight="1">
      <c r="A230" s="36">
        <f t="shared" si="28"/>
        <v>1</v>
      </c>
      <c r="B230" s="45" t="str">
        <f t="shared" si="31"/>
        <v/>
      </c>
      <c r="C230" s="60"/>
      <c r="D230" s="61"/>
      <c r="E230" s="61"/>
      <c r="F230" s="46" t="str">
        <f><![CDATA[IFERROR(IF(E230<>"",VLOOKUP(E230,Items!$C$8:$D$167,2,0),""),"راجع تكويد الصنف")]]></f>
        <v/>
      </c>
      <c r="G230" s="61"/>
      <c r="H230" s="61"/>
      <c r="I230" s="61"/>
      <c r="J230" s="61"/>
      <c r="K230" s="65"/>
      <c r="L230" s="151"/>
      <c r="M230" s="147">
        <f t="shared" si="29"/>
        <v>0</v>
      </c>
      <c r="N230" s="147" t="str">
        <f t="shared" si="30"/>
        <v/>
      </c>
      <c r="O230" s="152" t="str">
        <f t="shared" si="24"/>
        <v/>
      </c>
      <c r="P230" s="147" t="str">
        <f t="shared" si="25"/>
        <v/>
      </c>
      <c r="Q230" s="147" t="str">
        <f t="shared" si="26"/>
        <v/>
      </c>
      <c r="R230" s="147" t="str">
        <f t="shared" si="27"/>
        <v/>
      </c>
    </row>
    <row r="231" spans="1:18" ht="24.95" customHeight="1">
      <c r="A231" s="36">
        <f t="shared" si="28"/>
        <v>1</v>
      </c>
      <c r="B231" s="45" t="str">
        <f t="shared" si="31"/>
        <v/>
      </c>
      <c r="C231" s="60"/>
      <c r="D231" s="61"/>
      <c r="E231" s="61"/>
      <c r="F231" s="46" t="str">
        <f><![CDATA[IFERROR(IF(E231<>"",VLOOKUP(E231,Items!$C$8:$D$167,2,0),""),"راجع تكويد الصنف")]]></f>
        <v/>
      </c>
      <c r="G231" s="61"/>
      <c r="H231" s="61"/>
      <c r="I231" s="61"/>
      <c r="J231" s="61"/>
      <c r="K231" s="65"/>
      <c r="L231" s="151"/>
      <c r="M231" s="147">
        <f t="shared" si="29"/>
        <v>0</v>
      </c>
      <c r="N231" s="147" t="str">
        <f t="shared" si="30"/>
        <v/>
      </c>
      <c r="O231" s="152" t="str">
        <f t="shared" si="24"/>
        <v/>
      </c>
      <c r="P231" s="147" t="str">
        <f t="shared" si="25"/>
        <v/>
      </c>
      <c r="Q231" s="147" t="str">
        <f t="shared" si="26"/>
        <v/>
      </c>
      <c r="R231" s="147" t="str">
        <f t="shared" si="27"/>
        <v/>
      </c>
    </row>
    <row r="232" spans="1:18" ht="24.95" customHeight="1">
      <c r="A232" s="36">
        <f t="shared" si="28"/>
        <v>1</v>
      </c>
      <c r="B232" s="45" t="str">
        <f t="shared" si="31"/>
        <v/>
      </c>
      <c r="C232" s="60"/>
      <c r="D232" s="61"/>
      <c r="E232" s="61"/>
      <c r="F232" s="46" t="str">
        <f><![CDATA[IFERROR(IF(E232<>"",VLOOKUP(E232,Items!$C$8:$D$167,2,0),""),"راجع تكويد الصنف")]]></f>
        <v/>
      </c>
      <c r="G232" s="61"/>
      <c r="H232" s="61"/>
      <c r="I232" s="61"/>
      <c r="J232" s="61"/>
      <c r="K232" s="65"/>
      <c r="L232" s="151"/>
      <c r="M232" s="147">
        <f t="shared" si="29"/>
        <v>0</v>
      </c>
      <c r="N232" s="147" t="str">
        <f t="shared" si="30"/>
        <v/>
      </c>
      <c r="O232" s="152" t="str">
        <f t="shared" si="24"/>
        <v/>
      </c>
      <c r="P232" s="147" t="str">
        <f t="shared" si="25"/>
        <v/>
      </c>
      <c r="Q232" s="147" t="str">
        <f t="shared" si="26"/>
        <v/>
      </c>
      <c r="R232" s="147" t="str">
        <f t="shared" si="27"/>
        <v/>
      </c>
    </row>
    <row r="233" spans="1:18" ht="24.95" customHeight="1">
      <c r="A233" s="36">
        <f t="shared" si="28"/>
        <v>1</v>
      </c>
      <c r="B233" s="45" t="str">
        <f t="shared" si="31"/>
        <v/>
      </c>
      <c r="C233" s="60"/>
      <c r="D233" s="61"/>
      <c r="E233" s="61"/>
      <c r="F233" s="46" t="str">
        <f><![CDATA[IFERROR(IF(E233<>"",VLOOKUP(E233,Items!$C$8:$D$167,2,0),""),"راجع تكويد الصنف")]]></f>
        <v/>
      </c>
      <c r="G233" s="61"/>
      <c r="H233" s="61"/>
      <c r="I233" s="61"/>
      <c r="J233" s="61"/>
      <c r="K233" s="65"/>
      <c r="L233" s="151"/>
      <c r="M233" s="147">
        <f t="shared" si="29"/>
        <v>0</v>
      </c>
      <c r="N233" s="147" t="str">
        <f t="shared" si="30"/>
        <v/>
      </c>
      <c r="O233" s="152" t="str">
        <f t="shared" si="24"/>
        <v/>
      </c>
      <c r="P233" s="147" t="str">
        <f t="shared" si="25"/>
        <v/>
      </c>
      <c r="Q233" s="147" t="str">
        <f t="shared" si="26"/>
        <v/>
      </c>
      <c r="R233" s="147" t="str">
        <f t="shared" si="27"/>
        <v/>
      </c>
    </row>
    <row r="234" spans="1:18" ht="24.95" customHeight="1">
      <c r="A234" s="36">
        <f t="shared" si="28"/>
        <v>1</v>
      </c>
      <c r="B234" s="45" t="str">
        <f t="shared" si="31"/>
        <v/>
      </c>
      <c r="C234" s="60"/>
      <c r="D234" s="61"/>
      <c r="E234" s="61"/>
      <c r="F234" s="46" t="str">
        <f><![CDATA[IFERROR(IF(E234<>"",VLOOKUP(E234,Items!$C$8:$D$167,2,0),""),"راجع تكويد الصنف")]]></f>
        <v/>
      </c>
      <c r="G234" s="61"/>
      <c r="H234" s="61"/>
      <c r="I234" s="61"/>
      <c r="J234" s="61"/>
      <c r="K234" s="65"/>
      <c r="L234" s="151"/>
      <c r="M234" s="147">
        <f t="shared" si="29"/>
        <v>0</v>
      </c>
      <c r="N234" s="147" t="str">
        <f t="shared" si="30"/>
        <v/>
      </c>
      <c r="O234" s="152" t="str">
        <f t="shared" si="24"/>
        <v/>
      </c>
      <c r="P234" s="147" t="str">
        <f t="shared" si="25"/>
        <v/>
      </c>
      <c r="Q234" s="147" t="str">
        <f t="shared" si="26"/>
        <v/>
      </c>
      <c r="R234" s="147" t="str">
        <f t="shared" si="27"/>
        <v/>
      </c>
    </row>
    <row r="235" spans="1:18" ht="24.95" customHeight="1">
      <c r="A235" s="36">
        <f t="shared" si="28"/>
        <v>1</v>
      </c>
      <c r="B235" s="45" t="str">
        <f t="shared" si="31"/>
        <v/>
      </c>
      <c r="C235" s="60"/>
      <c r="D235" s="61"/>
      <c r="E235" s="61"/>
      <c r="F235" s="46" t="str">
        <f><![CDATA[IFERROR(IF(E235<>"",VLOOKUP(E235,Items!$C$8:$D$167,2,0),""),"راجع تكويد الصنف")]]></f>
        <v/>
      </c>
      <c r="G235" s="61"/>
      <c r="H235" s="61"/>
      <c r="I235" s="61"/>
      <c r="J235" s="61"/>
      <c r="K235" s="65"/>
      <c r="L235" s="151"/>
      <c r="M235" s="147">
        <f t="shared" si="29"/>
        <v>0</v>
      </c>
      <c r="N235" s="147" t="str">
        <f t="shared" si="30"/>
        <v/>
      </c>
      <c r="O235" s="152" t="str">
        <f t="shared" si="24"/>
        <v/>
      </c>
      <c r="P235" s="147" t="str">
        <f t="shared" si="25"/>
        <v/>
      </c>
      <c r="Q235" s="147" t="str">
        <f t="shared" si="26"/>
        <v/>
      </c>
      <c r="R235" s="147" t="str">
        <f t="shared" si="27"/>
        <v/>
      </c>
    </row>
    <row r="236" spans="1:18" ht="24.95" customHeight="1">
      <c r="A236" s="36">
        <f t="shared" si="28"/>
        <v>1</v>
      </c>
      <c r="B236" s="45" t="str">
        <f t="shared" si="31"/>
        <v/>
      </c>
      <c r="C236" s="60"/>
      <c r="D236" s="61"/>
      <c r="E236" s="61"/>
      <c r="F236" s="46" t="str">
        <f><![CDATA[IFERROR(IF(E236<>"",VLOOKUP(E236,Items!$C$8:$D$167,2,0),""),"راجع تكويد الصنف")]]></f>
        <v/>
      </c>
      <c r="G236" s="61"/>
      <c r="H236" s="61"/>
      <c r="I236" s="61"/>
      <c r="J236" s="61"/>
      <c r="K236" s="65"/>
      <c r="L236" s="151"/>
      <c r="M236" s="147">
        <f t="shared" si="29"/>
        <v>0</v>
      </c>
      <c r="N236" s="147" t="str">
        <f t="shared" si="30"/>
        <v/>
      </c>
      <c r="O236" s="152" t="str">
        <f t="shared" si="24"/>
        <v/>
      </c>
      <c r="P236" s="147" t="str">
        <f t="shared" si="25"/>
        <v/>
      </c>
      <c r="Q236" s="147" t="str">
        <f t="shared" si="26"/>
        <v/>
      </c>
      <c r="R236" s="147" t="str">
        <f t="shared" si="27"/>
        <v/>
      </c>
    </row>
    <row r="237" spans="1:18" ht="24.95" customHeight="1">
      <c r="A237" s="36">
        <f t="shared" si="28"/>
        <v>1</v>
      </c>
      <c r="B237" s="45" t="str">
        <f t="shared" si="31"/>
        <v/>
      </c>
      <c r="C237" s="60"/>
      <c r="D237" s="61"/>
      <c r="E237" s="61"/>
      <c r="F237" s="46" t="str">
        <f><![CDATA[IFERROR(IF(E237<>"",VLOOKUP(E237,Items!$C$8:$D$167,2,0),""),"راجع تكويد الصنف")]]></f>
        <v/>
      </c>
      <c r="G237" s="61"/>
      <c r="H237" s="61"/>
      <c r="I237" s="61"/>
      <c r="J237" s="61"/>
      <c r="K237" s="65"/>
      <c r="L237" s="151"/>
      <c r="M237" s="147">
        <f t="shared" si="29"/>
        <v>0</v>
      </c>
      <c r="N237" s="147" t="str">
        <f t="shared" si="30"/>
        <v/>
      </c>
      <c r="O237" s="152" t="str">
        <f t="shared" si="24"/>
        <v/>
      </c>
      <c r="P237" s="147" t="str">
        <f t="shared" si="25"/>
        <v/>
      </c>
      <c r="Q237" s="147" t="str">
        <f t="shared" si="26"/>
        <v/>
      </c>
      <c r="R237" s="147" t="str">
        <f t="shared" si="27"/>
        <v/>
      </c>
    </row>
    <row r="238" spans="1:18" ht="24.95" customHeight="1">
      <c r="A238" s="36">
        <f t="shared" si="28"/>
        <v>1</v>
      </c>
      <c r="B238" s="45" t="str">
        <f t="shared" si="31"/>
        <v/>
      </c>
      <c r="C238" s="60"/>
      <c r="D238" s="61"/>
      <c r="E238" s="61"/>
      <c r="F238" s="46" t="str">
        <f><![CDATA[IFERROR(IF(E238<>"",VLOOKUP(E238,Items!$C$8:$D$167,2,0),""),"راجع تكويد الصنف")]]></f>
        <v/>
      </c>
      <c r="G238" s="61"/>
      <c r="H238" s="61"/>
      <c r="I238" s="61"/>
      <c r="J238" s="61"/>
      <c r="K238" s="65"/>
      <c r="L238" s="151"/>
      <c r="M238" s="147">
        <f t="shared" si="29"/>
        <v>0</v>
      </c>
      <c r="N238" s="147" t="str">
        <f t="shared" si="30"/>
        <v/>
      </c>
      <c r="O238" s="152" t="str">
        <f t="shared" si="24"/>
        <v/>
      </c>
      <c r="P238" s="147" t="str">
        <f t="shared" si="25"/>
        <v/>
      </c>
      <c r="Q238" s="147" t="str">
        <f t="shared" si="26"/>
        <v/>
      </c>
      <c r="R238" s="147" t="str">
        <f t="shared" si="27"/>
        <v/>
      </c>
    </row>
    <row r="239" spans="1:18" ht="24.95" customHeight="1">
      <c r="A239" s="36">
        <f t="shared" si="28"/>
        <v>1</v>
      </c>
      <c r="B239" s="45" t="str">
        <f t="shared" si="31"/>
        <v/>
      </c>
      <c r="C239" s="60"/>
      <c r="D239" s="61"/>
      <c r="E239" s="61"/>
      <c r="F239" s="46" t="str">
        <f><![CDATA[IFERROR(IF(E239<>"",VLOOKUP(E239,Items!$C$8:$D$167,2,0),""),"راجع تكويد الصنف")]]></f>
        <v/>
      </c>
      <c r="G239" s="61"/>
      <c r="H239" s="61"/>
      <c r="I239" s="61"/>
      <c r="J239" s="61"/>
      <c r="K239" s="65"/>
      <c r="L239" s="151"/>
      <c r="M239" s="147">
        <f t="shared" si="29"/>
        <v>0</v>
      </c>
      <c r="N239" s="147" t="str">
        <f t="shared" si="30"/>
        <v/>
      </c>
      <c r="O239" s="152" t="str">
        <f t="shared" si="24"/>
        <v/>
      </c>
      <c r="P239" s="147" t="str">
        <f t="shared" si="25"/>
        <v/>
      </c>
      <c r="Q239" s="147" t="str">
        <f t="shared" si="26"/>
        <v/>
      </c>
      <c r="R239" s="147" t="str">
        <f t="shared" si="27"/>
        <v/>
      </c>
    </row>
    <row r="240" spans="1:18" ht="24.95" customHeight="1">
      <c r="A240" s="36">
        <f t="shared" si="28"/>
        <v>1</v>
      </c>
      <c r="B240" s="45" t="str">
        <f t="shared" si="31"/>
        <v/>
      </c>
      <c r="C240" s="60"/>
      <c r="D240" s="61"/>
      <c r="E240" s="61"/>
      <c r="F240" s="46" t="str">
        <f><![CDATA[IFERROR(IF(E240<>"",VLOOKUP(E240,Items!$C$8:$D$167,2,0),""),"راجع تكويد الصنف")]]></f>
        <v/>
      </c>
      <c r="G240" s="61"/>
      <c r="H240" s="61"/>
      <c r="I240" s="61"/>
      <c r="J240" s="61"/>
      <c r="K240" s="65"/>
      <c r="L240" s="151"/>
      <c r="M240" s="147">
        <f t="shared" si="29"/>
        <v>0</v>
      </c>
      <c r="N240" s="147" t="str">
        <f t="shared" si="30"/>
        <v/>
      </c>
      <c r="O240" s="152" t="str">
        <f t="shared" si="24"/>
        <v/>
      </c>
      <c r="P240" s="147" t="str">
        <f t="shared" si="25"/>
        <v/>
      </c>
      <c r="Q240" s="147" t="str">
        <f t="shared" si="26"/>
        <v/>
      </c>
      <c r="R240" s="147" t="str">
        <f t="shared" si="27"/>
        <v/>
      </c>
    </row>
    <row r="241" spans="1:18" ht="24.95" customHeight="1">
      <c r="A241" s="36">
        <f t="shared" si="28"/>
        <v>1</v>
      </c>
      <c r="B241" s="45" t="str">
        <f t="shared" si="31"/>
        <v/>
      </c>
      <c r="C241" s="60"/>
      <c r="D241" s="61"/>
      <c r="E241" s="61"/>
      <c r="F241" s="46" t="str">
        <f><![CDATA[IFERROR(IF(E241<>"",VLOOKUP(E241,Items!$C$8:$D$167,2,0),""),"راجع تكويد الصنف")]]></f>
        <v/>
      </c>
      <c r="G241" s="61"/>
      <c r="H241" s="61"/>
      <c r="I241" s="61"/>
      <c r="J241" s="61"/>
      <c r="K241" s="65"/>
      <c r="L241" s="151"/>
      <c r="M241" s="147">
        <f t="shared" si="29"/>
        <v>0</v>
      </c>
      <c r="N241" s="147" t="str">
        <f t="shared" si="30"/>
        <v/>
      </c>
      <c r="O241" s="152" t="str">
        <f t="shared" si="24"/>
        <v/>
      </c>
      <c r="P241" s="147" t="str">
        <f t="shared" si="25"/>
        <v/>
      </c>
      <c r="Q241" s="147" t="str">
        <f t="shared" si="26"/>
        <v/>
      </c>
      <c r="R241" s="147" t="str">
        <f t="shared" si="27"/>
        <v/>
      </c>
    </row>
    <row r="242" spans="1:18" ht="24.95" customHeight="1">
      <c r="A242" s="36">
        <f t="shared" si="28"/>
        <v>1</v>
      </c>
      <c r="B242" s="45" t="str">
        <f t="shared" si="31"/>
        <v/>
      </c>
      <c r="C242" s="60"/>
      <c r="D242" s="61"/>
      <c r="E242" s="61"/>
      <c r="F242" s="46" t="str">
        <f><![CDATA[IFERROR(IF(E242<>"",VLOOKUP(E242,Items!$C$8:$D$167,2,0),""),"راجع تكويد الصنف")]]></f>
        <v/>
      </c>
      <c r="G242" s="61"/>
      <c r="H242" s="61"/>
      <c r="I242" s="61"/>
      <c r="J242" s="61"/>
      <c r="K242" s="65"/>
      <c r="L242" s="151"/>
      <c r="M242" s="147">
        <f t="shared" si="29"/>
        <v>0</v>
      </c>
      <c r="N242" s="147" t="str">
        <f t="shared" si="30"/>
        <v/>
      </c>
      <c r="O242" s="152" t="str">
        <f t="shared" si="24"/>
        <v/>
      </c>
      <c r="P242" s="147" t="str">
        <f t="shared" si="25"/>
        <v/>
      </c>
      <c r="Q242" s="147" t="str">
        <f t="shared" si="26"/>
        <v/>
      </c>
      <c r="R242" s="147" t="str">
        <f t="shared" si="27"/>
        <v/>
      </c>
    </row>
    <row r="243" spans="1:18" ht="24.95" customHeight="1">
      <c r="A243" s="36">
        <f t="shared" si="28"/>
        <v>1</v>
      </c>
      <c r="B243" s="45" t="str">
        <f t="shared" si="31"/>
        <v/>
      </c>
      <c r="C243" s="60"/>
      <c r="D243" s="61"/>
      <c r="E243" s="61"/>
      <c r="F243" s="46" t="str">
        <f><![CDATA[IFERROR(IF(E243<>"",VLOOKUP(E243,Items!$C$8:$D$167,2,0),""),"راجع تكويد الصنف")]]></f>
        <v/>
      </c>
      <c r="G243" s="61"/>
      <c r="H243" s="61"/>
      <c r="I243" s="61"/>
      <c r="J243" s="61"/>
      <c r="K243" s="65"/>
      <c r="L243" s="151"/>
      <c r="M243" s="147">
        <f t="shared" si="29"/>
        <v>0</v>
      </c>
      <c r="N243" s="147" t="str">
        <f t="shared" si="30"/>
        <v/>
      </c>
      <c r="O243" s="152" t="str">
        <f t="shared" si="24"/>
        <v/>
      </c>
      <c r="P243" s="147" t="str">
        <f t="shared" si="25"/>
        <v/>
      </c>
      <c r="Q243" s="147" t="str">
        <f t="shared" si="26"/>
        <v/>
      </c>
      <c r="R243" s="147" t="str">
        <f t="shared" si="27"/>
        <v/>
      </c>
    </row>
    <row r="244" spans="1:18" ht="24.95" customHeight="1">
      <c r="A244" s="36">
        <f t="shared" si="28"/>
        <v>1</v>
      </c>
      <c r="B244" s="45" t="str">
        <f t="shared" si="31"/>
        <v/>
      </c>
      <c r="C244" s="60"/>
      <c r="D244" s="61"/>
      <c r="E244" s="61"/>
      <c r="F244" s="46" t="str">
        <f><![CDATA[IFERROR(IF(E244<>"",VLOOKUP(E244,Items!$C$8:$D$167,2,0),""),"راجع تكويد الصنف")]]></f>
        <v/>
      </c>
      <c r="G244" s="61"/>
      <c r="H244" s="61"/>
      <c r="I244" s="61"/>
      <c r="J244" s="61"/>
      <c r="K244" s="65"/>
      <c r="L244" s="151"/>
      <c r="M244" s="147">
        <f t="shared" si="29"/>
        <v>0</v>
      </c>
      <c r="N244" s="147" t="str">
        <f t="shared" si="30"/>
        <v/>
      </c>
      <c r="O244" s="152" t="str">
        <f t="shared" si="24"/>
        <v/>
      </c>
      <c r="P244" s="147" t="str">
        <f t="shared" si="25"/>
        <v/>
      </c>
      <c r="Q244" s="147" t="str">
        <f t="shared" si="26"/>
        <v/>
      </c>
      <c r="R244" s="147" t="str">
        <f t="shared" si="27"/>
        <v/>
      </c>
    </row>
    <row r="245" spans="1:18" ht="24.95" customHeight="1">
      <c r="A245" s="36">
        <f t="shared" si="28"/>
        <v>1</v>
      </c>
      <c r="B245" s="45" t="str">
        <f t="shared" si="31"/>
        <v/>
      </c>
      <c r="C245" s="60"/>
      <c r="D245" s="61"/>
      <c r="E245" s="61"/>
      <c r="F245" s="46" t="str">
        <f><![CDATA[IFERROR(IF(E245<>"",VLOOKUP(E245,Items!$C$8:$D$167,2,0),""),"راجع تكويد الصنف")]]></f>
        <v/>
      </c>
      <c r="G245" s="61"/>
      <c r="H245" s="61"/>
      <c r="I245" s="61"/>
      <c r="J245" s="61"/>
      <c r="K245" s="65"/>
      <c r="L245" s="151"/>
      <c r="M245" s="147">
        <f t="shared" si="29"/>
        <v>0</v>
      </c>
      <c r="N245" s="147" t="str">
        <f t="shared" si="30"/>
        <v/>
      </c>
      <c r="O245" s="152" t="str">
        <f t="shared" si="24"/>
        <v/>
      </c>
      <c r="P245" s="147" t="str">
        <f t="shared" si="25"/>
        <v/>
      </c>
      <c r="Q245" s="147" t="str">
        <f t="shared" si="26"/>
        <v/>
      </c>
      <c r="R245" s="147" t="str">
        <f t="shared" si="27"/>
        <v/>
      </c>
    </row>
    <row r="246" spans="1:18" ht="24.95" customHeight="1">
      <c r="A246" s="36">
        <f t="shared" si="28"/>
        <v>1</v>
      </c>
      <c r="B246" s="45" t="str">
        <f t="shared" si="31"/>
        <v/>
      </c>
      <c r="C246" s="60"/>
      <c r="D246" s="61"/>
      <c r="E246" s="61"/>
      <c r="F246" s="46" t="str">
        <f><![CDATA[IFERROR(IF(E246<>"",VLOOKUP(E246,Items!$C$8:$D$167,2,0),""),"راجع تكويد الصنف")]]></f>
        <v/>
      </c>
      <c r="G246" s="61"/>
      <c r="H246" s="61"/>
      <c r="I246" s="61"/>
      <c r="J246" s="61"/>
      <c r="K246" s="65"/>
      <c r="L246" s="151"/>
      <c r="M246" s="147">
        <f t="shared" si="29"/>
        <v>0</v>
      </c>
      <c r="N246" s="147" t="str">
        <f t="shared" si="30"/>
        <v/>
      </c>
      <c r="O246" s="152" t="str">
        <f t="shared" si="24"/>
        <v/>
      </c>
      <c r="P246" s="147" t="str">
        <f t="shared" si="25"/>
        <v/>
      </c>
      <c r="Q246" s="147" t="str">
        <f t="shared" si="26"/>
        <v/>
      </c>
      <c r="R246" s="147" t="str">
        <f t="shared" si="27"/>
        <v/>
      </c>
    </row>
    <row r="247" spans="1:18" ht="24.95" customHeight="1">
      <c r="A247" s="36">
        <f t="shared" si="28"/>
        <v>1</v>
      </c>
      <c r="B247" s="45" t="str">
        <f t="shared" si="31"/>
        <v/>
      </c>
      <c r="C247" s="60"/>
      <c r="D247" s="61"/>
      <c r="E247" s="61"/>
      <c r="F247" s="46" t="str">
        <f><![CDATA[IFERROR(IF(E247<>"",VLOOKUP(E247,Items!$C$8:$D$167,2,0),""),"راجع تكويد الصنف")]]></f>
        <v/>
      </c>
      <c r="G247" s="61"/>
      <c r="H247" s="61"/>
      <c r="I247" s="61"/>
      <c r="J247" s="61"/>
      <c r="K247" s="65"/>
      <c r="L247" s="151"/>
      <c r="M247" s="147">
        <f t="shared" si="29"/>
        <v>0</v>
      </c>
      <c r="N247" s="147" t="str">
        <f t="shared" si="30"/>
        <v/>
      </c>
      <c r="O247" s="152" t="str">
        <f t="shared" si="24"/>
        <v/>
      </c>
      <c r="P247" s="147" t="str">
        <f t="shared" si="25"/>
        <v/>
      </c>
      <c r="Q247" s="147" t="str">
        <f t="shared" si="26"/>
        <v/>
      </c>
      <c r="R247" s="147" t="str">
        <f t="shared" si="27"/>
        <v/>
      </c>
    </row>
    <row r="248" spans="1:18" ht="24.95" customHeight="1">
      <c r="A248" s="36">
        <f t="shared" si="28"/>
        <v>1</v>
      </c>
      <c r="B248" s="45" t="str">
        <f t="shared" si="31"/>
        <v/>
      </c>
      <c r="C248" s="60"/>
      <c r="D248" s="61"/>
      <c r="E248" s="61"/>
      <c r="F248" s="46" t="str">
        <f><![CDATA[IFERROR(IF(E248<>"",VLOOKUP(E248,Items!$C$8:$D$167,2,0),""),"راجع تكويد الصنف")]]></f>
        <v/>
      </c>
      <c r="G248" s="61"/>
      <c r="H248" s="61"/>
      <c r="I248" s="61"/>
      <c r="J248" s="61"/>
      <c r="K248" s="65"/>
      <c r="L248" s="151"/>
      <c r="M248" s="147">
        <f t="shared" si="29"/>
        <v>0</v>
      </c>
      <c r="N248" s="147" t="str">
        <f t="shared" si="30"/>
        <v/>
      </c>
      <c r="O248" s="152" t="str">
        <f t="shared" si="24"/>
        <v/>
      </c>
      <c r="P248" s="147" t="str">
        <f t="shared" si="25"/>
        <v/>
      </c>
      <c r="Q248" s="147" t="str">
        <f t="shared" si="26"/>
        <v/>
      </c>
      <c r="R248" s="147" t="str">
        <f t="shared" si="27"/>
        <v/>
      </c>
    </row>
    <row r="249" spans="1:18" ht="24.95" customHeight="1">
      <c r="A249" s="36">
        <f t="shared" si="28"/>
        <v>1</v>
      </c>
      <c r="B249" s="45" t="str">
        <f t="shared" si="31"/>
        <v/>
      </c>
      <c r="C249" s="60"/>
      <c r="D249" s="61"/>
      <c r="E249" s="61"/>
      <c r="F249" s="46" t="str">
        <f><![CDATA[IFERROR(IF(E249<>"",VLOOKUP(E249,Items!$C$8:$D$167,2,0),""),"راجع تكويد الصنف")]]></f>
        <v/>
      </c>
      <c r="G249" s="61"/>
      <c r="H249" s="61"/>
      <c r="I249" s="61"/>
      <c r="J249" s="61"/>
      <c r="K249" s="65"/>
      <c r="L249" s="151"/>
      <c r="M249" s="147">
        <f t="shared" si="29"/>
        <v>0</v>
      </c>
      <c r="N249" s="147" t="str">
        <f t="shared" si="30"/>
        <v/>
      </c>
      <c r="O249" s="152" t="str">
        <f t="shared" si="24"/>
        <v/>
      </c>
      <c r="P249" s="147" t="str">
        <f t="shared" si="25"/>
        <v/>
      </c>
      <c r="Q249" s="147" t="str">
        <f t="shared" si="26"/>
        <v/>
      </c>
      <c r="R249" s="147" t="str">
        <f t="shared" si="27"/>
        <v/>
      </c>
    </row>
    <row r="250" spans="1:18" ht="24.95" customHeight="1">
      <c r="A250" s="36">
        <f t="shared" si="28"/>
        <v>1</v>
      </c>
      <c r="B250" s="45" t="str">
        <f t="shared" si="31"/>
        <v/>
      </c>
      <c r="C250" s="60"/>
      <c r="D250" s="61"/>
      <c r="E250" s="61"/>
      <c r="F250" s="46" t="str">
        <f><![CDATA[IFERROR(IF(E250<>"",VLOOKUP(E250,Items!$C$8:$D$167,2,0),""),"راجع تكويد الصنف")]]></f>
        <v/>
      </c>
      <c r="G250" s="61"/>
      <c r="H250" s="61"/>
      <c r="I250" s="61"/>
      <c r="J250" s="61"/>
      <c r="K250" s="65"/>
      <c r="L250" s="151"/>
      <c r="M250" s="147">
        <f t="shared" si="29"/>
        <v>0</v>
      </c>
      <c r="N250" s="147" t="str">
        <f t="shared" si="30"/>
        <v/>
      </c>
      <c r="O250" s="152" t="str">
        <f t="shared" si="24"/>
        <v/>
      </c>
      <c r="P250" s="147" t="str">
        <f t="shared" si="25"/>
        <v/>
      </c>
      <c r="Q250" s="147" t="str">
        <f t="shared" si="26"/>
        <v/>
      </c>
      <c r="R250" s="147" t="str">
        <f t="shared" si="27"/>
        <v/>
      </c>
    </row>
    <row r="251" spans="1:18" ht="24.95" customHeight="1">
      <c r="A251" s="36">
        <f t="shared" si="28"/>
        <v>1</v>
      </c>
      <c r="B251" s="45" t="str">
        <f t="shared" si="31"/>
        <v/>
      </c>
      <c r="C251" s="60"/>
      <c r="D251" s="61"/>
      <c r="E251" s="61"/>
      <c r="F251" s="46" t="str">
        <f><![CDATA[IFERROR(IF(E251<>"",VLOOKUP(E251,Items!$C$8:$D$167,2,0),""),"راجع تكويد الصنف")]]></f>
        <v/>
      </c>
      <c r="G251" s="61"/>
      <c r="H251" s="61"/>
      <c r="I251" s="61"/>
      <c r="J251" s="61"/>
      <c r="K251" s="65"/>
      <c r="L251" s="151"/>
      <c r="M251" s="147">
        <f t="shared" si="29"/>
        <v>0</v>
      </c>
      <c r="N251" s="147" t="str">
        <f t="shared" si="30"/>
        <v/>
      </c>
      <c r="O251" s="152" t="str">
        <f t="shared" si="24"/>
        <v/>
      </c>
      <c r="P251" s="147" t="str">
        <f t="shared" si="25"/>
        <v/>
      </c>
      <c r="Q251" s="147" t="str">
        <f t="shared" si="26"/>
        <v/>
      </c>
      <c r="R251" s="147" t="str">
        <f t="shared" si="27"/>
        <v/>
      </c>
    </row>
    <row r="252" spans="1:18" ht="24.95" customHeight="1">
      <c r="A252" s="36">
        <f t="shared" si="28"/>
        <v>1</v>
      </c>
      <c r="B252" s="45" t="str">
        <f t="shared" si="31"/>
        <v/>
      </c>
      <c r="C252" s="60"/>
      <c r="D252" s="61"/>
      <c r="E252" s="61"/>
      <c r="F252" s="46" t="str">
        <f><![CDATA[IFERROR(IF(E252<>"",VLOOKUP(E252,Items!$C$8:$D$167,2,0),""),"راجع تكويد الصنف")]]></f>
        <v/>
      </c>
      <c r="G252" s="61"/>
      <c r="H252" s="61"/>
      <c r="I252" s="61"/>
      <c r="J252" s="61"/>
      <c r="K252" s="65"/>
      <c r="L252" s="151"/>
      <c r="M252" s="147">
        <f t="shared" si="29"/>
        <v>0</v>
      </c>
      <c r="N252" s="147" t="str">
        <f t="shared" si="30"/>
        <v/>
      </c>
      <c r="O252" s="152" t="str">
        <f t="shared" si="24"/>
        <v/>
      </c>
      <c r="P252" s="147" t="str">
        <f t="shared" si="25"/>
        <v/>
      </c>
      <c r="Q252" s="147" t="str">
        <f t="shared" si="26"/>
        <v/>
      </c>
      <c r="R252" s="147" t="str">
        <f t="shared" si="27"/>
        <v/>
      </c>
    </row>
    <row r="253" spans="1:18" ht="24.95" customHeight="1">
      <c r="A253" s="36">
        <f t="shared" si="28"/>
        <v>1</v>
      </c>
      <c r="B253" s="45" t="str">
        <f t="shared" si="31"/>
        <v/>
      </c>
      <c r="C253" s="60"/>
      <c r="D253" s="61"/>
      <c r="E253" s="61"/>
      <c r="F253" s="46" t="str">
        <f><![CDATA[IFERROR(IF(E253<>"",VLOOKUP(E253,Items!$C$8:$D$167,2,0),""),"راجع تكويد الصنف")]]></f>
        <v/>
      </c>
      <c r="G253" s="61"/>
      <c r="H253" s="61"/>
      <c r="I253" s="61"/>
      <c r="J253" s="61"/>
      <c r="K253" s="65"/>
      <c r="L253" s="151"/>
      <c r="M253" s="147">
        <f t="shared" si="29"/>
        <v>0</v>
      </c>
      <c r="N253" s="147" t="str">
        <f t="shared" si="30"/>
        <v/>
      </c>
      <c r="O253" s="152" t="str">
        <f t="shared" si="24"/>
        <v/>
      </c>
      <c r="P253" s="147" t="str">
        <f t="shared" si="25"/>
        <v/>
      </c>
      <c r="Q253" s="147" t="str">
        <f t="shared" si="26"/>
        <v/>
      </c>
      <c r="R253" s="147" t="str">
        <f t="shared" si="27"/>
        <v/>
      </c>
    </row>
    <row r="254" spans="1:18" ht="24.95" customHeight="1">
      <c r="A254" s="36">
        <f t="shared" si="28"/>
        <v>1</v>
      </c>
      <c r="B254" s="45" t="str">
        <f t="shared" si="31"/>
        <v/>
      </c>
      <c r="C254" s="60"/>
      <c r="D254" s="61"/>
      <c r="E254" s="61"/>
      <c r="F254" s="46" t="str">
        <f><![CDATA[IFERROR(IF(E254<>"",VLOOKUP(E254,Items!$C$8:$D$167,2,0),""),"راجع تكويد الصنف")]]></f>
        <v/>
      </c>
      <c r="G254" s="61"/>
      <c r="H254" s="61"/>
      <c r="I254" s="61"/>
      <c r="J254" s="61"/>
      <c r="K254" s="65"/>
      <c r="L254" s="151"/>
      <c r="M254" s="147">
        <f t="shared" si="29"/>
        <v>0</v>
      </c>
      <c r="N254" s="147" t="str">
        <f t="shared" si="30"/>
        <v/>
      </c>
      <c r="O254" s="152" t="str">
        <f t="shared" si="24"/>
        <v/>
      </c>
      <c r="P254" s="147" t="str">
        <f t="shared" si="25"/>
        <v/>
      </c>
      <c r="Q254" s="147" t="str">
        <f t="shared" si="26"/>
        <v/>
      </c>
      <c r="R254" s="147" t="str">
        <f t="shared" si="27"/>
        <v/>
      </c>
    </row>
    <row r="255" spans="1:18" ht="24.95" customHeight="1">
      <c r="A255" s="36">
        <f t="shared" si="28"/>
        <v>1</v>
      </c>
      <c r="B255" s="45" t="str">
        <f t="shared" si="31"/>
        <v/>
      </c>
      <c r="C255" s="60"/>
      <c r="D255" s="61"/>
      <c r="E255" s="61"/>
      <c r="F255" s="46" t="str">
        <f><![CDATA[IFERROR(IF(E255<>"",VLOOKUP(E255,Items!$C$8:$D$167,2,0),""),"راجع تكويد الصنف")]]></f>
        <v/>
      </c>
      <c r="G255" s="61"/>
      <c r="H255" s="61"/>
      <c r="I255" s="61"/>
      <c r="J255" s="61"/>
      <c r="K255" s="65"/>
      <c r="L255" s="151"/>
      <c r="M255" s="147">
        <f t="shared" si="29"/>
        <v>0</v>
      </c>
      <c r="N255" s="147" t="str">
        <f t="shared" si="30"/>
        <v/>
      </c>
      <c r="O255" s="152" t="str">
        <f t="shared" si="24"/>
        <v/>
      </c>
      <c r="P255" s="147" t="str">
        <f t="shared" si="25"/>
        <v/>
      </c>
      <c r="Q255" s="147" t="str">
        <f t="shared" si="26"/>
        <v/>
      </c>
      <c r="R255" s="147" t="str">
        <f t="shared" si="27"/>
        <v/>
      </c>
    </row>
    <row r="256" spans="1:18" ht="24.95" customHeight="1">
      <c r="A256" s="36">
        <f t="shared" si="28"/>
        <v>1</v>
      </c>
      <c r="B256" s="45" t="str">
        <f t="shared" si="31"/>
        <v/>
      </c>
      <c r="C256" s="60"/>
      <c r="D256" s="61"/>
      <c r="E256" s="61"/>
      <c r="F256" s="46" t="str">
        <f><![CDATA[IFERROR(IF(E256<>"",VLOOKUP(E256,Items!$C$8:$D$167,2,0),""),"راجع تكويد الصنف")]]></f>
        <v/>
      </c>
      <c r="G256" s="61"/>
      <c r="H256" s="61"/>
      <c r="I256" s="61"/>
      <c r="J256" s="61"/>
      <c r="K256" s="65"/>
      <c r="L256" s="151"/>
      <c r="M256" s="147">
        <f t="shared" si="29"/>
        <v>0</v>
      </c>
      <c r="N256" s="147" t="str">
        <f t="shared" si="30"/>
        <v/>
      </c>
      <c r="O256" s="152" t="str">
        <f t="shared" si="24"/>
        <v/>
      </c>
      <c r="P256" s="147" t="str">
        <f t="shared" si="25"/>
        <v/>
      </c>
      <c r="Q256" s="147" t="str">
        <f t="shared" si="26"/>
        <v/>
      </c>
      <c r="R256" s="147" t="str">
        <f t="shared" si="27"/>
        <v/>
      </c>
    </row>
    <row r="257" spans="1:18" ht="24.95" customHeight="1">
      <c r="A257" s="36">
        <f t="shared" si="28"/>
        <v>1</v>
      </c>
      <c r="B257" s="45" t="str">
        <f t="shared" si="31"/>
        <v/>
      </c>
      <c r="C257" s="60"/>
      <c r="D257" s="61"/>
      <c r="E257" s="61"/>
      <c r="F257" s="46" t="str">
        <f><![CDATA[IFERROR(IF(E257<>"",VLOOKUP(E257,Items!$C$8:$D$167,2,0),""),"راجع تكويد الصنف")]]></f>
        <v/>
      </c>
      <c r="G257" s="61"/>
      <c r="H257" s="61"/>
      <c r="I257" s="61"/>
      <c r="J257" s="61"/>
      <c r="K257" s="65"/>
      <c r="L257" s="151"/>
      <c r="M257" s="147">
        <f t="shared" si="29"/>
        <v>0</v>
      </c>
      <c r="N257" s="147" t="str">
        <f t="shared" si="30"/>
        <v/>
      </c>
      <c r="O257" s="152" t="str">
        <f t="shared" si="24"/>
        <v/>
      </c>
      <c r="P257" s="147" t="str">
        <f t="shared" si="25"/>
        <v/>
      </c>
      <c r="Q257" s="147" t="str">
        <f t="shared" si="26"/>
        <v/>
      </c>
      <c r="R257" s="147" t="str">
        <f t="shared" si="27"/>
        <v/>
      </c>
    </row>
    <row r="258" spans="1:18" ht="24.95" customHeight="1">
      <c r="A258" s="36">
        <f t="shared" si="28"/>
        <v>1</v>
      </c>
      <c r="B258" s="45" t="str">
        <f t="shared" si="31"/>
        <v/>
      </c>
      <c r="C258" s="60"/>
      <c r="D258" s="61"/>
      <c r="E258" s="61"/>
      <c r="F258" s="46" t="str">
        <f><![CDATA[IFERROR(IF(E258<>"",VLOOKUP(E258,Items!$C$8:$D$167,2,0),""),"راجع تكويد الصنف")]]></f>
        <v/>
      </c>
      <c r="G258" s="61"/>
      <c r="H258" s="61"/>
      <c r="I258" s="61"/>
      <c r="J258" s="61"/>
      <c r="K258" s="65"/>
      <c r="L258" s="151"/>
      <c r="M258" s="147">
        <f t="shared" si="29"/>
        <v>0</v>
      </c>
      <c r="N258" s="147" t="str">
        <f t="shared" si="30"/>
        <v/>
      </c>
      <c r="O258" s="152" t="str">
        <f t="shared" si="24"/>
        <v/>
      </c>
      <c r="P258" s="147" t="str">
        <f t="shared" si="25"/>
        <v/>
      </c>
      <c r="Q258" s="147" t="str">
        <f t="shared" si="26"/>
        <v/>
      </c>
      <c r="R258" s="147" t="str">
        <f t="shared" si="27"/>
        <v/>
      </c>
    </row>
    <row r="259" spans="1:18" ht="24.95" customHeight="1">
      <c r="A259" s="36">
        <f t="shared" si="28"/>
        <v>1</v>
      </c>
      <c r="B259" s="45" t="str">
        <f t="shared" si="31"/>
        <v/>
      </c>
      <c r="C259" s="60"/>
      <c r="D259" s="61"/>
      <c r="E259" s="61"/>
      <c r="F259" s="46" t="str">
        <f><![CDATA[IFERROR(IF(E259<>"",VLOOKUP(E259,Items!$C$8:$D$167,2,0),""),"راجع تكويد الصنف")]]></f>
        <v/>
      </c>
      <c r="G259" s="61"/>
      <c r="H259" s="61"/>
      <c r="I259" s="61"/>
      <c r="J259" s="61"/>
      <c r="K259" s="65"/>
      <c r="L259" s="151"/>
      <c r="M259" s="147">
        <f t="shared" si="29"/>
        <v>0</v>
      </c>
      <c r="N259" s="147" t="str">
        <f t="shared" si="30"/>
        <v/>
      </c>
      <c r="O259" s="152" t="str">
        <f t="shared" si="24"/>
        <v/>
      </c>
      <c r="P259" s="147" t="str">
        <f t="shared" si="25"/>
        <v/>
      </c>
      <c r="Q259" s="147" t="str">
        <f t="shared" si="26"/>
        <v/>
      </c>
      <c r="R259" s="147" t="str">
        <f t="shared" si="27"/>
        <v/>
      </c>
    </row>
    <row r="260" spans="1:18" ht="24.95" customHeight="1">
      <c r="A260" s="36">
        <f t="shared" si="28"/>
        <v>1</v>
      </c>
      <c r="B260" s="45" t="str">
        <f t="shared" si="31"/>
        <v/>
      </c>
      <c r="C260" s="60"/>
      <c r="D260" s="61"/>
      <c r="E260" s="61"/>
      <c r="F260" s="46" t="str">
        <f><![CDATA[IFERROR(IF(E260<>"",VLOOKUP(E260,Items!$C$8:$D$167,2,0),""),"راجع تكويد الصنف")]]></f>
        <v/>
      </c>
      <c r="G260" s="61"/>
      <c r="H260" s="61"/>
      <c r="I260" s="61"/>
      <c r="J260" s="61"/>
      <c r="K260" s="65"/>
      <c r="L260" s="151"/>
      <c r="M260" s="147">
        <f t="shared" si="29"/>
        <v>0</v>
      </c>
      <c r="N260" s="147" t="str">
        <f t="shared" si="30"/>
        <v/>
      </c>
      <c r="O260" s="152" t="str">
        <f t="shared" si="24"/>
        <v/>
      </c>
      <c r="P260" s="147" t="str">
        <f t="shared" si="25"/>
        <v/>
      </c>
      <c r="Q260" s="147" t="str">
        <f t="shared" si="26"/>
        <v/>
      </c>
      <c r="R260" s="147" t="str">
        <f t="shared" si="27"/>
        <v/>
      </c>
    </row>
    <row r="261" spans="1:18" ht="24.95" customHeight="1">
      <c r="A261" s="36">
        <f t="shared" si="28"/>
        <v>1</v>
      </c>
      <c r="B261" s="45" t="str">
        <f t="shared" si="31"/>
        <v/>
      </c>
      <c r="C261" s="60"/>
      <c r="D261" s="61"/>
      <c r="E261" s="61"/>
      <c r="F261" s="46" t="str">
        <f><![CDATA[IFERROR(IF(E261<>"",VLOOKUP(E261,Items!$C$8:$D$167,2,0),""),"راجع تكويد الصنف")]]></f>
        <v/>
      </c>
      <c r="G261" s="61"/>
      <c r="H261" s="61"/>
      <c r="I261" s="61"/>
      <c r="J261" s="61"/>
      <c r="K261" s="65"/>
      <c r="L261" s="151"/>
      <c r="M261" s="147">
        <f t="shared" si="29"/>
        <v>0</v>
      </c>
      <c r="N261" s="147" t="str">
        <f t="shared" si="30"/>
        <v/>
      </c>
      <c r="O261" s="152" t="str">
        <f t="shared" si="24"/>
        <v/>
      </c>
      <c r="P261" s="147" t="str">
        <f t="shared" si="25"/>
        <v/>
      </c>
      <c r="Q261" s="147" t="str">
        <f t="shared" si="26"/>
        <v/>
      </c>
      <c r="R261" s="147" t="str">
        <f t="shared" si="27"/>
        <v/>
      </c>
    </row>
    <row r="262" spans="1:18" ht="24.95" customHeight="1">
      <c r="A262" s="36">
        <f t="shared" si="28"/>
        <v>1</v>
      </c>
      <c r="B262" s="45" t="str">
        <f t="shared" si="31"/>
        <v/>
      </c>
      <c r="C262" s="60"/>
      <c r="D262" s="61"/>
      <c r="E262" s="61"/>
      <c r="F262" s="46" t="str">
        <f><![CDATA[IFERROR(IF(E262<>"",VLOOKUP(E262,Items!$C$8:$D$167,2,0),""),"راجع تكويد الصنف")]]></f>
        <v/>
      </c>
      <c r="G262" s="61"/>
      <c r="H262" s="61"/>
      <c r="I262" s="61"/>
      <c r="J262" s="61"/>
      <c r="K262" s="65"/>
      <c r="L262" s="151"/>
      <c r="M262" s="147">
        <f t="shared" si="29"/>
        <v>0</v>
      </c>
      <c r="N262" s="147" t="str">
        <f t="shared" si="30"/>
        <v/>
      </c>
      <c r="O262" s="152" t="str">
        <f t="shared" si="24"/>
        <v/>
      </c>
      <c r="P262" s="147" t="str">
        <f t="shared" si="25"/>
        <v/>
      </c>
      <c r="Q262" s="147" t="str">
        <f t="shared" si="26"/>
        <v/>
      </c>
      <c r="R262" s="147" t="str">
        <f t="shared" si="27"/>
        <v/>
      </c>
    </row>
    <row r="263" spans="1:18" ht="24.95" customHeight="1">
      <c r="A263" s="36">
        <f t="shared" si="28"/>
        <v>1</v>
      </c>
      <c r="B263" s="45" t="str">
        <f t="shared" si="31"/>
        <v/>
      </c>
      <c r="C263" s="60"/>
      <c r="D263" s="61"/>
      <c r="E263" s="61"/>
      <c r="F263" s="46" t="str">
        <f><![CDATA[IFERROR(IF(E263<>"",VLOOKUP(E263,Items!$C$8:$D$167,2,0),""),"راجع تكويد الصنف")]]></f>
        <v/>
      </c>
      <c r="G263" s="61"/>
      <c r="H263" s="61"/>
      <c r="I263" s="61"/>
      <c r="J263" s="61"/>
      <c r="K263" s="65"/>
      <c r="L263" s="151"/>
      <c r="M263" s="147">
        <f t="shared" si="29"/>
        <v>0</v>
      </c>
      <c r="N263" s="147" t="str">
        <f t="shared" si="30"/>
        <v/>
      </c>
      <c r="O263" s="152" t="str">
        <f t="shared" si="24"/>
        <v/>
      </c>
      <c r="P263" s="147" t="str">
        <f t="shared" si="25"/>
        <v/>
      </c>
      <c r="Q263" s="147" t="str">
        <f t="shared" si="26"/>
        <v/>
      </c>
      <c r="R263" s="147" t="str">
        <f t="shared" si="27"/>
        <v/>
      </c>
    </row>
    <row r="264" spans="1:18" ht="24.95" customHeight="1">
      <c r="A264" s="36">
        <f t="shared" si="28"/>
        <v>1</v>
      </c>
      <c r="B264" s="45" t="str">
        <f t="shared" si="31"/>
        <v/>
      </c>
      <c r="C264" s="60"/>
      <c r="D264" s="61"/>
      <c r="E264" s="61"/>
      <c r="F264" s="46" t="str">
        <f><![CDATA[IFERROR(IF(E264<>"",VLOOKUP(E264,Items!$C$8:$D$167,2,0),""),"راجع تكويد الصنف")]]></f>
        <v/>
      </c>
      <c r="G264" s="61"/>
      <c r="H264" s="61"/>
      <c r="I264" s="61"/>
      <c r="J264" s="61"/>
      <c r="K264" s="65"/>
      <c r="L264" s="151"/>
      <c r="M264" s="147">
        <f t="shared" si="29"/>
        <v>0</v>
      </c>
      <c r="N264" s="147" t="str">
        <f t="shared" si="30"/>
        <v/>
      </c>
      <c r="O264" s="152" t="str">
        <f t="shared" si="24"/>
        <v/>
      </c>
      <c r="P264" s="147" t="str">
        <f t="shared" si="25"/>
        <v/>
      </c>
      <c r="Q264" s="147" t="str">
        <f t="shared" si="26"/>
        <v/>
      </c>
      <c r="R264" s="147" t="str">
        <f t="shared" si="27"/>
        <v/>
      </c>
    </row>
    <row r="265" spans="1:18" ht="24.95" customHeight="1">
      <c r="A265" s="36">
        <f t="shared" si="28"/>
        <v>1</v>
      </c>
      <c r="B265" s="45" t="str">
        <f t="shared" si="31"/>
        <v/>
      </c>
      <c r="C265" s="60"/>
      <c r="D265" s="61"/>
      <c r="E265" s="61"/>
      <c r="F265" s="46" t="str">
        <f><![CDATA[IFERROR(IF(E265<>"",VLOOKUP(E265,Items!$C$8:$D$167,2,0),""),"راجع تكويد الصنف")]]></f>
        <v/>
      </c>
      <c r="G265" s="61"/>
      <c r="H265" s="61"/>
      <c r="I265" s="61"/>
      <c r="J265" s="61"/>
      <c r="K265" s="65"/>
      <c r="L265" s="151"/>
      <c r="M265" s="147">
        <f t="shared" si="29"/>
        <v>0</v>
      </c>
      <c r="N265" s="147" t="str">
        <f t="shared" si="30"/>
        <v/>
      </c>
      <c r="O265" s="152" t="str">
        <f t="shared" ref="O265:O328" si="32">IF($O$8=2,IF($N$6=D265,C265,""),"")</f>
        <v/>
      </c>
      <c r="P265" s="147" t="str">
        <f t="shared" ref="P265:P328" si="33">IF($O$8=2,IF($N$6=D265,F265,""),"")</f>
        <v/>
      </c>
      <c r="Q265" s="147" t="str">
        <f t="shared" ref="Q265:Q328" si="34">IF($O$8=2,IF($N$6=D265,G265,""),"")</f>
        <v/>
      </c>
      <c r="R265" s="147" t="str">
        <f t="shared" ref="R265:R328" si="35">IF($O$8=2,IF($N$6=D265,H265,""),"")</f>
        <v/>
      </c>
    </row>
    <row r="266" spans="1:18" ht="24.95" customHeight="1">
      <c r="A266" s="36">
        <f t="shared" ref="A266:A329" si="36">IFERROR(RANK(M266,$M$9:$M$508,1),"")</f>
        <v>1</v>
      </c>
      <c r="B266" s="45" t="str">
        <f t="shared" si="31"/>
        <v/>
      </c>
      <c r="C266" s="60"/>
      <c r="D266" s="61"/>
      <c r="E266" s="61"/>
      <c r="F266" s="46" t="str">
        <f><![CDATA[IFERROR(IF(E266<>"",VLOOKUP(E266,Items!$C$8:$D$167,2,0),""),"راجع تكويد الصنف")]]></f>
        <v/>
      </c>
      <c r="G266" s="61"/>
      <c r="H266" s="61"/>
      <c r="I266" s="61"/>
      <c r="J266" s="61"/>
      <c r="K266" s="65"/>
      <c r="L266" s="151"/>
      <c r="M266" s="147">
        <f t="shared" ref="M266:M329" si="37">IF($M$8=E266,D266,"")</f>
        <v>0</v>
      </c>
      <c r="N266" s="147" t="str">
        <f t="shared" ref="N266:N329" si="38">IF(P266&lt;&gt;"",ROW(),"")</f>
        <v/>
      </c>
      <c r="O266" s="152" t="str">
        <f t="shared" si="32"/>
        <v/>
      </c>
      <c r="P266" s="147" t="str">
        <f t="shared" si="33"/>
        <v/>
      </c>
      <c r="Q266" s="147" t="str">
        <f t="shared" si="34"/>
        <v/>
      </c>
      <c r="R266" s="147" t="str">
        <f t="shared" si="35"/>
        <v/>
      </c>
    </row>
    <row r="267" spans="1:18" ht="24.95" customHeight="1">
      <c r="A267" s="36">
        <f t="shared" si="36"/>
        <v>1</v>
      </c>
      <c r="B267" s="45" t="str">
        <f t="shared" ref="B267:B330" si="39">IF(AND(C267&lt;&gt;"",E267&lt;&gt;""),B266+1,"")</f>
        <v/>
      </c>
      <c r="C267" s="60"/>
      <c r="D267" s="61"/>
      <c r="E267" s="61"/>
      <c r="F267" s="46" t="str">
        <f><![CDATA[IFERROR(IF(E267<>"",VLOOKUP(E267,Items!$C$8:$D$167,2,0),""),"راجع تكويد الصنف")]]></f>
        <v/>
      </c>
      <c r="G267" s="61"/>
      <c r="H267" s="61"/>
      <c r="I267" s="61"/>
      <c r="J267" s="61"/>
      <c r="K267" s="65"/>
      <c r="L267" s="151"/>
      <c r="M267" s="147">
        <f t="shared" si="37"/>
        <v>0</v>
      </c>
      <c r="N267" s="147" t="str">
        <f t="shared" si="38"/>
        <v/>
      </c>
      <c r="O267" s="152" t="str">
        <f t="shared" si="32"/>
        <v/>
      </c>
      <c r="P267" s="147" t="str">
        <f t="shared" si="33"/>
        <v/>
      </c>
      <c r="Q267" s="147" t="str">
        <f t="shared" si="34"/>
        <v/>
      </c>
      <c r="R267" s="147" t="str">
        <f t="shared" si="35"/>
        <v/>
      </c>
    </row>
    <row r="268" spans="1:18" ht="24.95" customHeight="1">
      <c r="A268" s="36">
        <f t="shared" si="36"/>
        <v>1</v>
      </c>
      <c r="B268" s="45" t="str">
        <f t="shared" si="39"/>
        <v/>
      </c>
      <c r="C268" s="60"/>
      <c r="D268" s="61"/>
      <c r="E268" s="61"/>
      <c r="F268" s="46" t="str">
        <f><![CDATA[IFERROR(IF(E268<>"",VLOOKUP(E268,Items!$C$8:$D$167,2,0),""),"راجع تكويد الصنف")]]></f>
        <v/>
      </c>
      <c r="G268" s="61"/>
      <c r="H268" s="61"/>
      <c r="I268" s="61"/>
      <c r="J268" s="61"/>
      <c r="K268" s="65"/>
      <c r="L268" s="151"/>
      <c r="M268" s="147">
        <f t="shared" si="37"/>
        <v>0</v>
      </c>
      <c r="N268" s="147" t="str">
        <f t="shared" si="38"/>
        <v/>
      </c>
      <c r="O268" s="152" t="str">
        <f t="shared" si="32"/>
        <v/>
      </c>
      <c r="P268" s="147" t="str">
        <f t="shared" si="33"/>
        <v/>
      </c>
      <c r="Q268" s="147" t="str">
        <f t="shared" si="34"/>
        <v/>
      </c>
      <c r="R268" s="147" t="str">
        <f t="shared" si="35"/>
        <v/>
      </c>
    </row>
    <row r="269" spans="1:18" ht="24.95" customHeight="1">
      <c r="A269" s="36">
        <f t="shared" si="36"/>
        <v>1</v>
      </c>
      <c r="B269" s="45" t="str">
        <f t="shared" si="39"/>
        <v/>
      </c>
      <c r="C269" s="60"/>
      <c r="D269" s="61"/>
      <c r="E269" s="61"/>
      <c r="F269" s="46" t="str">
        <f><![CDATA[IFERROR(IF(E269<>"",VLOOKUP(E269,Items!$C$8:$D$167,2,0),""),"راجع تكويد الصنف")]]></f>
        <v/>
      </c>
      <c r="G269" s="61"/>
      <c r="H269" s="61"/>
      <c r="I269" s="61"/>
      <c r="J269" s="61"/>
      <c r="K269" s="65"/>
      <c r="L269" s="151"/>
      <c r="M269" s="147">
        <f t="shared" si="37"/>
        <v>0</v>
      </c>
      <c r="N269" s="147" t="str">
        <f t="shared" si="38"/>
        <v/>
      </c>
      <c r="O269" s="152" t="str">
        <f t="shared" si="32"/>
        <v/>
      </c>
      <c r="P269" s="147" t="str">
        <f t="shared" si="33"/>
        <v/>
      </c>
      <c r="Q269" s="147" t="str">
        <f t="shared" si="34"/>
        <v/>
      </c>
      <c r="R269" s="147" t="str">
        <f t="shared" si="35"/>
        <v/>
      </c>
    </row>
    <row r="270" spans="1:18" ht="24.95" customHeight="1">
      <c r="A270" s="36">
        <f t="shared" si="36"/>
        <v>1</v>
      </c>
      <c r="B270" s="45" t="str">
        <f t="shared" si="39"/>
        <v/>
      </c>
      <c r="C270" s="60"/>
      <c r="D270" s="61"/>
      <c r="E270" s="61"/>
      <c r="F270" s="46" t="str">
        <f><![CDATA[IFERROR(IF(E270<>"",VLOOKUP(E270,Items!$C$8:$D$167,2,0),""),"راجع تكويد الصنف")]]></f>
        <v/>
      </c>
      <c r="G270" s="61"/>
      <c r="H270" s="61"/>
      <c r="I270" s="61"/>
      <c r="J270" s="61"/>
      <c r="K270" s="65"/>
      <c r="L270" s="151"/>
      <c r="M270" s="147">
        <f t="shared" si="37"/>
        <v>0</v>
      </c>
      <c r="N270" s="147" t="str">
        <f t="shared" si="38"/>
        <v/>
      </c>
      <c r="O270" s="152" t="str">
        <f t="shared" si="32"/>
        <v/>
      </c>
      <c r="P270" s="147" t="str">
        <f t="shared" si="33"/>
        <v/>
      </c>
      <c r="Q270" s="147" t="str">
        <f t="shared" si="34"/>
        <v/>
      </c>
      <c r="R270" s="147" t="str">
        <f t="shared" si="35"/>
        <v/>
      </c>
    </row>
    <row r="271" spans="1:18" ht="24.95" customHeight="1">
      <c r="A271" s="36">
        <f t="shared" si="36"/>
        <v>1</v>
      </c>
      <c r="B271" s="45" t="str">
        <f t="shared" si="39"/>
        <v/>
      </c>
      <c r="C271" s="60"/>
      <c r="D271" s="61"/>
      <c r="E271" s="61"/>
      <c r="F271" s="46" t="str">
        <f><![CDATA[IFERROR(IF(E271<>"",VLOOKUP(E271,Items!$C$8:$D$167,2,0),""),"راجع تكويد الصنف")]]></f>
        <v/>
      </c>
      <c r="G271" s="61"/>
      <c r="H271" s="61"/>
      <c r="I271" s="61"/>
      <c r="J271" s="61"/>
      <c r="K271" s="65"/>
      <c r="L271" s="151"/>
      <c r="M271" s="147">
        <f t="shared" si="37"/>
        <v>0</v>
      </c>
      <c r="N271" s="147" t="str">
        <f t="shared" si="38"/>
        <v/>
      </c>
      <c r="O271" s="152" t="str">
        <f t="shared" si="32"/>
        <v/>
      </c>
      <c r="P271" s="147" t="str">
        <f t="shared" si="33"/>
        <v/>
      </c>
      <c r="Q271" s="147" t="str">
        <f t="shared" si="34"/>
        <v/>
      </c>
      <c r="R271" s="147" t="str">
        <f t="shared" si="35"/>
        <v/>
      </c>
    </row>
    <row r="272" spans="1:18" ht="24.95" customHeight="1">
      <c r="A272" s="36">
        <f t="shared" si="36"/>
        <v>1</v>
      </c>
      <c r="B272" s="45" t="str">
        <f t="shared" si="39"/>
        <v/>
      </c>
      <c r="C272" s="60"/>
      <c r="D272" s="61"/>
      <c r="E272" s="61"/>
      <c r="F272" s="46" t="str">
        <f><![CDATA[IFERROR(IF(E272<>"",VLOOKUP(E272,Items!$C$8:$D$167,2,0),""),"راجع تكويد الصنف")]]></f>
        <v/>
      </c>
      <c r="G272" s="61"/>
      <c r="H272" s="61"/>
      <c r="I272" s="61"/>
      <c r="J272" s="61"/>
      <c r="K272" s="65"/>
      <c r="L272" s="151"/>
      <c r="M272" s="147">
        <f t="shared" si="37"/>
        <v>0</v>
      </c>
      <c r="N272" s="147" t="str">
        <f t="shared" si="38"/>
        <v/>
      </c>
      <c r="O272" s="152" t="str">
        <f t="shared" si="32"/>
        <v/>
      </c>
      <c r="P272" s="147" t="str">
        <f t="shared" si="33"/>
        <v/>
      </c>
      <c r="Q272" s="147" t="str">
        <f t="shared" si="34"/>
        <v/>
      </c>
      <c r="R272" s="147" t="str">
        <f t="shared" si="35"/>
        <v/>
      </c>
    </row>
    <row r="273" spans="1:18" ht="24.95" customHeight="1">
      <c r="A273" s="36">
        <f t="shared" si="36"/>
        <v>1</v>
      </c>
      <c r="B273" s="45" t="str">
        <f t="shared" si="39"/>
        <v/>
      </c>
      <c r="C273" s="60"/>
      <c r="D273" s="61"/>
      <c r="E273" s="61"/>
      <c r="F273" s="46" t="str">
        <f><![CDATA[IFERROR(IF(E273<>"",VLOOKUP(E273,Items!$C$8:$D$167,2,0),""),"راجع تكويد الصنف")]]></f>
        <v/>
      </c>
      <c r="G273" s="61"/>
      <c r="H273" s="61"/>
      <c r="I273" s="61"/>
      <c r="J273" s="61"/>
      <c r="K273" s="65"/>
      <c r="L273" s="151"/>
      <c r="M273" s="147">
        <f t="shared" si="37"/>
        <v>0</v>
      </c>
      <c r="N273" s="147" t="str">
        <f t="shared" si="38"/>
        <v/>
      </c>
      <c r="O273" s="152" t="str">
        <f t="shared" si="32"/>
        <v/>
      </c>
      <c r="P273" s="147" t="str">
        <f t="shared" si="33"/>
        <v/>
      </c>
      <c r="Q273" s="147" t="str">
        <f t="shared" si="34"/>
        <v/>
      </c>
      <c r="R273" s="147" t="str">
        <f t="shared" si="35"/>
        <v/>
      </c>
    </row>
    <row r="274" spans="1:18" ht="24.95" customHeight="1">
      <c r="A274" s="36">
        <f t="shared" si="36"/>
        <v>1</v>
      </c>
      <c r="B274" s="45" t="str">
        <f t="shared" si="39"/>
        <v/>
      </c>
      <c r="C274" s="60"/>
      <c r="D274" s="61"/>
      <c r="E274" s="61"/>
      <c r="F274" s="46" t="str">
        <f><![CDATA[IFERROR(IF(E274<>"",VLOOKUP(E274,Items!$C$8:$D$167,2,0),""),"راجع تكويد الصنف")]]></f>
        <v/>
      </c>
      <c r="G274" s="61"/>
      <c r="H274" s="61"/>
      <c r="I274" s="61"/>
      <c r="J274" s="61"/>
      <c r="K274" s="65"/>
      <c r="L274" s="151"/>
      <c r="M274" s="147">
        <f t="shared" si="37"/>
        <v>0</v>
      </c>
      <c r="N274" s="147" t="str">
        <f t="shared" si="38"/>
        <v/>
      </c>
      <c r="O274" s="152" t="str">
        <f t="shared" si="32"/>
        <v/>
      </c>
      <c r="P274" s="147" t="str">
        <f t="shared" si="33"/>
        <v/>
      </c>
      <c r="Q274" s="147" t="str">
        <f t="shared" si="34"/>
        <v/>
      </c>
      <c r="R274" s="147" t="str">
        <f t="shared" si="35"/>
        <v/>
      </c>
    </row>
    <row r="275" spans="1:18" ht="24.95" customHeight="1">
      <c r="A275" s="36">
        <f t="shared" si="36"/>
        <v>1</v>
      </c>
      <c r="B275" s="45" t="str">
        <f t="shared" si="39"/>
        <v/>
      </c>
      <c r="C275" s="60"/>
      <c r="D275" s="61"/>
      <c r="E275" s="61"/>
      <c r="F275" s="46" t="str">
        <f><![CDATA[IFERROR(IF(E275<>"",VLOOKUP(E275,Items!$C$8:$D$167,2,0),""),"راجع تكويد الصنف")]]></f>
        <v/>
      </c>
      <c r="G275" s="61"/>
      <c r="H275" s="61"/>
      <c r="I275" s="61"/>
      <c r="J275" s="61"/>
      <c r="K275" s="65"/>
      <c r="L275" s="151"/>
      <c r="M275" s="147">
        <f t="shared" si="37"/>
        <v>0</v>
      </c>
      <c r="N275" s="147" t="str">
        <f t="shared" si="38"/>
        <v/>
      </c>
      <c r="O275" s="152" t="str">
        <f t="shared" si="32"/>
        <v/>
      </c>
      <c r="P275" s="147" t="str">
        <f t="shared" si="33"/>
        <v/>
      </c>
      <c r="Q275" s="147" t="str">
        <f t="shared" si="34"/>
        <v/>
      </c>
      <c r="R275" s="147" t="str">
        <f t="shared" si="35"/>
        <v/>
      </c>
    </row>
    <row r="276" spans="1:18" ht="24.95" customHeight="1">
      <c r="A276" s="36">
        <f t="shared" si="36"/>
        <v>1</v>
      </c>
      <c r="B276" s="45" t="str">
        <f t="shared" si="39"/>
        <v/>
      </c>
      <c r="C276" s="60"/>
      <c r="D276" s="61"/>
      <c r="E276" s="61"/>
      <c r="F276" s="46" t="str">
        <f><![CDATA[IFERROR(IF(E276<>"",VLOOKUP(E276,Items!$C$8:$D$167,2,0),""),"راجع تكويد الصنف")]]></f>
        <v/>
      </c>
      <c r="G276" s="61"/>
      <c r="H276" s="61"/>
      <c r="I276" s="61"/>
      <c r="J276" s="61"/>
      <c r="K276" s="65"/>
      <c r="L276" s="151"/>
      <c r="M276" s="147">
        <f t="shared" si="37"/>
        <v>0</v>
      </c>
      <c r="N276" s="147" t="str">
        <f t="shared" si="38"/>
        <v/>
      </c>
      <c r="O276" s="152" t="str">
        <f t="shared" si="32"/>
        <v/>
      </c>
      <c r="P276" s="147" t="str">
        <f t="shared" si="33"/>
        <v/>
      </c>
      <c r="Q276" s="147" t="str">
        <f t="shared" si="34"/>
        <v/>
      </c>
      <c r="R276" s="147" t="str">
        <f t="shared" si="35"/>
        <v/>
      </c>
    </row>
    <row r="277" spans="1:18" ht="24.95" customHeight="1">
      <c r="A277" s="36">
        <f t="shared" si="36"/>
        <v>1</v>
      </c>
      <c r="B277" s="45" t="str">
        <f t="shared" si="39"/>
        <v/>
      </c>
      <c r="C277" s="60"/>
      <c r="D277" s="61"/>
      <c r="E277" s="61"/>
      <c r="F277" s="46" t="str">
        <f><![CDATA[IFERROR(IF(E277<>"",VLOOKUP(E277,Items!$C$8:$D$167,2,0),""),"راجع تكويد الصنف")]]></f>
        <v/>
      </c>
      <c r="G277" s="61"/>
      <c r="H277" s="61"/>
      <c r="I277" s="61"/>
      <c r="J277" s="61"/>
      <c r="K277" s="65"/>
      <c r="L277" s="151"/>
      <c r="M277" s="147">
        <f t="shared" si="37"/>
        <v>0</v>
      </c>
      <c r="N277" s="147" t="str">
        <f t="shared" si="38"/>
        <v/>
      </c>
      <c r="O277" s="152" t="str">
        <f t="shared" si="32"/>
        <v/>
      </c>
      <c r="P277" s="147" t="str">
        <f t="shared" si="33"/>
        <v/>
      </c>
      <c r="Q277" s="147" t="str">
        <f t="shared" si="34"/>
        <v/>
      </c>
      <c r="R277" s="147" t="str">
        <f t="shared" si="35"/>
        <v/>
      </c>
    </row>
    <row r="278" spans="1:18" ht="24.95" customHeight="1">
      <c r="A278" s="36">
        <f t="shared" si="36"/>
        <v>1</v>
      </c>
      <c r="B278" s="45" t="str">
        <f t="shared" si="39"/>
        <v/>
      </c>
      <c r="C278" s="60"/>
      <c r="D278" s="61"/>
      <c r="E278" s="61"/>
      <c r="F278" s="46" t="str">
        <f><![CDATA[IFERROR(IF(E278<>"",VLOOKUP(E278,Items!$C$8:$D$167,2,0),""),"راجع تكويد الصنف")]]></f>
        <v/>
      </c>
      <c r="G278" s="61"/>
      <c r="H278" s="61"/>
      <c r="I278" s="61"/>
      <c r="J278" s="61"/>
      <c r="K278" s="65"/>
      <c r="L278" s="151"/>
      <c r="M278" s="147">
        <f t="shared" si="37"/>
        <v>0</v>
      </c>
      <c r="N278" s="147" t="str">
        <f t="shared" si="38"/>
        <v/>
      </c>
      <c r="O278" s="152" t="str">
        <f t="shared" si="32"/>
        <v/>
      </c>
      <c r="P278" s="147" t="str">
        <f t="shared" si="33"/>
        <v/>
      </c>
      <c r="Q278" s="147" t="str">
        <f t="shared" si="34"/>
        <v/>
      </c>
      <c r="R278" s="147" t="str">
        <f t="shared" si="35"/>
        <v/>
      </c>
    </row>
    <row r="279" spans="1:18" ht="24.95" customHeight="1">
      <c r="A279" s="36">
        <f t="shared" si="36"/>
        <v>1</v>
      </c>
      <c r="B279" s="45" t="str">
        <f t="shared" si="39"/>
        <v/>
      </c>
      <c r="C279" s="60"/>
      <c r="D279" s="61"/>
      <c r="E279" s="61"/>
      <c r="F279" s="46" t="str">
        <f><![CDATA[IFERROR(IF(E279<>"",VLOOKUP(E279,Items!$C$8:$D$167,2,0),""),"راجع تكويد الصنف")]]></f>
        <v/>
      </c>
      <c r="G279" s="61"/>
      <c r="H279" s="61"/>
      <c r="I279" s="61"/>
      <c r="J279" s="61"/>
      <c r="K279" s="65"/>
      <c r="L279" s="151"/>
      <c r="M279" s="147">
        <f t="shared" si="37"/>
        <v>0</v>
      </c>
      <c r="N279" s="147" t="str">
        <f t="shared" si="38"/>
        <v/>
      </c>
      <c r="O279" s="152" t="str">
        <f t="shared" si="32"/>
        <v/>
      </c>
      <c r="P279" s="147" t="str">
        <f t="shared" si="33"/>
        <v/>
      </c>
      <c r="Q279" s="147" t="str">
        <f t="shared" si="34"/>
        <v/>
      </c>
      <c r="R279" s="147" t="str">
        <f t="shared" si="35"/>
        <v/>
      </c>
    </row>
    <row r="280" spans="1:18" ht="24.95" customHeight="1">
      <c r="A280" s="36">
        <f t="shared" si="36"/>
        <v>1</v>
      </c>
      <c r="B280" s="45" t="str">
        <f t="shared" si="39"/>
        <v/>
      </c>
      <c r="C280" s="60"/>
      <c r="D280" s="61"/>
      <c r="E280" s="61"/>
      <c r="F280" s="46" t="str">
        <f><![CDATA[IFERROR(IF(E280<>"",VLOOKUP(E280,Items!$C$8:$D$167,2,0),""),"راجع تكويد الصنف")]]></f>
        <v/>
      </c>
      <c r="G280" s="61"/>
      <c r="H280" s="61"/>
      <c r="I280" s="61"/>
      <c r="J280" s="61"/>
      <c r="K280" s="65"/>
      <c r="L280" s="151"/>
      <c r="M280" s="147">
        <f t="shared" si="37"/>
        <v>0</v>
      </c>
      <c r="N280" s="147" t="str">
        <f t="shared" si="38"/>
        <v/>
      </c>
      <c r="O280" s="152" t="str">
        <f t="shared" si="32"/>
        <v/>
      </c>
      <c r="P280" s="147" t="str">
        <f t="shared" si="33"/>
        <v/>
      </c>
      <c r="Q280" s="147" t="str">
        <f t="shared" si="34"/>
        <v/>
      </c>
      <c r="R280" s="147" t="str">
        <f t="shared" si="35"/>
        <v/>
      </c>
    </row>
    <row r="281" spans="1:18" ht="24.95" customHeight="1">
      <c r="A281" s="36">
        <f t="shared" si="36"/>
        <v>1</v>
      </c>
      <c r="B281" s="45" t="str">
        <f t="shared" si="39"/>
        <v/>
      </c>
      <c r="C281" s="60"/>
      <c r="D281" s="61"/>
      <c r="E281" s="61"/>
      <c r="F281" s="46" t="str">
        <f><![CDATA[IFERROR(IF(E281<>"",VLOOKUP(E281,Items!$C$8:$D$167,2,0),""),"راجع تكويد الصنف")]]></f>
        <v/>
      </c>
      <c r="G281" s="61"/>
      <c r="H281" s="61"/>
      <c r="I281" s="61"/>
      <c r="J281" s="61"/>
      <c r="K281" s="65"/>
      <c r="L281" s="151"/>
      <c r="M281" s="147">
        <f t="shared" si="37"/>
        <v>0</v>
      </c>
      <c r="N281" s="147" t="str">
        <f t="shared" si="38"/>
        <v/>
      </c>
      <c r="O281" s="152" t="str">
        <f t="shared" si="32"/>
        <v/>
      </c>
      <c r="P281" s="147" t="str">
        <f t="shared" si="33"/>
        <v/>
      </c>
      <c r="Q281" s="147" t="str">
        <f t="shared" si="34"/>
        <v/>
      </c>
      <c r="R281" s="147" t="str">
        <f t="shared" si="35"/>
        <v/>
      </c>
    </row>
    <row r="282" spans="1:18" ht="24.95" customHeight="1">
      <c r="A282" s="36">
        <f t="shared" si="36"/>
        <v>1</v>
      </c>
      <c r="B282" s="45" t="str">
        <f t="shared" si="39"/>
        <v/>
      </c>
      <c r="C282" s="60"/>
      <c r="D282" s="61"/>
      <c r="E282" s="61"/>
      <c r="F282" s="46" t="str">
        <f><![CDATA[IFERROR(IF(E282<>"",VLOOKUP(E282,Items!$C$8:$D$167,2,0),""),"راجع تكويد الصنف")]]></f>
        <v/>
      </c>
      <c r="G282" s="61"/>
      <c r="H282" s="61"/>
      <c r="I282" s="61"/>
      <c r="J282" s="61"/>
      <c r="K282" s="65"/>
      <c r="L282" s="151"/>
      <c r="M282" s="147">
        <f t="shared" si="37"/>
        <v>0</v>
      </c>
      <c r="N282" s="147" t="str">
        <f t="shared" si="38"/>
        <v/>
      </c>
      <c r="O282" s="152" t="str">
        <f t="shared" si="32"/>
        <v/>
      </c>
      <c r="P282" s="147" t="str">
        <f t="shared" si="33"/>
        <v/>
      </c>
      <c r="Q282" s="147" t="str">
        <f t="shared" si="34"/>
        <v/>
      </c>
      <c r="R282" s="147" t="str">
        <f t="shared" si="35"/>
        <v/>
      </c>
    </row>
    <row r="283" spans="1:18" ht="24.95" customHeight="1">
      <c r="A283" s="36">
        <f t="shared" si="36"/>
        <v>1</v>
      </c>
      <c r="B283" s="45" t="str">
        <f t="shared" si="39"/>
        <v/>
      </c>
      <c r="C283" s="60"/>
      <c r="D283" s="61"/>
      <c r="E283" s="61"/>
      <c r="F283" s="46" t="str">
        <f><![CDATA[IFERROR(IF(E283<>"",VLOOKUP(E283,Items!$C$8:$D$167,2,0),""),"راجع تكويد الصنف")]]></f>
        <v/>
      </c>
      <c r="G283" s="61"/>
      <c r="H283" s="61"/>
      <c r="I283" s="61"/>
      <c r="J283" s="61"/>
      <c r="K283" s="65"/>
      <c r="L283" s="151"/>
      <c r="M283" s="147">
        <f t="shared" si="37"/>
        <v>0</v>
      </c>
      <c r="N283" s="147" t="str">
        <f t="shared" si="38"/>
        <v/>
      </c>
      <c r="O283" s="152" t="str">
        <f t="shared" si="32"/>
        <v/>
      </c>
      <c r="P283" s="147" t="str">
        <f t="shared" si="33"/>
        <v/>
      </c>
      <c r="Q283" s="147" t="str">
        <f t="shared" si="34"/>
        <v/>
      </c>
      <c r="R283" s="147" t="str">
        <f t="shared" si="35"/>
        <v/>
      </c>
    </row>
    <row r="284" spans="1:18" ht="24.95" customHeight="1">
      <c r="A284" s="36">
        <f t="shared" si="36"/>
        <v>1</v>
      </c>
      <c r="B284" s="45" t="str">
        <f t="shared" si="39"/>
        <v/>
      </c>
      <c r="C284" s="60"/>
      <c r="D284" s="61"/>
      <c r="E284" s="61"/>
      <c r="F284" s="46" t="str">
        <f><![CDATA[IFERROR(IF(E284<>"",VLOOKUP(E284,Items!$C$8:$D$167,2,0),""),"راجع تكويد الصنف")]]></f>
        <v/>
      </c>
      <c r="G284" s="61"/>
      <c r="H284" s="61"/>
      <c r="I284" s="61"/>
      <c r="J284" s="61"/>
      <c r="K284" s="65"/>
      <c r="L284" s="151"/>
      <c r="M284" s="147">
        <f t="shared" si="37"/>
        <v>0</v>
      </c>
      <c r="N284" s="147" t="str">
        <f t="shared" si="38"/>
        <v/>
      </c>
      <c r="O284" s="152" t="str">
        <f t="shared" si="32"/>
        <v/>
      </c>
      <c r="P284" s="147" t="str">
        <f t="shared" si="33"/>
        <v/>
      </c>
      <c r="Q284" s="147" t="str">
        <f t="shared" si="34"/>
        <v/>
      </c>
      <c r="R284" s="147" t="str">
        <f t="shared" si="35"/>
        <v/>
      </c>
    </row>
    <row r="285" spans="1:18" ht="24.95" customHeight="1">
      <c r="A285" s="36">
        <f t="shared" si="36"/>
        <v>1</v>
      </c>
      <c r="B285" s="45" t="str">
        <f t="shared" si="39"/>
        <v/>
      </c>
      <c r="C285" s="60"/>
      <c r="D285" s="61"/>
      <c r="E285" s="61"/>
      <c r="F285" s="46" t="str">
        <f><![CDATA[IFERROR(IF(E285<>"",VLOOKUP(E285,Items!$C$8:$D$167,2,0),""),"راجع تكويد الصنف")]]></f>
        <v/>
      </c>
      <c r="G285" s="61"/>
      <c r="H285" s="61"/>
      <c r="I285" s="61"/>
      <c r="J285" s="61"/>
      <c r="K285" s="65"/>
      <c r="L285" s="151"/>
      <c r="M285" s="147">
        <f t="shared" si="37"/>
        <v>0</v>
      </c>
      <c r="N285" s="147" t="str">
        <f t="shared" si="38"/>
        <v/>
      </c>
      <c r="O285" s="152" t="str">
        <f t="shared" si="32"/>
        <v/>
      </c>
      <c r="P285" s="147" t="str">
        <f t="shared" si="33"/>
        <v/>
      </c>
      <c r="Q285" s="147" t="str">
        <f t="shared" si="34"/>
        <v/>
      </c>
      <c r="R285" s="147" t="str">
        <f t="shared" si="35"/>
        <v/>
      </c>
    </row>
    <row r="286" spans="1:18" ht="24.95" customHeight="1">
      <c r="A286" s="36">
        <f t="shared" si="36"/>
        <v>1</v>
      </c>
      <c r="B286" s="45" t="str">
        <f t="shared" si="39"/>
        <v/>
      </c>
      <c r="C286" s="60"/>
      <c r="D286" s="61"/>
      <c r="E286" s="61"/>
      <c r="F286" s="46" t="str">
        <f><![CDATA[IFERROR(IF(E286<>"",VLOOKUP(E286,Items!$C$8:$D$167,2,0),""),"راجع تكويد الصنف")]]></f>
        <v/>
      </c>
      <c r="G286" s="61"/>
      <c r="H286" s="61"/>
      <c r="I286" s="61"/>
      <c r="J286" s="61"/>
      <c r="K286" s="65"/>
      <c r="L286" s="151"/>
      <c r="M286" s="147">
        <f t="shared" si="37"/>
        <v>0</v>
      </c>
      <c r="N286" s="147" t="str">
        <f t="shared" si="38"/>
        <v/>
      </c>
      <c r="O286" s="152" t="str">
        <f t="shared" si="32"/>
        <v/>
      </c>
      <c r="P286" s="147" t="str">
        <f t="shared" si="33"/>
        <v/>
      </c>
      <c r="Q286" s="147" t="str">
        <f t="shared" si="34"/>
        <v/>
      </c>
      <c r="R286" s="147" t="str">
        <f t="shared" si="35"/>
        <v/>
      </c>
    </row>
    <row r="287" spans="1:18" ht="24.95" customHeight="1">
      <c r="A287" s="36">
        <f t="shared" si="36"/>
        <v>1</v>
      </c>
      <c r="B287" s="45" t="str">
        <f t="shared" si="39"/>
        <v/>
      </c>
      <c r="C287" s="60"/>
      <c r="D287" s="61"/>
      <c r="E287" s="61"/>
      <c r="F287" s="46" t="str">
        <f><![CDATA[IFERROR(IF(E287<>"",VLOOKUP(E287,Items!$C$8:$D$167,2,0),""),"راجع تكويد الصنف")]]></f>
        <v/>
      </c>
      <c r="G287" s="61"/>
      <c r="H287" s="61"/>
      <c r="I287" s="61"/>
      <c r="J287" s="61"/>
      <c r="K287" s="65"/>
      <c r="L287" s="151"/>
      <c r="M287" s="147">
        <f t="shared" si="37"/>
        <v>0</v>
      </c>
      <c r="N287" s="147" t="str">
        <f t="shared" si="38"/>
        <v/>
      </c>
      <c r="O287" s="152" t="str">
        <f t="shared" si="32"/>
        <v/>
      </c>
      <c r="P287" s="147" t="str">
        <f t="shared" si="33"/>
        <v/>
      </c>
      <c r="Q287" s="147" t="str">
        <f t="shared" si="34"/>
        <v/>
      </c>
      <c r="R287" s="147" t="str">
        <f t="shared" si="35"/>
        <v/>
      </c>
    </row>
    <row r="288" spans="1:18" ht="24.95" customHeight="1">
      <c r="A288" s="36">
        <f t="shared" si="36"/>
        <v>1</v>
      </c>
      <c r="B288" s="45" t="str">
        <f t="shared" si="39"/>
        <v/>
      </c>
      <c r="C288" s="60"/>
      <c r="D288" s="61"/>
      <c r="E288" s="61"/>
      <c r="F288" s="46" t="str">
        <f><![CDATA[IFERROR(IF(E288<>"",VLOOKUP(E288,Items!$C$8:$D$167,2,0),""),"راجع تكويد الصنف")]]></f>
        <v/>
      </c>
      <c r="G288" s="61"/>
      <c r="H288" s="61"/>
      <c r="I288" s="61"/>
      <c r="J288" s="61"/>
      <c r="K288" s="65"/>
      <c r="L288" s="151"/>
      <c r="M288" s="147">
        <f t="shared" si="37"/>
        <v>0</v>
      </c>
      <c r="N288" s="147" t="str">
        <f t="shared" si="38"/>
        <v/>
      </c>
      <c r="O288" s="152" t="str">
        <f t="shared" si="32"/>
        <v/>
      </c>
      <c r="P288" s="147" t="str">
        <f t="shared" si="33"/>
        <v/>
      </c>
      <c r="Q288" s="147" t="str">
        <f t="shared" si="34"/>
        <v/>
      </c>
      <c r="R288" s="147" t="str">
        <f t="shared" si="35"/>
        <v/>
      </c>
    </row>
    <row r="289" spans="1:18" ht="24.95" customHeight="1">
      <c r="A289" s="36">
        <f t="shared" si="36"/>
        <v>1</v>
      </c>
      <c r="B289" s="45" t="str">
        <f t="shared" si="39"/>
        <v/>
      </c>
      <c r="C289" s="60"/>
      <c r="D289" s="61"/>
      <c r="E289" s="61"/>
      <c r="F289" s="46" t="str">
        <f><![CDATA[IFERROR(IF(E289<>"",VLOOKUP(E289,Items!$C$8:$D$167,2,0),""),"راجع تكويد الصنف")]]></f>
        <v/>
      </c>
      <c r="G289" s="61"/>
      <c r="H289" s="61"/>
      <c r="I289" s="61"/>
      <c r="J289" s="61"/>
      <c r="K289" s="65"/>
      <c r="L289" s="151"/>
      <c r="M289" s="147">
        <f t="shared" si="37"/>
        <v>0</v>
      </c>
      <c r="N289" s="147" t="str">
        <f t="shared" si="38"/>
        <v/>
      </c>
      <c r="O289" s="152" t="str">
        <f t="shared" si="32"/>
        <v/>
      </c>
      <c r="P289" s="147" t="str">
        <f t="shared" si="33"/>
        <v/>
      </c>
      <c r="Q289" s="147" t="str">
        <f t="shared" si="34"/>
        <v/>
      </c>
      <c r="R289" s="147" t="str">
        <f t="shared" si="35"/>
        <v/>
      </c>
    </row>
    <row r="290" spans="1:18" ht="24.95" customHeight="1">
      <c r="A290" s="36">
        <f t="shared" si="36"/>
        <v>1</v>
      </c>
      <c r="B290" s="45" t="str">
        <f t="shared" si="39"/>
        <v/>
      </c>
      <c r="C290" s="60"/>
      <c r="D290" s="61"/>
      <c r="E290" s="61"/>
      <c r="F290" s="46" t="str">
        <f><![CDATA[IFERROR(IF(E290<>"",VLOOKUP(E290,Items!$C$8:$D$167,2,0),""),"راجع تكويد الصنف")]]></f>
        <v/>
      </c>
      <c r="G290" s="61"/>
      <c r="H290" s="61"/>
      <c r="I290" s="61"/>
      <c r="J290" s="61"/>
      <c r="K290" s="65"/>
      <c r="L290" s="151"/>
      <c r="M290" s="147">
        <f t="shared" si="37"/>
        <v>0</v>
      </c>
      <c r="N290" s="147" t="str">
        <f t="shared" si="38"/>
        <v/>
      </c>
      <c r="O290" s="152" t="str">
        <f t="shared" si="32"/>
        <v/>
      </c>
      <c r="P290" s="147" t="str">
        <f t="shared" si="33"/>
        <v/>
      </c>
      <c r="Q290" s="147" t="str">
        <f t="shared" si="34"/>
        <v/>
      </c>
      <c r="R290" s="147" t="str">
        <f t="shared" si="35"/>
        <v/>
      </c>
    </row>
    <row r="291" spans="1:18" ht="24.95" customHeight="1">
      <c r="A291" s="36">
        <f t="shared" si="36"/>
        <v>1</v>
      </c>
      <c r="B291" s="45" t="str">
        <f t="shared" si="39"/>
        <v/>
      </c>
      <c r="C291" s="60"/>
      <c r="D291" s="61"/>
      <c r="E291" s="61"/>
      <c r="F291" s="46" t="str">
        <f><![CDATA[IFERROR(IF(E291<>"",VLOOKUP(E291,Items!$C$8:$D$167,2,0),""),"راجع تكويد الصنف")]]></f>
        <v/>
      </c>
      <c r="G291" s="61"/>
      <c r="H291" s="61"/>
      <c r="I291" s="61"/>
      <c r="J291" s="61"/>
      <c r="K291" s="65"/>
      <c r="L291" s="151"/>
      <c r="M291" s="147">
        <f t="shared" si="37"/>
        <v>0</v>
      </c>
      <c r="N291" s="147" t="str">
        <f t="shared" si="38"/>
        <v/>
      </c>
      <c r="O291" s="152" t="str">
        <f t="shared" si="32"/>
        <v/>
      </c>
      <c r="P291" s="147" t="str">
        <f t="shared" si="33"/>
        <v/>
      </c>
      <c r="Q291" s="147" t="str">
        <f t="shared" si="34"/>
        <v/>
      </c>
      <c r="R291" s="147" t="str">
        <f t="shared" si="35"/>
        <v/>
      </c>
    </row>
    <row r="292" spans="1:18" ht="24.95" customHeight="1">
      <c r="A292" s="36">
        <f t="shared" si="36"/>
        <v>1</v>
      </c>
      <c r="B292" s="45" t="str">
        <f t="shared" si="39"/>
        <v/>
      </c>
      <c r="C292" s="60"/>
      <c r="D292" s="61"/>
      <c r="E292" s="61"/>
      <c r="F292" s="46" t="str">
        <f><![CDATA[IFERROR(IF(E292<>"",VLOOKUP(E292,Items!$C$8:$D$167,2,0),""),"راجع تكويد الصنف")]]></f>
        <v/>
      </c>
      <c r="G292" s="61"/>
      <c r="H292" s="61"/>
      <c r="I292" s="61"/>
      <c r="J292" s="61"/>
      <c r="K292" s="65"/>
      <c r="L292" s="151"/>
      <c r="M292" s="147">
        <f t="shared" si="37"/>
        <v>0</v>
      </c>
      <c r="N292" s="147" t="str">
        <f t="shared" si="38"/>
        <v/>
      </c>
      <c r="O292" s="152" t="str">
        <f t="shared" si="32"/>
        <v/>
      </c>
      <c r="P292" s="147" t="str">
        <f t="shared" si="33"/>
        <v/>
      </c>
      <c r="Q292" s="147" t="str">
        <f t="shared" si="34"/>
        <v/>
      </c>
      <c r="R292" s="147" t="str">
        <f t="shared" si="35"/>
        <v/>
      </c>
    </row>
    <row r="293" spans="1:18" ht="24.95" customHeight="1">
      <c r="A293" s="36">
        <f t="shared" si="36"/>
        <v>1</v>
      </c>
      <c r="B293" s="45" t="str">
        <f t="shared" si="39"/>
        <v/>
      </c>
      <c r="C293" s="60"/>
      <c r="D293" s="61"/>
      <c r="E293" s="61"/>
      <c r="F293" s="46" t="str">
        <f><![CDATA[IFERROR(IF(E293<>"",VLOOKUP(E293,Items!$C$8:$D$167,2,0),""),"راجع تكويد الصنف")]]></f>
        <v/>
      </c>
      <c r="G293" s="61"/>
      <c r="H293" s="61"/>
      <c r="I293" s="61"/>
      <c r="J293" s="61"/>
      <c r="K293" s="65"/>
      <c r="L293" s="151"/>
      <c r="M293" s="147">
        <f t="shared" si="37"/>
        <v>0</v>
      </c>
      <c r="N293" s="147" t="str">
        <f t="shared" si="38"/>
        <v/>
      </c>
      <c r="O293" s="152" t="str">
        <f t="shared" si="32"/>
        <v/>
      </c>
      <c r="P293" s="147" t="str">
        <f t="shared" si="33"/>
        <v/>
      </c>
      <c r="Q293" s="147" t="str">
        <f t="shared" si="34"/>
        <v/>
      </c>
      <c r="R293" s="147" t="str">
        <f t="shared" si="35"/>
        <v/>
      </c>
    </row>
    <row r="294" spans="1:18" ht="24.95" customHeight="1">
      <c r="A294" s="36">
        <f t="shared" si="36"/>
        <v>1</v>
      </c>
      <c r="B294" s="45" t="str">
        <f t="shared" si="39"/>
        <v/>
      </c>
      <c r="C294" s="60"/>
      <c r="D294" s="61"/>
      <c r="E294" s="61"/>
      <c r="F294" s="46" t="str">
        <f><![CDATA[IFERROR(IF(E294<>"",VLOOKUP(E294,Items!$C$8:$D$167,2,0),""),"راجع تكويد الصنف")]]></f>
        <v/>
      </c>
      <c r="G294" s="61"/>
      <c r="H294" s="61"/>
      <c r="I294" s="61"/>
      <c r="J294" s="61"/>
      <c r="K294" s="65"/>
      <c r="L294" s="151"/>
      <c r="M294" s="147">
        <f t="shared" si="37"/>
        <v>0</v>
      </c>
      <c r="N294" s="147" t="str">
        <f t="shared" si="38"/>
        <v/>
      </c>
      <c r="O294" s="152" t="str">
        <f t="shared" si="32"/>
        <v/>
      </c>
      <c r="P294" s="147" t="str">
        <f t="shared" si="33"/>
        <v/>
      </c>
      <c r="Q294" s="147" t="str">
        <f t="shared" si="34"/>
        <v/>
      </c>
      <c r="R294" s="147" t="str">
        <f t="shared" si="35"/>
        <v/>
      </c>
    </row>
    <row r="295" spans="1:18" ht="24.95" customHeight="1">
      <c r="A295" s="36">
        <f t="shared" si="36"/>
        <v>1</v>
      </c>
      <c r="B295" s="45" t="str">
        <f t="shared" si="39"/>
        <v/>
      </c>
      <c r="C295" s="60"/>
      <c r="D295" s="61"/>
      <c r="E295" s="61"/>
      <c r="F295" s="46" t="str">
        <f><![CDATA[IFERROR(IF(E295<>"",VLOOKUP(E295,Items!$C$8:$D$167,2,0),""),"راجع تكويد الصنف")]]></f>
        <v/>
      </c>
      <c r="G295" s="61"/>
      <c r="H295" s="61"/>
      <c r="I295" s="61"/>
      <c r="J295" s="61"/>
      <c r="K295" s="65"/>
      <c r="L295" s="151"/>
      <c r="M295" s="147">
        <f t="shared" si="37"/>
        <v>0</v>
      </c>
      <c r="N295" s="147" t="str">
        <f t="shared" si="38"/>
        <v/>
      </c>
      <c r="O295" s="152" t="str">
        <f t="shared" si="32"/>
        <v/>
      </c>
      <c r="P295" s="147" t="str">
        <f t="shared" si="33"/>
        <v/>
      </c>
      <c r="Q295" s="147" t="str">
        <f t="shared" si="34"/>
        <v/>
      </c>
      <c r="R295" s="147" t="str">
        <f t="shared" si="35"/>
        <v/>
      </c>
    </row>
    <row r="296" spans="1:18" ht="24.95" customHeight="1">
      <c r="A296" s="36">
        <f t="shared" si="36"/>
        <v>1</v>
      </c>
      <c r="B296" s="45" t="str">
        <f t="shared" si="39"/>
        <v/>
      </c>
      <c r="C296" s="60"/>
      <c r="D296" s="61"/>
      <c r="E296" s="61"/>
      <c r="F296" s="46" t="str">
        <f><![CDATA[IFERROR(IF(E296<>"",VLOOKUP(E296,Items!$C$8:$D$167,2,0),""),"راجع تكويد الصنف")]]></f>
        <v/>
      </c>
      <c r="G296" s="61"/>
      <c r="H296" s="61"/>
      <c r="I296" s="61"/>
      <c r="J296" s="61"/>
      <c r="K296" s="65"/>
      <c r="L296" s="151"/>
      <c r="M296" s="147">
        <f t="shared" si="37"/>
        <v>0</v>
      </c>
      <c r="N296" s="147" t="str">
        <f t="shared" si="38"/>
        <v/>
      </c>
      <c r="O296" s="152" t="str">
        <f t="shared" si="32"/>
        <v/>
      </c>
      <c r="P296" s="147" t="str">
        <f t="shared" si="33"/>
        <v/>
      </c>
      <c r="Q296" s="147" t="str">
        <f t="shared" si="34"/>
        <v/>
      </c>
      <c r="R296" s="147" t="str">
        <f t="shared" si="35"/>
        <v/>
      </c>
    </row>
    <row r="297" spans="1:18" ht="24.95" customHeight="1">
      <c r="A297" s="36">
        <f t="shared" si="36"/>
        <v>1</v>
      </c>
      <c r="B297" s="45" t="str">
        <f t="shared" si="39"/>
        <v/>
      </c>
      <c r="C297" s="60"/>
      <c r="D297" s="61"/>
      <c r="E297" s="61"/>
      <c r="F297" s="46" t="str">
        <f><![CDATA[IFERROR(IF(E297<>"",VLOOKUP(E297,Items!$C$8:$D$167,2,0),""),"راجع تكويد الصنف")]]></f>
        <v/>
      </c>
      <c r="G297" s="61"/>
      <c r="H297" s="61"/>
      <c r="I297" s="61"/>
      <c r="J297" s="61"/>
      <c r="K297" s="65"/>
      <c r="L297" s="151"/>
      <c r="M297" s="147">
        <f t="shared" si="37"/>
        <v>0</v>
      </c>
      <c r="N297" s="147" t="str">
        <f t="shared" si="38"/>
        <v/>
      </c>
      <c r="O297" s="152" t="str">
        <f t="shared" si="32"/>
        <v/>
      </c>
      <c r="P297" s="147" t="str">
        <f t="shared" si="33"/>
        <v/>
      </c>
      <c r="Q297" s="147" t="str">
        <f t="shared" si="34"/>
        <v/>
      </c>
      <c r="R297" s="147" t="str">
        <f t="shared" si="35"/>
        <v/>
      </c>
    </row>
    <row r="298" spans="1:18" ht="24.95" customHeight="1">
      <c r="A298" s="36">
        <f t="shared" si="36"/>
        <v>1</v>
      </c>
      <c r="B298" s="45" t="str">
        <f t="shared" si="39"/>
        <v/>
      </c>
      <c r="C298" s="60"/>
      <c r="D298" s="61"/>
      <c r="E298" s="61"/>
      <c r="F298" s="46" t="str">
        <f><![CDATA[IFERROR(IF(E298<>"",VLOOKUP(E298,Items!$C$8:$D$167,2,0),""),"راجع تكويد الصنف")]]></f>
        <v/>
      </c>
      <c r="G298" s="61"/>
      <c r="H298" s="61"/>
      <c r="I298" s="61"/>
      <c r="J298" s="61"/>
      <c r="K298" s="65"/>
      <c r="L298" s="151"/>
      <c r="M298" s="147">
        <f t="shared" si="37"/>
        <v>0</v>
      </c>
      <c r="N298" s="147" t="str">
        <f t="shared" si="38"/>
        <v/>
      </c>
      <c r="O298" s="152" t="str">
        <f t="shared" si="32"/>
        <v/>
      </c>
      <c r="P298" s="147" t="str">
        <f t="shared" si="33"/>
        <v/>
      </c>
      <c r="Q298" s="147" t="str">
        <f t="shared" si="34"/>
        <v/>
      </c>
      <c r="R298" s="147" t="str">
        <f t="shared" si="35"/>
        <v/>
      </c>
    </row>
    <row r="299" spans="1:18" ht="24.95" customHeight="1">
      <c r="A299" s="36">
        <f t="shared" si="36"/>
        <v>1</v>
      </c>
      <c r="B299" s="45" t="str">
        <f t="shared" si="39"/>
        <v/>
      </c>
      <c r="C299" s="60"/>
      <c r="D299" s="61"/>
      <c r="E299" s="61"/>
      <c r="F299" s="46" t="str">
        <f><![CDATA[IFERROR(IF(E299<>"",VLOOKUP(E299,Items!$C$8:$D$167,2,0),""),"راجع تكويد الصنف")]]></f>
        <v/>
      </c>
      <c r="G299" s="61"/>
      <c r="H299" s="61"/>
      <c r="I299" s="61"/>
      <c r="J299" s="61"/>
      <c r="K299" s="65"/>
      <c r="L299" s="151"/>
      <c r="M299" s="147">
        <f t="shared" si="37"/>
        <v>0</v>
      </c>
      <c r="N299" s="147" t="str">
        <f t="shared" si="38"/>
        <v/>
      </c>
      <c r="O299" s="152" t="str">
        <f t="shared" si="32"/>
        <v/>
      </c>
      <c r="P299" s="147" t="str">
        <f t="shared" si="33"/>
        <v/>
      </c>
      <c r="Q299" s="147" t="str">
        <f t="shared" si="34"/>
        <v/>
      </c>
      <c r="R299" s="147" t="str">
        <f t="shared" si="35"/>
        <v/>
      </c>
    </row>
    <row r="300" spans="1:18" ht="24.95" customHeight="1">
      <c r="A300" s="36">
        <f t="shared" si="36"/>
        <v>1</v>
      </c>
      <c r="B300" s="45" t="str">
        <f t="shared" si="39"/>
        <v/>
      </c>
      <c r="C300" s="60"/>
      <c r="D300" s="61"/>
      <c r="E300" s="61"/>
      <c r="F300" s="46" t="str">
        <f><![CDATA[IFERROR(IF(E300<>"",VLOOKUP(E300,Items!$C$8:$D$167,2,0),""),"راجع تكويد الصنف")]]></f>
        <v/>
      </c>
      <c r="G300" s="61"/>
      <c r="H300" s="61"/>
      <c r="I300" s="61"/>
      <c r="J300" s="61"/>
      <c r="K300" s="65"/>
      <c r="L300" s="151"/>
      <c r="M300" s="147">
        <f t="shared" si="37"/>
        <v>0</v>
      </c>
      <c r="N300" s="147" t="str">
        <f t="shared" si="38"/>
        <v/>
      </c>
      <c r="O300" s="152" t="str">
        <f t="shared" si="32"/>
        <v/>
      </c>
      <c r="P300" s="147" t="str">
        <f t="shared" si="33"/>
        <v/>
      </c>
      <c r="Q300" s="147" t="str">
        <f t="shared" si="34"/>
        <v/>
      </c>
      <c r="R300" s="147" t="str">
        <f t="shared" si="35"/>
        <v/>
      </c>
    </row>
    <row r="301" spans="1:18" ht="24.95" customHeight="1">
      <c r="A301" s="36">
        <f t="shared" si="36"/>
        <v>1</v>
      </c>
      <c r="B301" s="45" t="str">
        <f t="shared" si="39"/>
        <v/>
      </c>
      <c r="C301" s="60"/>
      <c r="D301" s="61"/>
      <c r="E301" s="61"/>
      <c r="F301" s="46" t="str">
        <f><![CDATA[IFERROR(IF(E301<>"",VLOOKUP(E301,Items!$C$8:$D$167,2,0),""),"راجع تكويد الصنف")]]></f>
        <v/>
      </c>
      <c r="G301" s="61"/>
      <c r="H301" s="61"/>
      <c r="I301" s="61"/>
      <c r="J301" s="61"/>
      <c r="K301" s="65"/>
      <c r="L301" s="151"/>
      <c r="M301" s="147">
        <f t="shared" si="37"/>
        <v>0</v>
      </c>
      <c r="N301" s="147" t="str">
        <f t="shared" si="38"/>
        <v/>
      </c>
      <c r="O301" s="152" t="str">
        <f t="shared" si="32"/>
        <v/>
      </c>
      <c r="P301" s="147" t="str">
        <f t="shared" si="33"/>
        <v/>
      </c>
      <c r="Q301" s="147" t="str">
        <f t="shared" si="34"/>
        <v/>
      </c>
      <c r="R301" s="147" t="str">
        <f t="shared" si="35"/>
        <v/>
      </c>
    </row>
    <row r="302" spans="1:18" ht="24.95" customHeight="1">
      <c r="A302" s="36">
        <f t="shared" si="36"/>
        <v>1</v>
      </c>
      <c r="B302" s="45" t="str">
        <f t="shared" si="39"/>
        <v/>
      </c>
      <c r="C302" s="60"/>
      <c r="D302" s="61"/>
      <c r="E302" s="61"/>
      <c r="F302" s="46" t="str">
        <f><![CDATA[IFERROR(IF(E302<>"",VLOOKUP(E302,Items!$C$8:$D$167,2,0),""),"راجع تكويد الصنف")]]></f>
        <v/>
      </c>
      <c r="G302" s="61"/>
      <c r="H302" s="61"/>
      <c r="I302" s="61"/>
      <c r="J302" s="61"/>
      <c r="K302" s="65"/>
      <c r="L302" s="151"/>
      <c r="M302" s="147">
        <f t="shared" si="37"/>
        <v>0</v>
      </c>
      <c r="N302" s="147" t="str">
        <f t="shared" si="38"/>
        <v/>
      </c>
      <c r="O302" s="152" t="str">
        <f t="shared" si="32"/>
        <v/>
      </c>
      <c r="P302" s="147" t="str">
        <f t="shared" si="33"/>
        <v/>
      </c>
      <c r="Q302" s="147" t="str">
        <f t="shared" si="34"/>
        <v/>
      </c>
      <c r="R302" s="147" t="str">
        <f t="shared" si="35"/>
        <v/>
      </c>
    </row>
    <row r="303" spans="1:18" ht="24.95" customHeight="1">
      <c r="A303" s="36">
        <f t="shared" si="36"/>
        <v>1</v>
      </c>
      <c r="B303" s="45" t="str">
        <f t="shared" si="39"/>
        <v/>
      </c>
      <c r="C303" s="60"/>
      <c r="D303" s="61"/>
      <c r="E303" s="61"/>
      <c r="F303" s="46" t="str">
        <f><![CDATA[IFERROR(IF(E303<>"",VLOOKUP(E303,Items!$C$8:$D$167,2,0),""),"راجع تكويد الصنف")]]></f>
        <v/>
      </c>
      <c r="G303" s="61"/>
      <c r="H303" s="61"/>
      <c r="I303" s="61"/>
      <c r="J303" s="61"/>
      <c r="K303" s="65"/>
      <c r="L303" s="151"/>
      <c r="M303" s="147">
        <f t="shared" si="37"/>
        <v>0</v>
      </c>
      <c r="N303" s="147" t="str">
        <f t="shared" si="38"/>
        <v/>
      </c>
      <c r="O303" s="152" t="str">
        <f t="shared" si="32"/>
        <v/>
      </c>
      <c r="P303" s="147" t="str">
        <f t="shared" si="33"/>
        <v/>
      </c>
      <c r="Q303" s="147" t="str">
        <f t="shared" si="34"/>
        <v/>
      </c>
      <c r="R303" s="147" t="str">
        <f t="shared" si="35"/>
        <v/>
      </c>
    </row>
    <row r="304" spans="1:18" ht="24.95" customHeight="1">
      <c r="A304" s="36">
        <f t="shared" si="36"/>
        <v>1</v>
      </c>
      <c r="B304" s="45" t="str">
        <f t="shared" si="39"/>
        <v/>
      </c>
      <c r="C304" s="60"/>
      <c r="D304" s="61"/>
      <c r="E304" s="61"/>
      <c r="F304" s="46" t="str">
        <f><![CDATA[IFERROR(IF(E304<>"",VLOOKUP(E304,Items!$C$8:$D$167,2,0),""),"راجع تكويد الصنف")]]></f>
        <v/>
      </c>
      <c r="G304" s="61"/>
      <c r="H304" s="61"/>
      <c r="I304" s="61"/>
      <c r="J304" s="61"/>
      <c r="K304" s="65"/>
      <c r="L304" s="151"/>
      <c r="M304" s="147">
        <f t="shared" si="37"/>
        <v>0</v>
      </c>
      <c r="N304" s="147" t="str">
        <f t="shared" si="38"/>
        <v/>
      </c>
      <c r="O304" s="152" t="str">
        <f t="shared" si="32"/>
        <v/>
      </c>
      <c r="P304" s="147" t="str">
        <f t="shared" si="33"/>
        <v/>
      </c>
      <c r="Q304" s="147" t="str">
        <f t="shared" si="34"/>
        <v/>
      </c>
      <c r="R304" s="147" t="str">
        <f t="shared" si="35"/>
        <v/>
      </c>
    </row>
    <row r="305" spans="1:18" ht="24.95" customHeight="1">
      <c r="A305" s="36">
        <f t="shared" si="36"/>
        <v>1</v>
      </c>
      <c r="B305" s="45" t="str">
        <f t="shared" si="39"/>
        <v/>
      </c>
      <c r="C305" s="60"/>
      <c r="D305" s="61"/>
      <c r="E305" s="61"/>
      <c r="F305" s="46" t="str">
        <f><![CDATA[IFERROR(IF(E305<>"",VLOOKUP(E305,Items!$C$8:$D$167,2,0),""),"راجع تكويد الصنف")]]></f>
        <v/>
      </c>
      <c r="G305" s="61"/>
      <c r="H305" s="61"/>
      <c r="I305" s="61"/>
      <c r="J305" s="61"/>
      <c r="K305" s="65"/>
      <c r="L305" s="151"/>
      <c r="M305" s="147">
        <f t="shared" si="37"/>
        <v>0</v>
      </c>
      <c r="N305" s="147" t="str">
        <f t="shared" si="38"/>
        <v/>
      </c>
      <c r="O305" s="152" t="str">
        <f t="shared" si="32"/>
        <v/>
      </c>
      <c r="P305" s="147" t="str">
        <f t="shared" si="33"/>
        <v/>
      </c>
      <c r="Q305" s="147" t="str">
        <f t="shared" si="34"/>
        <v/>
      </c>
      <c r="R305" s="147" t="str">
        <f t="shared" si="35"/>
        <v/>
      </c>
    </row>
    <row r="306" spans="1:18" ht="24.95" customHeight="1">
      <c r="A306" s="36">
        <f t="shared" si="36"/>
        <v>1</v>
      </c>
      <c r="B306" s="45" t="str">
        <f t="shared" si="39"/>
        <v/>
      </c>
      <c r="C306" s="60"/>
      <c r="D306" s="61"/>
      <c r="E306" s="61"/>
      <c r="F306" s="46" t="str">
        <f><![CDATA[IFERROR(IF(E306<>"",VLOOKUP(E306,Items!$C$8:$D$167,2,0),""),"راجع تكويد الصنف")]]></f>
        <v/>
      </c>
      <c r="G306" s="61"/>
      <c r="H306" s="61"/>
      <c r="I306" s="61"/>
      <c r="J306" s="61"/>
      <c r="K306" s="65"/>
      <c r="L306" s="151"/>
      <c r="M306" s="147">
        <f t="shared" si="37"/>
        <v>0</v>
      </c>
      <c r="N306" s="147" t="str">
        <f t="shared" si="38"/>
        <v/>
      </c>
      <c r="O306" s="152" t="str">
        <f t="shared" si="32"/>
        <v/>
      </c>
      <c r="P306" s="147" t="str">
        <f t="shared" si="33"/>
        <v/>
      </c>
      <c r="Q306" s="147" t="str">
        <f t="shared" si="34"/>
        <v/>
      </c>
      <c r="R306" s="147" t="str">
        <f t="shared" si="35"/>
        <v/>
      </c>
    </row>
    <row r="307" spans="1:18" ht="24.95" customHeight="1">
      <c r="A307" s="36">
        <f t="shared" si="36"/>
        <v>1</v>
      </c>
      <c r="B307" s="45" t="str">
        <f t="shared" si="39"/>
        <v/>
      </c>
      <c r="C307" s="60"/>
      <c r="D307" s="61"/>
      <c r="E307" s="61"/>
      <c r="F307" s="46" t="str">
        <f><![CDATA[IFERROR(IF(E307<>"",VLOOKUP(E307,Items!$C$8:$D$167,2,0),""),"راجع تكويد الصنف")]]></f>
        <v/>
      </c>
      <c r="G307" s="61"/>
      <c r="H307" s="61"/>
      <c r="I307" s="61"/>
      <c r="J307" s="61"/>
      <c r="K307" s="65"/>
      <c r="L307" s="151"/>
      <c r="M307" s="147">
        <f t="shared" si="37"/>
        <v>0</v>
      </c>
      <c r="N307" s="147" t="str">
        <f t="shared" si="38"/>
        <v/>
      </c>
      <c r="O307" s="152" t="str">
        <f t="shared" si="32"/>
        <v/>
      </c>
      <c r="P307" s="147" t="str">
        <f t="shared" si="33"/>
        <v/>
      </c>
      <c r="Q307" s="147" t="str">
        <f t="shared" si="34"/>
        <v/>
      </c>
      <c r="R307" s="147" t="str">
        <f t="shared" si="35"/>
        <v/>
      </c>
    </row>
    <row r="308" spans="1:18" ht="24.95" customHeight="1">
      <c r="A308" s="36">
        <f t="shared" si="36"/>
        <v>1</v>
      </c>
      <c r="B308" s="45" t="str">
        <f t="shared" si="39"/>
        <v/>
      </c>
      <c r="C308" s="60"/>
      <c r="D308" s="61"/>
      <c r="E308" s="61"/>
      <c r="F308" s="46" t="str">
        <f><![CDATA[IFERROR(IF(E308<>"",VLOOKUP(E308,Items!$C$8:$D$167,2,0),""),"راجع تكويد الصنف")]]></f>
        <v/>
      </c>
      <c r="G308" s="61"/>
      <c r="H308" s="61"/>
      <c r="I308" s="61"/>
      <c r="J308" s="61"/>
      <c r="K308" s="65"/>
      <c r="L308" s="151"/>
      <c r="M308" s="147">
        <f t="shared" si="37"/>
        <v>0</v>
      </c>
      <c r="N308" s="147" t="str">
        <f t="shared" si="38"/>
        <v/>
      </c>
      <c r="O308" s="152" t="str">
        <f t="shared" si="32"/>
        <v/>
      </c>
      <c r="P308" s="147" t="str">
        <f t="shared" si="33"/>
        <v/>
      </c>
      <c r="Q308" s="147" t="str">
        <f t="shared" si="34"/>
        <v/>
      </c>
      <c r="R308" s="147" t="str">
        <f t="shared" si="35"/>
        <v/>
      </c>
    </row>
    <row r="309" spans="1:18" ht="24.95" customHeight="1">
      <c r="A309" s="36">
        <f t="shared" si="36"/>
        <v>1</v>
      </c>
      <c r="B309" s="45" t="str">
        <f t="shared" si="39"/>
        <v/>
      </c>
      <c r="C309" s="60"/>
      <c r="D309" s="61"/>
      <c r="E309" s="61"/>
      <c r="F309" s="46" t="str">
        <f><![CDATA[IFERROR(IF(E309<>"",VLOOKUP(E309,Items!$C$8:$D$167,2,0),""),"راجع تكويد الصنف")]]></f>
        <v/>
      </c>
      <c r="G309" s="61"/>
      <c r="H309" s="61"/>
      <c r="I309" s="61"/>
      <c r="J309" s="61"/>
      <c r="K309" s="65"/>
      <c r="L309" s="151"/>
      <c r="M309" s="147">
        <f t="shared" si="37"/>
        <v>0</v>
      </c>
      <c r="N309" s="147" t="str">
        <f t="shared" si="38"/>
        <v/>
      </c>
      <c r="O309" s="152" t="str">
        <f t="shared" si="32"/>
        <v/>
      </c>
      <c r="P309" s="147" t="str">
        <f t="shared" si="33"/>
        <v/>
      </c>
      <c r="Q309" s="147" t="str">
        <f t="shared" si="34"/>
        <v/>
      </c>
      <c r="R309" s="147" t="str">
        <f t="shared" si="35"/>
        <v/>
      </c>
    </row>
    <row r="310" spans="1:18" ht="24.95" customHeight="1">
      <c r="A310" s="36">
        <f t="shared" si="36"/>
        <v>1</v>
      </c>
      <c r="B310" s="45" t="str">
        <f t="shared" si="39"/>
        <v/>
      </c>
      <c r="C310" s="60"/>
      <c r="D310" s="61"/>
      <c r="E310" s="61"/>
      <c r="F310" s="46" t="str">
        <f><![CDATA[IFERROR(IF(E310<>"",VLOOKUP(E310,Items!$C$8:$D$167,2,0),""),"راجع تكويد الصنف")]]></f>
        <v/>
      </c>
      <c r="G310" s="61"/>
      <c r="H310" s="61"/>
      <c r="I310" s="61"/>
      <c r="J310" s="61"/>
      <c r="K310" s="65"/>
      <c r="L310" s="151"/>
      <c r="M310" s="147">
        <f t="shared" si="37"/>
        <v>0</v>
      </c>
      <c r="N310" s="147" t="str">
        <f t="shared" si="38"/>
        <v/>
      </c>
      <c r="O310" s="152" t="str">
        <f t="shared" si="32"/>
        <v/>
      </c>
      <c r="P310" s="147" t="str">
        <f t="shared" si="33"/>
        <v/>
      </c>
      <c r="Q310" s="147" t="str">
        <f t="shared" si="34"/>
        <v/>
      </c>
      <c r="R310" s="147" t="str">
        <f t="shared" si="35"/>
        <v/>
      </c>
    </row>
    <row r="311" spans="1:18" ht="24.95" customHeight="1">
      <c r="A311" s="36">
        <f t="shared" si="36"/>
        <v>1</v>
      </c>
      <c r="B311" s="45" t="str">
        <f t="shared" si="39"/>
        <v/>
      </c>
      <c r="C311" s="60"/>
      <c r="D311" s="61"/>
      <c r="E311" s="61"/>
      <c r="F311" s="46" t="str">
        <f><![CDATA[IFERROR(IF(E311<>"",VLOOKUP(E311,Items!$C$8:$D$167,2,0),""),"راجع تكويد الصنف")]]></f>
        <v/>
      </c>
      <c r="G311" s="61"/>
      <c r="H311" s="61"/>
      <c r="I311" s="61"/>
      <c r="J311" s="61"/>
      <c r="K311" s="65"/>
      <c r="L311" s="151"/>
      <c r="M311" s="147">
        <f t="shared" si="37"/>
        <v>0</v>
      </c>
      <c r="N311" s="147" t="str">
        <f t="shared" si="38"/>
        <v/>
      </c>
      <c r="O311" s="152" t="str">
        <f t="shared" si="32"/>
        <v/>
      </c>
      <c r="P311" s="147" t="str">
        <f t="shared" si="33"/>
        <v/>
      </c>
      <c r="Q311" s="147" t="str">
        <f t="shared" si="34"/>
        <v/>
      </c>
      <c r="R311" s="147" t="str">
        <f t="shared" si="35"/>
        <v/>
      </c>
    </row>
    <row r="312" spans="1:18" ht="24.95" customHeight="1">
      <c r="A312" s="36">
        <f t="shared" si="36"/>
        <v>1</v>
      </c>
      <c r="B312" s="45" t="str">
        <f t="shared" si="39"/>
        <v/>
      </c>
      <c r="C312" s="60"/>
      <c r="D312" s="61"/>
      <c r="E312" s="61"/>
      <c r="F312" s="46" t="str">
        <f><![CDATA[IFERROR(IF(E312<>"",VLOOKUP(E312,Items!$C$8:$D$167,2,0),""),"راجع تكويد الصنف")]]></f>
        <v/>
      </c>
      <c r="G312" s="61"/>
      <c r="H312" s="61"/>
      <c r="I312" s="61"/>
      <c r="J312" s="61"/>
      <c r="K312" s="65"/>
      <c r="L312" s="151"/>
      <c r="M312" s="147">
        <f t="shared" si="37"/>
        <v>0</v>
      </c>
      <c r="N312" s="147" t="str">
        <f t="shared" si="38"/>
        <v/>
      </c>
      <c r="O312" s="152" t="str">
        <f t="shared" si="32"/>
        <v/>
      </c>
      <c r="P312" s="147" t="str">
        <f t="shared" si="33"/>
        <v/>
      </c>
      <c r="Q312" s="147" t="str">
        <f t="shared" si="34"/>
        <v/>
      </c>
      <c r="R312" s="147" t="str">
        <f t="shared" si="35"/>
        <v/>
      </c>
    </row>
    <row r="313" spans="1:18" ht="24.95" customHeight="1">
      <c r="A313" s="36">
        <f t="shared" si="36"/>
        <v>1</v>
      </c>
      <c r="B313" s="45" t="str">
        <f t="shared" si="39"/>
        <v/>
      </c>
      <c r="C313" s="60"/>
      <c r="D313" s="61"/>
      <c r="E313" s="61"/>
      <c r="F313" s="46" t="str">
        <f><![CDATA[IFERROR(IF(E313<>"",VLOOKUP(E313,Items!$C$8:$D$167,2,0),""),"راجع تكويد الصنف")]]></f>
        <v/>
      </c>
      <c r="G313" s="61"/>
      <c r="H313" s="61"/>
      <c r="I313" s="61"/>
      <c r="J313" s="61"/>
      <c r="K313" s="65"/>
      <c r="L313" s="151"/>
      <c r="M313" s="147">
        <f t="shared" si="37"/>
        <v>0</v>
      </c>
      <c r="N313" s="147" t="str">
        <f t="shared" si="38"/>
        <v/>
      </c>
      <c r="O313" s="152" t="str">
        <f t="shared" si="32"/>
        <v/>
      </c>
      <c r="P313" s="147" t="str">
        <f t="shared" si="33"/>
        <v/>
      </c>
      <c r="Q313" s="147" t="str">
        <f t="shared" si="34"/>
        <v/>
      </c>
      <c r="R313" s="147" t="str">
        <f t="shared" si="35"/>
        <v/>
      </c>
    </row>
    <row r="314" spans="1:18" ht="24.95" customHeight="1">
      <c r="A314" s="36">
        <f t="shared" si="36"/>
        <v>1</v>
      </c>
      <c r="B314" s="45" t="str">
        <f t="shared" si="39"/>
        <v/>
      </c>
      <c r="C314" s="60"/>
      <c r="D314" s="61"/>
      <c r="E314" s="61"/>
      <c r="F314" s="46" t="str">
        <f><![CDATA[IFERROR(IF(E314<>"",VLOOKUP(E314,Items!$C$8:$D$167,2,0),""),"راجع تكويد الصنف")]]></f>
        <v/>
      </c>
      <c r="G314" s="61"/>
      <c r="H314" s="61"/>
      <c r="I314" s="61"/>
      <c r="J314" s="61"/>
      <c r="K314" s="65"/>
      <c r="L314" s="151"/>
      <c r="M314" s="147">
        <f t="shared" si="37"/>
        <v>0</v>
      </c>
      <c r="N314" s="147" t="str">
        <f t="shared" si="38"/>
        <v/>
      </c>
      <c r="O314" s="152" t="str">
        <f t="shared" si="32"/>
        <v/>
      </c>
      <c r="P314" s="147" t="str">
        <f t="shared" si="33"/>
        <v/>
      </c>
      <c r="Q314" s="147" t="str">
        <f t="shared" si="34"/>
        <v/>
      </c>
      <c r="R314" s="147" t="str">
        <f t="shared" si="35"/>
        <v/>
      </c>
    </row>
    <row r="315" spans="1:18" ht="24.95" customHeight="1">
      <c r="A315" s="36">
        <f t="shared" si="36"/>
        <v>1</v>
      </c>
      <c r="B315" s="45" t="str">
        <f t="shared" si="39"/>
        <v/>
      </c>
      <c r="C315" s="60"/>
      <c r="D315" s="61"/>
      <c r="E315" s="61"/>
      <c r="F315" s="46" t="str">
        <f><![CDATA[IFERROR(IF(E315<>"",VLOOKUP(E315,Items!$C$8:$D$167,2,0),""),"راجع تكويد الصنف")]]></f>
        <v/>
      </c>
      <c r="G315" s="61"/>
      <c r="H315" s="61"/>
      <c r="I315" s="61"/>
      <c r="J315" s="61"/>
      <c r="K315" s="65"/>
      <c r="L315" s="151"/>
      <c r="M315" s="147">
        <f t="shared" si="37"/>
        <v>0</v>
      </c>
      <c r="N315" s="147" t="str">
        <f t="shared" si="38"/>
        <v/>
      </c>
      <c r="O315" s="152" t="str">
        <f t="shared" si="32"/>
        <v/>
      </c>
      <c r="P315" s="147" t="str">
        <f t="shared" si="33"/>
        <v/>
      </c>
      <c r="Q315" s="147" t="str">
        <f t="shared" si="34"/>
        <v/>
      </c>
      <c r="R315" s="147" t="str">
        <f t="shared" si="35"/>
        <v/>
      </c>
    </row>
    <row r="316" spans="1:18" ht="24.95" customHeight="1">
      <c r="A316" s="36">
        <f t="shared" si="36"/>
        <v>1</v>
      </c>
      <c r="B316" s="45" t="str">
        <f t="shared" si="39"/>
        <v/>
      </c>
      <c r="C316" s="60"/>
      <c r="D316" s="61"/>
      <c r="E316" s="61"/>
      <c r="F316" s="46" t="str">
        <f><![CDATA[IFERROR(IF(E316<>"",VLOOKUP(E316,Items!$C$8:$D$167,2,0),""),"راجع تكويد الصنف")]]></f>
        <v/>
      </c>
      <c r="G316" s="61"/>
      <c r="H316" s="61"/>
      <c r="I316" s="61"/>
      <c r="J316" s="61"/>
      <c r="K316" s="65"/>
      <c r="L316" s="151"/>
      <c r="M316" s="147">
        <f t="shared" si="37"/>
        <v>0</v>
      </c>
      <c r="N316" s="147" t="str">
        <f t="shared" si="38"/>
        <v/>
      </c>
      <c r="O316" s="152" t="str">
        <f t="shared" si="32"/>
        <v/>
      </c>
      <c r="P316" s="147" t="str">
        <f t="shared" si="33"/>
        <v/>
      </c>
      <c r="Q316" s="147" t="str">
        <f t="shared" si="34"/>
        <v/>
      </c>
      <c r="R316" s="147" t="str">
        <f t="shared" si="35"/>
        <v/>
      </c>
    </row>
    <row r="317" spans="1:18" ht="24.95" customHeight="1">
      <c r="A317" s="36">
        <f t="shared" si="36"/>
        <v>1</v>
      </c>
      <c r="B317" s="45" t="str">
        <f t="shared" si="39"/>
        <v/>
      </c>
      <c r="C317" s="60"/>
      <c r="D317" s="61"/>
      <c r="E317" s="61"/>
      <c r="F317" s="46" t="str">
        <f><![CDATA[IFERROR(IF(E317<>"",VLOOKUP(E317,Items!$C$8:$D$167,2,0),""),"راجع تكويد الصنف")]]></f>
        <v/>
      </c>
      <c r="G317" s="61"/>
      <c r="H317" s="61"/>
      <c r="I317" s="61"/>
      <c r="J317" s="61"/>
      <c r="K317" s="65"/>
      <c r="L317" s="151"/>
      <c r="M317" s="147">
        <f t="shared" si="37"/>
        <v>0</v>
      </c>
      <c r="N317" s="147" t="str">
        <f t="shared" si="38"/>
        <v/>
      </c>
      <c r="O317" s="152" t="str">
        <f t="shared" si="32"/>
        <v/>
      </c>
      <c r="P317" s="147" t="str">
        <f t="shared" si="33"/>
        <v/>
      </c>
      <c r="Q317" s="147" t="str">
        <f t="shared" si="34"/>
        <v/>
      </c>
      <c r="R317" s="147" t="str">
        <f t="shared" si="35"/>
        <v/>
      </c>
    </row>
    <row r="318" spans="1:18" ht="24.95" customHeight="1">
      <c r="A318" s="36">
        <f t="shared" si="36"/>
        <v>1</v>
      </c>
      <c r="B318" s="45" t="str">
        <f t="shared" si="39"/>
        <v/>
      </c>
      <c r="C318" s="60"/>
      <c r="D318" s="61"/>
      <c r="E318" s="61"/>
      <c r="F318" s="46" t="str">
        <f><![CDATA[IFERROR(IF(E318<>"",VLOOKUP(E318,Items!$C$8:$D$167,2,0),""),"راجع تكويد الصنف")]]></f>
        <v/>
      </c>
      <c r="G318" s="61"/>
      <c r="H318" s="61"/>
      <c r="I318" s="61"/>
      <c r="J318" s="61"/>
      <c r="K318" s="65"/>
      <c r="L318" s="151"/>
      <c r="M318" s="147">
        <f t="shared" si="37"/>
        <v>0</v>
      </c>
      <c r="N318" s="147" t="str">
        <f t="shared" si="38"/>
        <v/>
      </c>
      <c r="O318" s="152" t="str">
        <f t="shared" si="32"/>
        <v/>
      </c>
      <c r="P318" s="147" t="str">
        <f t="shared" si="33"/>
        <v/>
      </c>
      <c r="Q318" s="147" t="str">
        <f t="shared" si="34"/>
        <v/>
      </c>
      <c r="R318" s="147" t="str">
        <f t="shared" si="35"/>
        <v/>
      </c>
    </row>
    <row r="319" spans="1:18" ht="24.95" customHeight="1">
      <c r="A319" s="36">
        <f t="shared" si="36"/>
        <v>1</v>
      </c>
      <c r="B319" s="45" t="str">
        <f t="shared" si="39"/>
        <v/>
      </c>
      <c r="C319" s="60"/>
      <c r="D319" s="61"/>
      <c r="E319" s="61"/>
      <c r="F319" s="46" t="str">
        <f><![CDATA[IFERROR(IF(E319<>"",VLOOKUP(E319,Items!$C$8:$D$167,2,0),""),"راجع تكويد الصنف")]]></f>
        <v/>
      </c>
      <c r="G319" s="61"/>
      <c r="H319" s="61"/>
      <c r="I319" s="61"/>
      <c r="J319" s="61"/>
      <c r="K319" s="65"/>
      <c r="L319" s="151"/>
      <c r="M319" s="147">
        <f t="shared" si="37"/>
        <v>0</v>
      </c>
      <c r="N319" s="147" t="str">
        <f t="shared" si="38"/>
        <v/>
      </c>
      <c r="O319" s="152" t="str">
        <f t="shared" si="32"/>
        <v/>
      </c>
      <c r="P319" s="147" t="str">
        <f t="shared" si="33"/>
        <v/>
      </c>
      <c r="Q319" s="147" t="str">
        <f t="shared" si="34"/>
        <v/>
      </c>
      <c r="R319" s="147" t="str">
        <f t="shared" si="35"/>
        <v/>
      </c>
    </row>
    <row r="320" spans="1:18" ht="24.95" customHeight="1">
      <c r="A320" s="36">
        <f t="shared" si="36"/>
        <v>1</v>
      </c>
      <c r="B320" s="45" t="str">
        <f t="shared" si="39"/>
        <v/>
      </c>
      <c r="C320" s="60"/>
      <c r="D320" s="61"/>
      <c r="E320" s="61"/>
      <c r="F320" s="46" t="str">
        <f><![CDATA[IFERROR(IF(E320<>"",VLOOKUP(E320,Items!$C$8:$D$167,2,0),""),"راجع تكويد الصنف")]]></f>
        <v/>
      </c>
      <c r="G320" s="61"/>
      <c r="H320" s="61"/>
      <c r="I320" s="61"/>
      <c r="J320" s="61"/>
      <c r="K320" s="65"/>
      <c r="L320" s="151"/>
      <c r="M320" s="147">
        <f t="shared" si="37"/>
        <v>0</v>
      </c>
      <c r="N320" s="147" t="str">
        <f t="shared" si="38"/>
        <v/>
      </c>
      <c r="O320" s="152" t="str">
        <f t="shared" si="32"/>
        <v/>
      </c>
      <c r="P320" s="147" t="str">
        <f t="shared" si="33"/>
        <v/>
      </c>
      <c r="Q320" s="147" t="str">
        <f t="shared" si="34"/>
        <v/>
      </c>
      <c r="R320" s="147" t="str">
        <f t="shared" si="35"/>
        <v/>
      </c>
    </row>
    <row r="321" spans="1:18" ht="24.95" customHeight="1">
      <c r="A321" s="36">
        <f t="shared" si="36"/>
        <v>1</v>
      </c>
      <c r="B321" s="45" t="str">
        <f t="shared" si="39"/>
        <v/>
      </c>
      <c r="C321" s="60"/>
      <c r="D321" s="61"/>
      <c r="E321" s="61"/>
      <c r="F321" s="46" t="str">
        <f><![CDATA[IFERROR(IF(E321<>"",VLOOKUP(E321,Items!$C$8:$D$167,2,0),""),"راجع تكويد الصنف")]]></f>
        <v/>
      </c>
      <c r="G321" s="61"/>
      <c r="H321" s="61"/>
      <c r="I321" s="61"/>
      <c r="J321" s="61"/>
      <c r="K321" s="65"/>
      <c r="L321" s="151"/>
      <c r="M321" s="147">
        <f t="shared" si="37"/>
        <v>0</v>
      </c>
      <c r="N321" s="147" t="str">
        <f t="shared" si="38"/>
        <v/>
      </c>
      <c r="O321" s="152" t="str">
        <f t="shared" si="32"/>
        <v/>
      </c>
      <c r="P321" s="147" t="str">
        <f t="shared" si="33"/>
        <v/>
      </c>
      <c r="Q321" s="147" t="str">
        <f t="shared" si="34"/>
        <v/>
      </c>
      <c r="R321" s="147" t="str">
        <f t="shared" si="35"/>
        <v/>
      </c>
    </row>
    <row r="322" spans="1:18" ht="24.95" customHeight="1">
      <c r="A322" s="36">
        <f t="shared" si="36"/>
        <v>1</v>
      </c>
      <c r="B322" s="45" t="str">
        <f t="shared" si="39"/>
        <v/>
      </c>
      <c r="C322" s="60"/>
      <c r="D322" s="61"/>
      <c r="E322" s="61"/>
      <c r="F322" s="46" t="str">
        <f><![CDATA[IFERROR(IF(E322<>"",VLOOKUP(E322,Items!$C$8:$D$167,2,0),""),"راجع تكويد الصنف")]]></f>
        <v/>
      </c>
      <c r="G322" s="61"/>
      <c r="H322" s="61"/>
      <c r="I322" s="61"/>
      <c r="J322" s="61"/>
      <c r="K322" s="65"/>
      <c r="L322" s="151"/>
      <c r="M322" s="147">
        <f t="shared" si="37"/>
        <v>0</v>
      </c>
      <c r="N322" s="147" t="str">
        <f t="shared" si="38"/>
        <v/>
      </c>
      <c r="O322" s="152" t="str">
        <f t="shared" si="32"/>
        <v/>
      </c>
      <c r="P322" s="147" t="str">
        <f t="shared" si="33"/>
        <v/>
      </c>
      <c r="Q322" s="147" t="str">
        <f t="shared" si="34"/>
        <v/>
      </c>
      <c r="R322" s="147" t="str">
        <f t="shared" si="35"/>
        <v/>
      </c>
    </row>
    <row r="323" spans="1:18" ht="24.95" customHeight="1">
      <c r="A323" s="36">
        <f t="shared" si="36"/>
        <v>1</v>
      </c>
      <c r="B323" s="45" t="str">
        <f t="shared" si="39"/>
        <v/>
      </c>
      <c r="C323" s="60"/>
      <c r="D323" s="61"/>
      <c r="E323" s="61"/>
      <c r="F323" s="46" t="str">
        <f><![CDATA[IFERROR(IF(E323<>"",VLOOKUP(E323,Items!$C$8:$D$167,2,0),""),"راجع تكويد الصنف")]]></f>
        <v/>
      </c>
      <c r="G323" s="61"/>
      <c r="H323" s="61"/>
      <c r="I323" s="61"/>
      <c r="J323" s="61"/>
      <c r="K323" s="65"/>
      <c r="L323" s="151"/>
      <c r="M323" s="147">
        <f t="shared" si="37"/>
        <v>0</v>
      </c>
      <c r="N323" s="147" t="str">
        <f t="shared" si="38"/>
        <v/>
      </c>
      <c r="O323" s="152" t="str">
        <f t="shared" si="32"/>
        <v/>
      </c>
      <c r="P323" s="147" t="str">
        <f t="shared" si="33"/>
        <v/>
      </c>
      <c r="Q323" s="147" t="str">
        <f t="shared" si="34"/>
        <v/>
      </c>
      <c r="R323" s="147" t="str">
        <f t="shared" si="35"/>
        <v/>
      </c>
    </row>
    <row r="324" spans="1:18" ht="24.95" customHeight="1">
      <c r="A324" s="36">
        <f t="shared" si="36"/>
        <v>1</v>
      </c>
      <c r="B324" s="45" t="str">
        <f t="shared" si="39"/>
        <v/>
      </c>
      <c r="C324" s="60"/>
      <c r="D324" s="61"/>
      <c r="E324" s="61"/>
      <c r="F324" s="46" t="str">
        <f><![CDATA[IFERROR(IF(E324<>"",VLOOKUP(E324,Items!$C$8:$D$167,2,0),""),"راجع تكويد الصنف")]]></f>
        <v/>
      </c>
      <c r="G324" s="61"/>
      <c r="H324" s="61"/>
      <c r="I324" s="61"/>
      <c r="J324" s="61"/>
      <c r="K324" s="65"/>
      <c r="L324" s="151"/>
      <c r="M324" s="147">
        <f t="shared" si="37"/>
        <v>0</v>
      </c>
      <c r="N324" s="147" t="str">
        <f t="shared" si="38"/>
        <v/>
      </c>
      <c r="O324" s="152" t="str">
        <f t="shared" si="32"/>
        <v/>
      </c>
      <c r="P324" s="147" t="str">
        <f t="shared" si="33"/>
        <v/>
      </c>
      <c r="Q324" s="147" t="str">
        <f t="shared" si="34"/>
        <v/>
      </c>
      <c r="R324" s="147" t="str">
        <f t="shared" si="35"/>
        <v/>
      </c>
    </row>
    <row r="325" spans="1:18" ht="24.95" customHeight="1">
      <c r="A325" s="36">
        <f t="shared" si="36"/>
        <v>1</v>
      </c>
      <c r="B325" s="45" t="str">
        <f t="shared" si="39"/>
        <v/>
      </c>
      <c r="C325" s="60"/>
      <c r="D325" s="61"/>
      <c r="E325" s="61"/>
      <c r="F325" s="46" t="str">
        <f><![CDATA[IFERROR(IF(E325<>"",VLOOKUP(E325,Items!$C$8:$D$167,2,0),""),"راجع تكويد الصنف")]]></f>
        <v/>
      </c>
      <c r="G325" s="61"/>
      <c r="H325" s="61"/>
      <c r="I325" s="61"/>
      <c r="J325" s="61"/>
      <c r="K325" s="65"/>
      <c r="L325" s="151"/>
      <c r="M325" s="147">
        <f t="shared" si="37"/>
        <v>0</v>
      </c>
      <c r="N325" s="147" t="str">
        <f t="shared" si="38"/>
        <v/>
      </c>
      <c r="O325" s="152" t="str">
        <f t="shared" si="32"/>
        <v/>
      </c>
      <c r="P325" s="147" t="str">
        <f t="shared" si="33"/>
        <v/>
      </c>
      <c r="Q325" s="147" t="str">
        <f t="shared" si="34"/>
        <v/>
      </c>
      <c r="R325" s="147" t="str">
        <f t="shared" si="35"/>
        <v/>
      </c>
    </row>
    <row r="326" spans="1:18" ht="24.95" customHeight="1">
      <c r="A326" s="36">
        <f t="shared" si="36"/>
        <v>1</v>
      </c>
      <c r="B326" s="45" t="str">
        <f t="shared" si="39"/>
        <v/>
      </c>
      <c r="C326" s="60"/>
      <c r="D326" s="61"/>
      <c r="E326" s="61"/>
      <c r="F326" s="46" t="str">
        <f><![CDATA[IFERROR(IF(E326<>"",VLOOKUP(E326,Items!$C$8:$D$167,2,0),""),"راجع تكويد الصنف")]]></f>
        <v/>
      </c>
      <c r="G326" s="61"/>
      <c r="H326" s="61"/>
      <c r="I326" s="61"/>
      <c r="J326" s="61"/>
      <c r="K326" s="65"/>
      <c r="L326" s="151"/>
      <c r="M326" s="147">
        <f t="shared" si="37"/>
        <v>0</v>
      </c>
      <c r="N326" s="147" t="str">
        <f t="shared" si="38"/>
        <v/>
      </c>
      <c r="O326" s="152" t="str">
        <f t="shared" si="32"/>
        <v/>
      </c>
      <c r="P326" s="147" t="str">
        <f t="shared" si="33"/>
        <v/>
      </c>
      <c r="Q326" s="147" t="str">
        <f t="shared" si="34"/>
        <v/>
      </c>
      <c r="R326" s="147" t="str">
        <f t="shared" si="35"/>
        <v/>
      </c>
    </row>
    <row r="327" spans="1:18" ht="24.95" customHeight="1">
      <c r="A327" s="36">
        <f t="shared" si="36"/>
        <v>1</v>
      </c>
      <c r="B327" s="45" t="str">
        <f t="shared" si="39"/>
        <v/>
      </c>
      <c r="C327" s="60"/>
      <c r="D327" s="61"/>
      <c r="E327" s="61"/>
      <c r="F327" s="46" t="str">
        <f><![CDATA[IFERROR(IF(E327<>"",VLOOKUP(E327,Items!$C$8:$D$167,2,0),""),"راجع تكويد الصنف")]]></f>
        <v/>
      </c>
      <c r="G327" s="61"/>
      <c r="H327" s="61"/>
      <c r="I327" s="61"/>
      <c r="J327" s="61"/>
      <c r="K327" s="65"/>
      <c r="L327" s="151"/>
      <c r="M327" s="147">
        <f t="shared" si="37"/>
        <v>0</v>
      </c>
      <c r="N327" s="147" t="str">
        <f t="shared" si="38"/>
        <v/>
      </c>
      <c r="O327" s="152" t="str">
        <f t="shared" si="32"/>
        <v/>
      </c>
      <c r="P327" s="147" t="str">
        <f t="shared" si="33"/>
        <v/>
      </c>
      <c r="Q327" s="147" t="str">
        <f t="shared" si="34"/>
        <v/>
      </c>
      <c r="R327" s="147" t="str">
        <f t="shared" si="35"/>
        <v/>
      </c>
    </row>
    <row r="328" spans="1:18" ht="24.95" customHeight="1">
      <c r="A328" s="36">
        <f t="shared" si="36"/>
        <v>1</v>
      </c>
      <c r="B328" s="45" t="str">
        <f t="shared" si="39"/>
        <v/>
      </c>
      <c r="C328" s="60"/>
      <c r="D328" s="61"/>
      <c r="E328" s="61"/>
      <c r="F328" s="46" t="str">
        <f><![CDATA[IFERROR(IF(E328<>"",VLOOKUP(E328,Items!$C$8:$D$167,2,0),""),"راجع تكويد الصنف")]]></f>
        <v/>
      </c>
      <c r="G328" s="61"/>
      <c r="H328" s="61"/>
      <c r="I328" s="61"/>
      <c r="J328" s="61"/>
      <c r="K328" s="65"/>
      <c r="L328" s="151"/>
      <c r="M328" s="147">
        <f t="shared" si="37"/>
        <v>0</v>
      </c>
      <c r="N328" s="147" t="str">
        <f t="shared" si="38"/>
        <v/>
      </c>
      <c r="O328" s="152" t="str">
        <f t="shared" si="32"/>
        <v/>
      </c>
      <c r="P328" s="147" t="str">
        <f t="shared" si="33"/>
        <v/>
      </c>
      <c r="Q328" s="147" t="str">
        <f t="shared" si="34"/>
        <v/>
      </c>
      <c r="R328" s="147" t="str">
        <f t="shared" si="35"/>
        <v/>
      </c>
    </row>
    <row r="329" spans="1:18" ht="24.95" customHeight="1">
      <c r="A329" s="36">
        <f t="shared" si="36"/>
        <v>1</v>
      </c>
      <c r="B329" s="45" t="str">
        <f t="shared" si="39"/>
        <v/>
      </c>
      <c r="C329" s="60"/>
      <c r="D329" s="61"/>
      <c r="E329" s="61"/>
      <c r="F329" s="46" t="str">
        <f><![CDATA[IFERROR(IF(E329<>"",VLOOKUP(E329,Items!$C$8:$D$167,2,0),""),"راجع تكويد الصنف")]]></f>
        <v/>
      </c>
      <c r="G329" s="61"/>
      <c r="H329" s="61"/>
      <c r="I329" s="61"/>
      <c r="J329" s="61"/>
      <c r="K329" s="65"/>
      <c r="L329" s="151"/>
      <c r="M329" s="147">
        <f t="shared" si="37"/>
        <v>0</v>
      </c>
      <c r="N329" s="147" t="str">
        <f t="shared" si="38"/>
        <v/>
      </c>
      <c r="O329" s="152" t="str">
        <f t="shared" ref="O329:O392" si="40">IF($O$8=2,IF($N$6=D329,C329,""),"")</f>
        <v/>
      </c>
      <c r="P329" s="147" t="str">
        <f t="shared" ref="P329:P392" si="41">IF($O$8=2,IF($N$6=D329,F329,""),"")</f>
        <v/>
      </c>
      <c r="Q329" s="147" t="str">
        <f t="shared" ref="Q329:Q392" si="42">IF($O$8=2,IF($N$6=D329,G329,""),"")</f>
        <v/>
      </c>
      <c r="R329" s="147" t="str">
        <f t="shared" ref="R329:R392" si="43">IF($O$8=2,IF($N$6=D329,H329,""),"")</f>
        <v/>
      </c>
    </row>
    <row r="330" spans="1:18" ht="24.95" customHeight="1">
      <c r="A330" s="36">
        <f t="shared" ref="A330:A393" si="44">IFERROR(RANK(M330,$M$9:$M$508,1),"")</f>
        <v>1</v>
      </c>
      <c r="B330" s="45" t="str">
        <f t="shared" si="39"/>
        <v/>
      </c>
      <c r="C330" s="60"/>
      <c r="D330" s="61"/>
      <c r="E330" s="61"/>
      <c r="F330" s="46" t="str">
        <f><![CDATA[IFERROR(IF(E330<>"",VLOOKUP(E330,Items!$C$8:$D$167,2,0),""),"راجع تكويد الصنف")]]></f>
        <v/>
      </c>
      <c r="G330" s="61"/>
      <c r="H330" s="61"/>
      <c r="I330" s="61"/>
      <c r="J330" s="61"/>
      <c r="K330" s="65"/>
      <c r="L330" s="151"/>
      <c r="M330" s="147">
        <f t="shared" ref="M330:M393" si="45">IF($M$8=E330,D330,"")</f>
        <v>0</v>
      </c>
      <c r="N330" s="147" t="str">
        <f t="shared" ref="N330:N393" si="46">IF(P330&lt;&gt;"",ROW(),"")</f>
        <v/>
      </c>
      <c r="O330" s="152" t="str">
        <f t="shared" si="40"/>
        <v/>
      </c>
      <c r="P330" s="147" t="str">
        <f t="shared" si="41"/>
        <v/>
      </c>
      <c r="Q330" s="147" t="str">
        <f t="shared" si="42"/>
        <v/>
      </c>
      <c r="R330" s="147" t="str">
        <f t="shared" si="43"/>
        <v/>
      </c>
    </row>
    <row r="331" spans="1:18" ht="24.95" customHeight="1">
      <c r="A331" s="36">
        <f t="shared" si="44"/>
        <v>1</v>
      </c>
      <c r="B331" s="45" t="str">
        <f t="shared" ref="B331:B394" si="47">IF(AND(C331&lt;&gt;"",E331&lt;&gt;""),B330+1,"")</f>
        <v/>
      </c>
      <c r="C331" s="60"/>
      <c r="D331" s="61"/>
      <c r="E331" s="61"/>
      <c r="F331" s="46" t="str">
        <f><![CDATA[IFERROR(IF(E331<>"",VLOOKUP(E331,Items!$C$8:$D$167,2,0),""),"راجع تكويد الصنف")]]></f>
        <v/>
      </c>
      <c r="G331" s="61"/>
      <c r="H331" s="61"/>
      <c r="I331" s="61"/>
      <c r="J331" s="61"/>
      <c r="K331" s="65"/>
      <c r="L331" s="151"/>
      <c r="M331" s="147">
        <f t="shared" si="45"/>
        <v>0</v>
      </c>
      <c r="N331" s="147" t="str">
        <f t="shared" si="46"/>
        <v/>
      </c>
      <c r="O331" s="152" t="str">
        <f t="shared" si="40"/>
        <v/>
      </c>
      <c r="P331" s="147" t="str">
        <f t="shared" si="41"/>
        <v/>
      </c>
      <c r="Q331" s="147" t="str">
        <f t="shared" si="42"/>
        <v/>
      </c>
      <c r="R331" s="147" t="str">
        <f t="shared" si="43"/>
        <v/>
      </c>
    </row>
    <row r="332" spans="1:18" ht="24.95" customHeight="1">
      <c r="A332" s="36">
        <f t="shared" si="44"/>
        <v>1</v>
      </c>
      <c r="B332" s="45" t="str">
        <f t="shared" si="47"/>
        <v/>
      </c>
      <c r="C332" s="60"/>
      <c r="D332" s="61"/>
      <c r="E332" s="61"/>
      <c r="F332" s="46" t="str">
        <f><![CDATA[IFERROR(IF(E332<>"",VLOOKUP(E332,Items!$C$8:$D$167,2,0),""),"راجع تكويد الصنف")]]></f>
        <v/>
      </c>
      <c r="G332" s="61"/>
      <c r="H332" s="61"/>
      <c r="I332" s="61"/>
      <c r="J332" s="61"/>
      <c r="K332" s="65"/>
      <c r="L332" s="151"/>
      <c r="M332" s="147">
        <f t="shared" si="45"/>
        <v>0</v>
      </c>
      <c r="N332" s="147" t="str">
        <f t="shared" si="46"/>
        <v/>
      </c>
      <c r="O332" s="152" t="str">
        <f t="shared" si="40"/>
        <v/>
      </c>
      <c r="P332" s="147" t="str">
        <f t="shared" si="41"/>
        <v/>
      </c>
      <c r="Q332" s="147" t="str">
        <f t="shared" si="42"/>
        <v/>
      </c>
      <c r="R332" s="147" t="str">
        <f t="shared" si="43"/>
        <v/>
      </c>
    </row>
    <row r="333" spans="1:18" ht="24.95" customHeight="1">
      <c r="A333" s="36">
        <f t="shared" si="44"/>
        <v>1</v>
      </c>
      <c r="B333" s="45" t="str">
        <f t="shared" si="47"/>
        <v/>
      </c>
      <c r="C333" s="60"/>
      <c r="D333" s="61"/>
      <c r="E333" s="61"/>
      <c r="F333" s="46" t="str">
        <f><![CDATA[IFERROR(IF(E333<>"",VLOOKUP(E333,Items!$C$8:$D$167,2,0),""),"راجع تكويد الصنف")]]></f>
        <v/>
      </c>
      <c r="G333" s="61"/>
      <c r="H333" s="61"/>
      <c r="I333" s="61"/>
      <c r="J333" s="61"/>
      <c r="K333" s="65"/>
      <c r="L333" s="151"/>
      <c r="M333" s="147">
        <f t="shared" si="45"/>
        <v>0</v>
      </c>
      <c r="N333" s="147" t="str">
        <f t="shared" si="46"/>
        <v/>
      </c>
      <c r="O333" s="152" t="str">
        <f t="shared" si="40"/>
        <v/>
      </c>
      <c r="P333" s="147" t="str">
        <f t="shared" si="41"/>
        <v/>
      </c>
      <c r="Q333" s="147" t="str">
        <f t="shared" si="42"/>
        <v/>
      </c>
      <c r="R333" s="147" t="str">
        <f t="shared" si="43"/>
        <v/>
      </c>
    </row>
    <row r="334" spans="1:18" ht="24.95" customHeight="1">
      <c r="A334" s="36">
        <f t="shared" si="44"/>
        <v>1</v>
      </c>
      <c r="B334" s="45" t="str">
        <f t="shared" si="47"/>
        <v/>
      </c>
      <c r="C334" s="60"/>
      <c r="D334" s="61"/>
      <c r="E334" s="61"/>
      <c r="F334" s="46" t="str">
        <f><![CDATA[IFERROR(IF(E334<>"",VLOOKUP(E334,Items!$C$8:$D$167,2,0),""),"راجع تكويد الصنف")]]></f>
        <v/>
      </c>
      <c r="G334" s="61"/>
      <c r="H334" s="61"/>
      <c r="I334" s="61"/>
      <c r="J334" s="61"/>
      <c r="K334" s="65"/>
      <c r="L334" s="151"/>
      <c r="M334" s="147">
        <f t="shared" si="45"/>
        <v>0</v>
      </c>
      <c r="N334" s="147" t="str">
        <f t="shared" si="46"/>
        <v/>
      </c>
      <c r="O334" s="152" t="str">
        <f t="shared" si="40"/>
        <v/>
      </c>
      <c r="P334" s="147" t="str">
        <f t="shared" si="41"/>
        <v/>
      </c>
      <c r="Q334" s="147" t="str">
        <f t="shared" si="42"/>
        <v/>
      </c>
      <c r="R334" s="147" t="str">
        <f t="shared" si="43"/>
        <v/>
      </c>
    </row>
    <row r="335" spans="1:18" ht="24.95" customHeight="1">
      <c r="A335" s="36">
        <f t="shared" si="44"/>
        <v>1</v>
      </c>
      <c r="B335" s="45" t="str">
        <f t="shared" si="47"/>
        <v/>
      </c>
      <c r="C335" s="60"/>
      <c r="D335" s="61"/>
      <c r="E335" s="61"/>
      <c r="F335" s="46" t="str">
        <f><![CDATA[IFERROR(IF(E335<>"",VLOOKUP(E335,Items!$C$8:$D$167,2,0),""),"راجع تكويد الصنف")]]></f>
        <v/>
      </c>
      <c r="G335" s="61"/>
      <c r="H335" s="61"/>
      <c r="I335" s="61"/>
      <c r="J335" s="61"/>
      <c r="K335" s="65"/>
      <c r="L335" s="151"/>
      <c r="M335" s="147">
        <f t="shared" si="45"/>
        <v>0</v>
      </c>
      <c r="N335" s="147" t="str">
        <f t="shared" si="46"/>
        <v/>
      </c>
      <c r="O335" s="152" t="str">
        <f t="shared" si="40"/>
        <v/>
      </c>
      <c r="P335" s="147" t="str">
        <f t="shared" si="41"/>
        <v/>
      </c>
      <c r="Q335" s="147" t="str">
        <f t="shared" si="42"/>
        <v/>
      </c>
      <c r="R335" s="147" t="str">
        <f t="shared" si="43"/>
        <v/>
      </c>
    </row>
    <row r="336" spans="1:18" ht="24.95" customHeight="1">
      <c r="A336" s="36">
        <f t="shared" si="44"/>
        <v>1</v>
      </c>
      <c r="B336" s="45" t="str">
        <f t="shared" si="47"/>
        <v/>
      </c>
      <c r="C336" s="60"/>
      <c r="D336" s="61"/>
      <c r="E336" s="61"/>
      <c r="F336" s="46" t="str">
        <f><![CDATA[IFERROR(IF(E336<>"",VLOOKUP(E336,Items!$C$8:$D$167,2,0),""),"راجع تكويد الصنف")]]></f>
        <v/>
      </c>
      <c r="G336" s="61"/>
      <c r="H336" s="61"/>
      <c r="I336" s="61"/>
      <c r="J336" s="61"/>
      <c r="K336" s="65"/>
      <c r="L336" s="151"/>
      <c r="M336" s="147">
        <f t="shared" si="45"/>
        <v>0</v>
      </c>
      <c r="N336" s="147" t="str">
        <f t="shared" si="46"/>
        <v/>
      </c>
      <c r="O336" s="152" t="str">
        <f t="shared" si="40"/>
        <v/>
      </c>
      <c r="P336" s="147" t="str">
        <f t="shared" si="41"/>
        <v/>
      </c>
      <c r="Q336" s="147" t="str">
        <f t="shared" si="42"/>
        <v/>
      </c>
      <c r="R336" s="147" t="str">
        <f t="shared" si="43"/>
        <v/>
      </c>
    </row>
    <row r="337" spans="1:18" ht="24.95" customHeight="1">
      <c r="A337" s="36">
        <f t="shared" si="44"/>
        <v>1</v>
      </c>
      <c r="B337" s="45" t="str">
        <f t="shared" si="47"/>
        <v/>
      </c>
      <c r="C337" s="60"/>
      <c r="D337" s="61"/>
      <c r="E337" s="61"/>
      <c r="F337" s="46" t="str">
        <f><![CDATA[IFERROR(IF(E337<>"",VLOOKUP(E337,Items!$C$8:$D$167,2,0),""),"راجع تكويد الصنف")]]></f>
        <v/>
      </c>
      <c r="G337" s="61"/>
      <c r="H337" s="61"/>
      <c r="I337" s="61"/>
      <c r="J337" s="61"/>
      <c r="K337" s="65"/>
      <c r="L337" s="151"/>
      <c r="M337" s="147">
        <f t="shared" si="45"/>
        <v>0</v>
      </c>
      <c r="N337" s="147" t="str">
        <f t="shared" si="46"/>
        <v/>
      </c>
      <c r="O337" s="152" t="str">
        <f t="shared" si="40"/>
        <v/>
      </c>
      <c r="P337" s="147" t="str">
        <f t="shared" si="41"/>
        <v/>
      </c>
      <c r="Q337" s="147" t="str">
        <f t="shared" si="42"/>
        <v/>
      </c>
      <c r="R337" s="147" t="str">
        <f t="shared" si="43"/>
        <v/>
      </c>
    </row>
    <row r="338" spans="1:18" ht="24.95" customHeight="1">
      <c r="A338" s="36">
        <f t="shared" si="44"/>
        <v>1</v>
      </c>
      <c r="B338" s="45" t="str">
        <f t="shared" si="47"/>
        <v/>
      </c>
      <c r="C338" s="60"/>
      <c r="D338" s="61"/>
      <c r="E338" s="61"/>
      <c r="F338" s="46" t="str">
        <f><![CDATA[IFERROR(IF(E338<>"",VLOOKUP(E338,Items!$C$8:$D$167,2,0),""),"راجع تكويد الصنف")]]></f>
        <v/>
      </c>
      <c r="G338" s="61"/>
      <c r="H338" s="61"/>
      <c r="I338" s="61"/>
      <c r="J338" s="61"/>
      <c r="K338" s="65"/>
      <c r="L338" s="151"/>
      <c r="M338" s="147">
        <f t="shared" si="45"/>
        <v>0</v>
      </c>
      <c r="N338" s="147" t="str">
        <f t="shared" si="46"/>
        <v/>
      </c>
      <c r="O338" s="152" t="str">
        <f t="shared" si="40"/>
        <v/>
      </c>
      <c r="P338" s="147" t="str">
        <f t="shared" si="41"/>
        <v/>
      </c>
      <c r="Q338" s="147" t="str">
        <f t="shared" si="42"/>
        <v/>
      </c>
      <c r="R338" s="147" t="str">
        <f t="shared" si="43"/>
        <v/>
      </c>
    </row>
    <row r="339" spans="1:18" ht="24.95" customHeight="1">
      <c r="A339" s="36">
        <f t="shared" si="44"/>
        <v>1</v>
      </c>
      <c r="B339" s="45" t="str">
        <f t="shared" si="47"/>
        <v/>
      </c>
      <c r="C339" s="60"/>
      <c r="D339" s="61"/>
      <c r="E339" s="61"/>
      <c r="F339" s="46" t="str">
        <f><![CDATA[IFERROR(IF(E339<>"",VLOOKUP(E339,Items!$C$8:$D$167,2,0),""),"راجع تكويد الصنف")]]></f>
        <v/>
      </c>
      <c r="G339" s="61"/>
      <c r="H339" s="61"/>
      <c r="I339" s="61"/>
      <c r="J339" s="61"/>
      <c r="K339" s="65"/>
      <c r="L339" s="151"/>
      <c r="M339" s="147">
        <f t="shared" si="45"/>
        <v>0</v>
      </c>
      <c r="N339" s="147" t="str">
        <f t="shared" si="46"/>
        <v/>
      </c>
      <c r="O339" s="152" t="str">
        <f t="shared" si="40"/>
        <v/>
      </c>
      <c r="P339" s="147" t="str">
        <f t="shared" si="41"/>
        <v/>
      </c>
      <c r="Q339" s="147" t="str">
        <f t="shared" si="42"/>
        <v/>
      </c>
      <c r="R339" s="147" t="str">
        <f t="shared" si="43"/>
        <v/>
      </c>
    </row>
    <row r="340" spans="1:18" ht="24.95" customHeight="1">
      <c r="A340" s="36">
        <f t="shared" si="44"/>
        <v>1</v>
      </c>
      <c r="B340" s="45" t="str">
        <f t="shared" si="47"/>
        <v/>
      </c>
      <c r="C340" s="60"/>
      <c r="D340" s="61"/>
      <c r="E340" s="61"/>
      <c r="F340" s="46" t="str">
        <f><![CDATA[IFERROR(IF(E340<>"",VLOOKUP(E340,Items!$C$8:$D$167,2,0),""),"راجع تكويد الصنف")]]></f>
        <v/>
      </c>
      <c r="G340" s="61"/>
      <c r="H340" s="61"/>
      <c r="I340" s="61"/>
      <c r="J340" s="61"/>
      <c r="K340" s="65"/>
      <c r="L340" s="151"/>
      <c r="M340" s="147">
        <f t="shared" si="45"/>
        <v>0</v>
      </c>
      <c r="N340" s="147" t="str">
        <f t="shared" si="46"/>
        <v/>
      </c>
      <c r="O340" s="152" t="str">
        <f t="shared" si="40"/>
        <v/>
      </c>
      <c r="P340" s="147" t="str">
        <f t="shared" si="41"/>
        <v/>
      </c>
      <c r="Q340" s="147" t="str">
        <f t="shared" si="42"/>
        <v/>
      </c>
      <c r="R340" s="147" t="str">
        <f t="shared" si="43"/>
        <v/>
      </c>
    </row>
    <row r="341" spans="1:18" ht="24.95" customHeight="1">
      <c r="A341" s="36">
        <f t="shared" si="44"/>
        <v>1</v>
      </c>
      <c r="B341" s="45" t="str">
        <f t="shared" si="47"/>
        <v/>
      </c>
      <c r="C341" s="60"/>
      <c r="D341" s="61"/>
      <c r="E341" s="61"/>
      <c r="F341" s="46" t="str">
        <f><![CDATA[IFERROR(IF(E341<>"",VLOOKUP(E341,Items!$C$8:$D$167,2,0),""),"راجع تكويد الصنف")]]></f>
        <v/>
      </c>
      <c r="G341" s="61"/>
      <c r="H341" s="61"/>
      <c r="I341" s="61"/>
      <c r="J341" s="61"/>
      <c r="K341" s="65"/>
      <c r="L341" s="151"/>
      <c r="M341" s="147">
        <f t="shared" si="45"/>
        <v>0</v>
      </c>
      <c r="N341" s="147" t="str">
        <f t="shared" si="46"/>
        <v/>
      </c>
      <c r="O341" s="152" t="str">
        <f t="shared" si="40"/>
        <v/>
      </c>
      <c r="P341" s="147" t="str">
        <f t="shared" si="41"/>
        <v/>
      </c>
      <c r="Q341" s="147" t="str">
        <f t="shared" si="42"/>
        <v/>
      </c>
      <c r="R341" s="147" t="str">
        <f t="shared" si="43"/>
        <v/>
      </c>
    </row>
    <row r="342" spans="1:18" ht="24.95" customHeight="1">
      <c r="A342" s="36">
        <f t="shared" si="44"/>
        <v>1</v>
      </c>
      <c r="B342" s="45" t="str">
        <f t="shared" si="47"/>
        <v/>
      </c>
      <c r="C342" s="60"/>
      <c r="D342" s="61"/>
      <c r="E342" s="61"/>
      <c r="F342" s="46" t="str">
        <f><![CDATA[IFERROR(IF(E342<>"",VLOOKUP(E342,Items!$C$8:$D$167,2,0),""),"راجع تكويد الصنف")]]></f>
        <v/>
      </c>
      <c r="G342" s="61"/>
      <c r="H342" s="61"/>
      <c r="I342" s="61"/>
      <c r="J342" s="61"/>
      <c r="K342" s="65"/>
      <c r="L342" s="151"/>
      <c r="M342" s="147">
        <f t="shared" si="45"/>
        <v>0</v>
      </c>
      <c r="N342" s="147" t="str">
        <f t="shared" si="46"/>
        <v/>
      </c>
      <c r="O342" s="152" t="str">
        <f t="shared" si="40"/>
        <v/>
      </c>
      <c r="P342" s="147" t="str">
        <f t="shared" si="41"/>
        <v/>
      </c>
      <c r="Q342" s="147" t="str">
        <f t="shared" si="42"/>
        <v/>
      </c>
      <c r="R342" s="147" t="str">
        <f t="shared" si="43"/>
        <v/>
      </c>
    </row>
    <row r="343" spans="1:18" ht="24.95" customHeight="1">
      <c r="A343" s="36">
        <f t="shared" si="44"/>
        <v>1</v>
      </c>
      <c r="B343" s="45" t="str">
        <f t="shared" si="47"/>
        <v/>
      </c>
      <c r="C343" s="60"/>
      <c r="D343" s="61"/>
      <c r="E343" s="61"/>
      <c r="F343" s="46" t="str">
        <f><![CDATA[IFERROR(IF(E343<>"",VLOOKUP(E343,Items!$C$8:$D$167,2,0),""),"راجع تكويد الصنف")]]></f>
        <v/>
      </c>
      <c r="G343" s="61"/>
      <c r="H343" s="61"/>
      <c r="I343" s="61"/>
      <c r="J343" s="61"/>
      <c r="K343" s="65"/>
      <c r="L343" s="151"/>
      <c r="M343" s="147">
        <f t="shared" si="45"/>
        <v>0</v>
      </c>
      <c r="N343" s="147" t="str">
        <f t="shared" si="46"/>
        <v/>
      </c>
      <c r="O343" s="152" t="str">
        <f t="shared" si="40"/>
        <v/>
      </c>
      <c r="P343" s="147" t="str">
        <f t="shared" si="41"/>
        <v/>
      </c>
      <c r="Q343" s="147" t="str">
        <f t="shared" si="42"/>
        <v/>
      </c>
      <c r="R343" s="147" t="str">
        <f t="shared" si="43"/>
        <v/>
      </c>
    </row>
    <row r="344" spans="1:18" ht="24.95" customHeight="1">
      <c r="A344" s="36">
        <f t="shared" si="44"/>
        <v>1</v>
      </c>
      <c r="B344" s="45" t="str">
        <f t="shared" si="47"/>
        <v/>
      </c>
      <c r="C344" s="60"/>
      <c r="D344" s="61"/>
      <c r="E344" s="61"/>
      <c r="F344" s="46" t="str">
        <f><![CDATA[IFERROR(IF(E344<>"",VLOOKUP(E344,Items!$C$8:$D$167,2,0),""),"راجع تكويد الصنف")]]></f>
        <v/>
      </c>
      <c r="G344" s="61"/>
      <c r="H344" s="61"/>
      <c r="I344" s="61"/>
      <c r="J344" s="61"/>
      <c r="K344" s="65"/>
      <c r="L344" s="151"/>
      <c r="M344" s="147">
        <f t="shared" si="45"/>
        <v>0</v>
      </c>
      <c r="N344" s="147" t="str">
        <f t="shared" si="46"/>
        <v/>
      </c>
      <c r="O344" s="152" t="str">
        <f t="shared" si="40"/>
        <v/>
      </c>
      <c r="P344" s="147" t="str">
        <f t="shared" si="41"/>
        <v/>
      </c>
      <c r="Q344" s="147" t="str">
        <f t="shared" si="42"/>
        <v/>
      </c>
      <c r="R344" s="147" t="str">
        <f t="shared" si="43"/>
        <v/>
      </c>
    </row>
    <row r="345" spans="1:18" ht="24.95" customHeight="1">
      <c r="A345" s="36">
        <f t="shared" si="44"/>
        <v>1</v>
      </c>
      <c r="B345" s="45" t="str">
        <f t="shared" si="47"/>
        <v/>
      </c>
      <c r="C345" s="60"/>
      <c r="D345" s="61"/>
      <c r="E345" s="61"/>
      <c r="F345" s="46" t="str">
        <f><![CDATA[IFERROR(IF(E345<>"",VLOOKUP(E345,Items!$C$8:$D$167,2,0),""),"راجع تكويد الصنف")]]></f>
        <v/>
      </c>
      <c r="G345" s="61"/>
      <c r="H345" s="61"/>
      <c r="I345" s="61"/>
      <c r="J345" s="61"/>
      <c r="K345" s="65"/>
      <c r="L345" s="151"/>
      <c r="M345" s="147">
        <f t="shared" si="45"/>
        <v>0</v>
      </c>
      <c r="N345" s="147" t="str">
        <f t="shared" si="46"/>
        <v/>
      </c>
      <c r="O345" s="152" t="str">
        <f t="shared" si="40"/>
        <v/>
      </c>
      <c r="P345" s="147" t="str">
        <f t="shared" si="41"/>
        <v/>
      </c>
      <c r="Q345" s="147" t="str">
        <f t="shared" si="42"/>
        <v/>
      </c>
      <c r="R345" s="147" t="str">
        <f t="shared" si="43"/>
        <v/>
      </c>
    </row>
    <row r="346" spans="1:18" ht="24.95" customHeight="1">
      <c r="A346" s="36">
        <f t="shared" si="44"/>
        <v>1</v>
      </c>
      <c r="B346" s="45" t="str">
        <f t="shared" si="47"/>
        <v/>
      </c>
      <c r="C346" s="60"/>
      <c r="D346" s="61"/>
      <c r="E346" s="61"/>
      <c r="F346" s="46" t="str">
        <f><![CDATA[IFERROR(IF(E346<>"",VLOOKUP(E346,Items!$C$8:$D$167,2,0),""),"راجع تكويد الصنف")]]></f>
        <v/>
      </c>
      <c r="G346" s="61"/>
      <c r="H346" s="61"/>
      <c r="I346" s="61"/>
      <c r="J346" s="61"/>
      <c r="K346" s="65"/>
      <c r="L346" s="151"/>
      <c r="M346" s="147">
        <f t="shared" si="45"/>
        <v>0</v>
      </c>
      <c r="N346" s="147" t="str">
        <f t="shared" si="46"/>
        <v/>
      </c>
      <c r="O346" s="152" t="str">
        <f t="shared" si="40"/>
        <v/>
      </c>
      <c r="P346" s="147" t="str">
        <f t="shared" si="41"/>
        <v/>
      </c>
      <c r="Q346" s="147" t="str">
        <f t="shared" si="42"/>
        <v/>
      </c>
      <c r="R346" s="147" t="str">
        <f t="shared" si="43"/>
        <v/>
      </c>
    </row>
    <row r="347" spans="1:18" ht="24.95" customHeight="1">
      <c r="A347" s="36">
        <f t="shared" si="44"/>
        <v>1</v>
      </c>
      <c r="B347" s="45" t="str">
        <f t="shared" si="47"/>
        <v/>
      </c>
      <c r="C347" s="60"/>
      <c r="D347" s="61"/>
      <c r="E347" s="61"/>
      <c r="F347" s="46" t="str">
        <f><![CDATA[IFERROR(IF(E347<>"",VLOOKUP(E347,Items!$C$8:$D$167,2,0),""),"راجع تكويد الصنف")]]></f>
        <v/>
      </c>
      <c r="G347" s="61"/>
      <c r="H347" s="61"/>
      <c r="I347" s="61"/>
      <c r="J347" s="61"/>
      <c r="K347" s="65"/>
      <c r="L347" s="151"/>
      <c r="M347" s="147">
        <f t="shared" si="45"/>
        <v>0</v>
      </c>
      <c r="N347" s="147" t="str">
        <f t="shared" si="46"/>
        <v/>
      </c>
      <c r="O347" s="152" t="str">
        <f t="shared" si="40"/>
        <v/>
      </c>
      <c r="P347" s="147" t="str">
        <f t="shared" si="41"/>
        <v/>
      </c>
      <c r="Q347" s="147" t="str">
        <f t="shared" si="42"/>
        <v/>
      </c>
      <c r="R347" s="147" t="str">
        <f t="shared" si="43"/>
        <v/>
      </c>
    </row>
    <row r="348" spans="1:18" ht="24.95" customHeight="1">
      <c r="A348" s="36">
        <f t="shared" si="44"/>
        <v>1</v>
      </c>
      <c r="B348" s="45" t="str">
        <f t="shared" si="47"/>
        <v/>
      </c>
      <c r="C348" s="60"/>
      <c r="D348" s="61"/>
      <c r="E348" s="61"/>
      <c r="F348" s="46" t="str">
        <f><![CDATA[IFERROR(IF(E348<>"",VLOOKUP(E348,Items!$C$8:$D$167,2,0),""),"راجع تكويد الصنف")]]></f>
        <v/>
      </c>
      <c r="G348" s="61"/>
      <c r="H348" s="61"/>
      <c r="I348" s="61"/>
      <c r="J348" s="61"/>
      <c r="K348" s="65"/>
      <c r="L348" s="151"/>
      <c r="M348" s="147">
        <f t="shared" si="45"/>
        <v>0</v>
      </c>
      <c r="N348" s="147" t="str">
        <f t="shared" si="46"/>
        <v/>
      </c>
      <c r="O348" s="152" t="str">
        <f t="shared" si="40"/>
        <v/>
      </c>
      <c r="P348" s="147" t="str">
        <f t="shared" si="41"/>
        <v/>
      </c>
      <c r="Q348" s="147" t="str">
        <f t="shared" si="42"/>
        <v/>
      </c>
      <c r="R348" s="147" t="str">
        <f t="shared" si="43"/>
        <v/>
      </c>
    </row>
    <row r="349" spans="1:18" ht="24.95" customHeight="1">
      <c r="A349" s="36">
        <f t="shared" si="44"/>
        <v>1</v>
      </c>
      <c r="B349" s="45" t="str">
        <f t="shared" si="47"/>
        <v/>
      </c>
      <c r="C349" s="60"/>
      <c r="D349" s="61"/>
      <c r="E349" s="61"/>
      <c r="F349" s="46" t="str">
        <f><![CDATA[IFERROR(IF(E349<>"",VLOOKUP(E349,Items!$C$8:$D$167,2,0),""),"راجع تكويد الصنف")]]></f>
        <v/>
      </c>
      <c r="G349" s="61"/>
      <c r="H349" s="61"/>
      <c r="I349" s="61"/>
      <c r="J349" s="61"/>
      <c r="K349" s="65"/>
      <c r="L349" s="151"/>
      <c r="M349" s="147">
        <f t="shared" si="45"/>
        <v>0</v>
      </c>
      <c r="N349" s="147" t="str">
        <f t="shared" si="46"/>
        <v/>
      </c>
      <c r="O349" s="152" t="str">
        <f t="shared" si="40"/>
        <v/>
      </c>
      <c r="P349" s="147" t="str">
        <f t="shared" si="41"/>
        <v/>
      </c>
      <c r="Q349" s="147" t="str">
        <f t="shared" si="42"/>
        <v/>
      </c>
      <c r="R349" s="147" t="str">
        <f t="shared" si="43"/>
        <v/>
      </c>
    </row>
    <row r="350" spans="1:18" ht="24.95" customHeight="1">
      <c r="A350" s="36">
        <f t="shared" si="44"/>
        <v>1</v>
      </c>
      <c r="B350" s="45" t="str">
        <f t="shared" si="47"/>
        <v/>
      </c>
      <c r="C350" s="60"/>
      <c r="D350" s="61"/>
      <c r="E350" s="61"/>
      <c r="F350" s="46" t="str">
        <f><![CDATA[IFERROR(IF(E350<>"",VLOOKUP(E350,Items!$C$8:$D$167,2,0),""),"راجع تكويد الصنف")]]></f>
        <v/>
      </c>
      <c r="G350" s="61"/>
      <c r="H350" s="61"/>
      <c r="I350" s="61"/>
      <c r="J350" s="61"/>
      <c r="K350" s="65"/>
      <c r="L350" s="151"/>
      <c r="M350" s="147">
        <f t="shared" si="45"/>
        <v>0</v>
      </c>
      <c r="N350" s="147" t="str">
        <f t="shared" si="46"/>
        <v/>
      </c>
      <c r="O350" s="152" t="str">
        <f t="shared" si="40"/>
        <v/>
      </c>
      <c r="P350" s="147" t="str">
        <f t="shared" si="41"/>
        <v/>
      </c>
      <c r="Q350" s="147" t="str">
        <f t="shared" si="42"/>
        <v/>
      </c>
      <c r="R350" s="147" t="str">
        <f t="shared" si="43"/>
        <v/>
      </c>
    </row>
    <row r="351" spans="1:18" ht="24.95" customHeight="1">
      <c r="A351" s="36">
        <f t="shared" si="44"/>
        <v>1</v>
      </c>
      <c r="B351" s="45" t="str">
        <f t="shared" si="47"/>
        <v/>
      </c>
      <c r="C351" s="60"/>
      <c r="D351" s="61"/>
      <c r="E351" s="61"/>
      <c r="F351" s="46" t="str">
        <f><![CDATA[IFERROR(IF(E351<>"",VLOOKUP(E351,Items!$C$8:$D$167,2,0),""),"راجع تكويد الصنف")]]></f>
        <v/>
      </c>
      <c r="G351" s="61"/>
      <c r="H351" s="61"/>
      <c r="I351" s="61"/>
      <c r="J351" s="61"/>
      <c r="K351" s="65"/>
      <c r="L351" s="151"/>
      <c r="M351" s="147">
        <f t="shared" si="45"/>
        <v>0</v>
      </c>
      <c r="N351" s="147" t="str">
        <f t="shared" si="46"/>
        <v/>
      </c>
      <c r="O351" s="152" t="str">
        <f t="shared" si="40"/>
        <v/>
      </c>
      <c r="P351" s="147" t="str">
        <f t="shared" si="41"/>
        <v/>
      </c>
      <c r="Q351" s="147" t="str">
        <f t="shared" si="42"/>
        <v/>
      </c>
      <c r="R351" s="147" t="str">
        <f t="shared" si="43"/>
        <v/>
      </c>
    </row>
    <row r="352" spans="1:18" ht="24.95" customHeight="1">
      <c r="A352" s="36">
        <f t="shared" si="44"/>
        <v>1</v>
      </c>
      <c r="B352" s="45" t="str">
        <f t="shared" si="47"/>
        <v/>
      </c>
      <c r="C352" s="60"/>
      <c r="D352" s="61"/>
      <c r="E352" s="61"/>
      <c r="F352" s="46" t="str">
        <f><![CDATA[IFERROR(IF(E352<>"",VLOOKUP(E352,Items!$C$8:$D$167,2,0),""),"راجع تكويد الصنف")]]></f>
        <v/>
      </c>
      <c r="G352" s="61"/>
      <c r="H352" s="61"/>
      <c r="I352" s="61"/>
      <c r="J352" s="61"/>
      <c r="K352" s="65"/>
      <c r="L352" s="151"/>
      <c r="M352" s="147">
        <f t="shared" si="45"/>
        <v>0</v>
      </c>
      <c r="N352" s="147" t="str">
        <f t="shared" si="46"/>
        <v/>
      </c>
      <c r="O352" s="152" t="str">
        <f t="shared" si="40"/>
        <v/>
      </c>
      <c r="P352" s="147" t="str">
        <f t="shared" si="41"/>
        <v/>
      </c>
      <c r="Q352" s="147" t="str">
        <f t="shared" si="42"/>
        <v/>
      </c>
      <c r="R352" s="147" t="str">
        <f t="shared" si="43"/>
        <v/>
      </c>
    </row>
    <row r="353" spans="1:18" ht="24.95" customHeight="1">
      <c r="A353" s="36">
        <f t="shared" si="44"/>
        <v>1</v>
      </c>
      <c r="B353" s="45" t="str">
        <f t="shared" si="47"/>
        <v/>
      </c>
      <c r="C353" s="60"/>
      <c r="D353" s="61"/>
      <c r="E353" s="61"/>
      <c r="F353" s="46" t="str">
        <f><![CDATA[IFERROR(IF(E353<>"",VLOOKUP(E353,Items!$C$8:$D$167,2,0),""),"راجع تكويد الصنف")]]></f>
        <v/>
      </c>
      <c r="G353" s="61"/>
      <c r="H353" s="61"/>
      <c r="I353" s="61"/>
      <c r="J353" s="61"/>
      <c r="K353" s="65"/>
      <c r="L353" s="151"/>
      <c r="M353" s="147">
        <f t="shared" si="45"/>
        <v>0</v>
      </c>
      <c r="N353" s="147" t="str">
        <f t="shared" si="46"/>
        <v/>
      </c>
      <c r="O353" s="152" t="str">
        <f t="shared" si="40"/>
        <v/>
      </c>
      <c r="P353" s="147" t="str">
        <f t="shared" si="41"/>
        <v/>
      </c>
      <c r="Q353" s="147" t="str">
        <f t="shared" si="42"/>
        <v/>
      </c>
      <c r="R353" s="147" t="str">
        <f t="shared" si="43"/>
        <v/>
      </c>
    </row>
    <row r="354" spans="1:18" ht="24.95" customHeight="1">
      <c r="A354" s="36">
        <f t="shared" si="44"/>
        <v>1</v>
      </c>
      <c r="B354" s="45" t="str">
        <f t="shared" si="47"/>
        <v/>
      </c>
      <c r="C354" s="60"/>
      <c r="D354" s="61"/>
      <c r="E354" s="61"/>
      <c r="F354" s="46" t="str">
        <f><![CDATA[IFERROR(IF(E354<>"",VLOOKUP(E354,Items!$C$8:$D$167,2,0),""),"راجع تكويد الصنف")]]></f>
        <v/>
      </c>
      <c r="G354" s="61"/>
      <c r="H354" s="61"/>
      <c r="I354" s="61"/>
      <c r="J354" s="61"/>
      <c r="K354" s="65"/>
      <c r="L354" s="151"/>
      <c r="M354" s="147">
        <f t="shared" si="45"/>
        <v>0</v>
      </c>
      <c r="N354" s="147" t="str">
        <f t="shared" si="46"/>
        <v/>
      </c>
      <c r="O354" s="152" t="str">
        <f t="shared" si="40"/>
        <v/>
      </c>
      <c r="P354" s="147" t="str">
        <f t="shared" si="41"/>
        <v/>
      </c>
      <c r="Q354" s="147" t="str">
        <f t="shared" si="42"/>
        <v/>
      </c>
      <c r="R354" s="147" t="str">
        <f t="shared" si="43"/>
        <v/>
      </c>
    </row>
    <row r="355" spans="1:18" ht="24.95" customHeight="1">
      <c r="A355" s="36">
        <f t="shared" si="44"/>
        <v>1</v>
      </c>
      <c r="B355" s="45" t="str">
        <f t="shared" si="47"/>
        <v/>
      </c>
      <c r="C355" s="60"/>
      <c r="D355" s="61"/>
      <c r="E355" s="61"/>
      <c r="F355" s="46" t="str">
        <f><![CDATA[IFERROR(IF(E355<>"",VLOOKUP(E355,Items!$C$8:$D$167,2,0),""),"راجع تكويد الصنف")]]></f>
        <v/>
      </c>
      <c r="G355" s="61"/>
      <c r="H355" s="61"/>
      <c r="I355" s="61"/>
      <c r="J355" s="61"/>
      <c r="K355" s="65"/>
      <c r="L355" s="151"/>
      <c r="M355" s="147">
        <f t="shared" si="45"/>
        <v>0</v>
      </c>
      <c r="N355" s="147" t="str">
        <f t="shared" si="46"/>
        <v/>
      </c>
      <c r="O355" s="152" t="str">
        <f t="shared" si="40"/>
        <v/>
      </c>
      <c r="P355" s="147" t="str">
        <f t="shared" si="41"/>
        <v/>
      </c>
      <c r="Q355" s="147" t="str">
        <f t="shared" si="42"/>
        <v/>
      </c>
      <c r="R355" s="147" t="str">
        <f t="shared" si="43"/>
        <v/>
      </c>
    </row>
    <row r="356" spans="1:18" ht="24.95" customHeight="1">
      <c r="A356" s="36">
        <f t="shared" si="44"/>
        <v>1</v>
      </c>
      <c r="B356" s="45" t="str">
        <f t="shared" si="47"/>
        <v/>
      </c>
      <c r="C356" s="60"/>
      <c r="D356" s="61"/>
      <c r="E356" s="61"/>
      <c r="F356" s="46" t="str">
        <f><![CDATA[IFERROR(IF(E356<>"",VLOOKUP(E356,Items!$C$8:$D$167,2,0),""),"راجع تكويد الصنف")]]></f>
        <v/>
      </c>
      <c r="G356" s="61"/>
      <c r="H356" s="61"/>
      <c r="I356" s="61"/>
      <c r="J356" s="61"/>
      <c r="K356" s="65"/>
      <c r="L356" s="151"/>
      <c r="M356" s="147">
        <f t="shared" si="45"/>
        <v>0</v>
      </c>
      <c r="N356" s="147" t="str">
        <f t="shared" si="46"/>
        <v/>
      </c>
      <c r="O356" s="152" t="str">
        <f t="shared" si="40"/>
        <v/>
      </c>
      <c r="P356" s="147" t="str">
        <f t="shared" si="41"/>
        <v/>
      </c>
      <c r="Q356" s="147" t="str">
        <f t="shared" si="42"/>
        <v/>
      </c>
      <c r="R356" s="147" t="str">
        <f t="shared" si="43"/>
        <v/>
      </c>
    </row>
    <row r="357" spans="1:18" ht="24.95" customHeight="1">
      <c r="A357" s="36">
        <f t="shared" si="44"/>
        <v>1</v>
      </c>
      <c r="B357" s="45" t="str">
        <f t="shared" si="47"/>
        <v/>
      </c>
      <c r="C357" s="60"/>
      <c r="D357" s="61"/>
      <c r="E357" s="61"/>
      <c r="F357" s="46" t="str">
        <f><![CDATA[IFERROR(IF(E357<>"",VLOOKUP(E357,Items!$C$8:$D$167,2,0),""),"راجع تكويد الصنف")]]></f>
        <v/>
      </c>
      <c r="G357" s="61"/>
      <c r="H357" s="61"/>
      <c r="I357" s="61"/>
      <c r="J357" s="61"/>
      <c r="K357" s="65"/>
      <c r="L357" s="151"/>
      <c r="M357" s="147">
        <f t="shared" si="45"/>
        <v>0</v>
      </c>
      <c r="N357" s="147" t="str">
        <f t="shared" si="46"/>
        <v/>
      </c>
      <c r="O357" s="152" t="str">
        <f t="shared" si="40"/>
        <v/>
      </c>
      <c r="P357" s="147" t="str">
        <f t="shared" si="41"/>
        <v/>
      </c>
      <c r="Q357" s="147" t="str">
        <f t="shared" si="42"/>
        <v/>
      </c>
      <c r="R357" s="147" t="str">
        <f t="shared" si="43"/>
        <v/>
      </c>
    </row>
    <row r="358" spans="1:18" ht="24.95" customHeight="1">
      <c r="A358" s="36">
        <f t="shared" si="44"/>
        <v>1</v>
      </c>
      <c r="B358" s="45" t="str">
        <f t="shared" si="47"/>
        <v/>
      </c>
      <c r="C358" s="60"/>
      <c r="D358" s="61"/>
      <c r="E358" s="61"/>
      <c r="F358" s="46" t="str">
        <f><![CDATA[IFERROR(IF(E358<>"",VLOOKUP(E358,Items!$C$8:$D$167,2,0),""),"راجع تكويد الصنف")]]></f>
        <v/>
      </c>
      <c r="G358" s="61"/>
      <c r="H358" s="61"/>
      <c r="I358" s="61"/>
      <c r="J358" s="61"/>
      <c r="K358" s="65"/>
      <c r="L358" s="151"/>
      <c r="M358" s="147">
        <f t="shared" si="45"/>
        <v>0</v>
      </c>
      <c r="N358" s="147" t="str">
        <f t="shared" si="46"/>
        <v/>
      </c>
      <c r="O358" s="152" t="str">
        <f t="shared" si="40"/>
        <v/>
      </c>
      <c r="P358" s="147" t="str">
        <f t="shared" si="41"/>
        <v/>
      </c>
      <c r="Q358" s="147" t="str">
        <f t="shared" si="42"/>
        <v/>
      </c>
      <c r="R358" s="147" t="str">
        <f t="shared" si="43"/>
        <v/>
      </c>
    </row>
    <row r="359" spans="1:18" ht="24.95" customHeight="1">
      <c r="A359" s="36">
        <f t="shared" si="44"/>
        <v>1</v>
      </c>
      <c r="B359" s="45" t="str">
        <f t="shared" si="47"/>
        <v/>
      </c>
      <c r="C359" s="60"/>
      <c r="D359" s="61"/>
      <c r="E359" s="61"/>
      <c r="F359" s="46" t="str">
        <f><![CDATA[IFERROR(IF(E359<>"",VLOOKUP(E359,Items!$C$8:$D$167,2,0),""),"راجع تكويد الصنف")]]></f>
        <v/>
      </c>
      <c r="G359" s="61"/>
      <c r="H359" s="61"/>
      <c r="I359" s="61"/>
      <c r="J359" s="61"/>
      <c r="K359" s="65"/>
      <c r="L359" s="151"/>
      <c r="M359" s="147">
        <f t="shared" si="45"/>
        <v>0</v>
      </c>
      <c r="N359" s="147" t="str">
        <f t="shared" si="46"/>
        <v/>
      </c>
      <c r="O359" s="152" t="str">
        <f t="shared" si="40"/>
        <v/>
      </c>
      <c r="P359" s="147" t="str">
        <f t="shared" si="41"/>
        <v/>
      </c>
      <c r="Q359" s="147" t="str">
        <f t="shared" si="42"/>
        <v/>
      </c>
      <c r="R359" s="147" t="str">
        <f t="shared" si="43"/>
        <v/>
      </c>
    </row>
    <row r="360" spans="1:18" ht="24.95" customHeight="1">
      <c r="A360" s="36">
        <f t="shared" si="44"/>
        <v>1</v>
      </c>
      <c r="B360" s="45" t="str">
        <f t="shared" si="47"/>
        <v/>
      </c>
      <c r="C360" s="60"/>
      <c r="D360" s="61"/>
      <c r="E360" s="61"/>
      <c r="F360" s="46" t="str">
        <f><![CDATA[IFERROR(IF(E360<>"",VLOOKUP(E360,Items!$C$8:$D$167,2,0),""),"راجع تكويد الصنف")]]></f>
        <v/>
      </c>
      <c r="G360" s="61"/>
      <c r="H360" s="61"/>
      <c r="I360" s="61"/>
      <c r="J360" s="61"/>
      <c r="K360" s="65"/>
      <c r="L360" s="151"/>
      <c r="M360" s="147">
        <f t="shared" si="45"/>
        <v>0</v>
      </c>
      <c r="N360" s="147" t="str">
        <f t="shared" si="46"/>
        <v/>
      </c>
      <c r="O360" s="152" t="str">
        <f t="shared" si="40"/>
        <v/>
      </c>
      <c r="P360" s="147" t="str">
        <f t="shared" si="41"/>
        <v/>
      </c>
      <c r="Q360" s="147" t="str">
        <f t="shared" si="42"/>
        <v/>
      </c>
      <c r="R360" s="147" t="str">
        <f t="shared" si="43"/>
        <v/>
      </c>
    </row>
    <row r="361" spans="1:18" ht="24.95" customHeight="1">
      <c r="A361" s="36">
        <f t="shared" si="44"/>
        <v>1</v>
      </c>
      <c r="B361" s="45" t="str">
        <f t="shared" si="47"/>
        <v/>
      </c>
      <c r="C361" s="60"/>
      <c r="D361" s="61"/>
      <c r="E361" s="61"/>
      <c r="F361" s="46" t="str">
        <f><![CDATA[IFERROR(IF(E361<>"",VLOOKUP(E361,Items!$C$8:$D$167,2,0),""),"راجع تكويد الصنف")]]></f>
        <v/>
      </c>
      <c r="G361" s="61"/>
      <c r="H361" s="61"/>
      <c r="I361" s="61"/>
      <c r="J361" s="61"/>
      <c r="K361" s="65"/>
      <c r="L361" s="151"/>
      <c r="M361" s="147">
        <f t="shared" si="45"/>
        <v>0</v>
      </c>
      <c r="N361" s="147" t="str">
        <f t="shared" si="46"/>
        <v/>
      </c>
      <c r="O361" s="152" t="str">
        <f t="shared" si="40"/>
        <v/>
      </c>
      <c r="P361" s="147" t="str">
        <f t="shared" si="41"/>
        <v/>
      </c>
      <c r="Q361" s="147" t="str">
        <f t="shared" si="42"/>
        <v/>
      </c>
      <c r="R361" s="147" t="str">
        <f t="shared" si="43"/>
        <v/>
      </c>
    </row>
    <row r="362" spans="1:18" ht="24.95" customHeight="1">
      <c r="A362" s="36">
        <f t="shared" si="44"/>
        <v>1</v>
      </c>
      <c r="B362" s="45" t="str">
        <f t="shared" si="47"/>
        <v/>
      </c>
      <c r="C362" s="60"/>
      <c r="D362" s="61"/>
      <c r="E362" s="61"/>
      <c r="F362" s="46" t="str">
        <f><![CDATA[IFERROR(IF(E362<>"",VLOOKUP(E362,Items!$C$8:$D$167,2,0),""),"راجع تكويد الصنف")]]></f>
        <v/>
      </c>
      <c r="G362" s="61"/>
      <c r="H362" s="61"/>
      <c r="I362" s="61"/>
      <c r="J362" s="61"/>
      <c r="K362" s="65"/>
      <c r="L362" s="151"/>
      <c r="M362" s="147">
        <f t="shared" si="45"/>
        <v>0</v>
      </c>
      <c r="N362" s="147" t="str">
        <f t="shared" si="46"/>
        <v/>
      </c>
      <c r="O362" s="152" t="str">
        <f t="shared" si="40"/>
        <v/>
      </c>
      <c r="P362" s="147" t="str">
        <f t="shared" si="41"/>
        <v/>
      </c>
      <c r="Q362" s="147" t="str">
        <f t="shared" si="42"/>
        <v/>
      </c>
      <c r="R362" s="147" t="str">
        <f t="shared" si="43"/>
        <v/>
      </c>
    </row>
    <row r="363" spans="1:18" ht="24.95" customHeight="1">
      <c r="A363" s="36">
        <f t="shared" si="44"/>
        <v>1</v>
      </c>
      <c r="B363" s="45" t="str">
        <f t="shared" si="47"/>
        <v/>
      </c>
      <c r="C363" s="60"/>
      <c r="D363" s="61"/>
      <c r="E363" s="61"/>
      <c r="F363" s="46" t="str">
        <f><![CDATA[IFERROR(IF(E363<>"",VLOOKUP(E363,Items!$C$8:$D$167,2,0),""),"راجع تكويد الصنف")]]></f>
        <v/>
      </c>
      <c r="G363" s="61"/>
      <c r="H363" s="61"/>
      <c r="I363" s="61"/>
      <c r="J363" s="61"/>
      <c r="K363" s="65"/>
      <c r="L363" s="151"/>
      <c r="M363" s="147">
        <f t="shared" si="45"/>
        <v>0</v>
      </c>
      <c r="N363" s="147" t="str">
        <f t="shared" si="46"/>
        <v/>
      </c>
      <c r="O363" s="152" t="str">
        <f t="shared" si="40"/>
        <v/>
      </c>
      <c r="P363" s="147" t="str">
        <f t="shared" si="41"/>
        <v/>
      </c>
      <c r="Q363" s="147" t="str">
        <f t="shared" si="42"/>
        <v/>
      </c>
      <c r="R363" s="147" t="str">
        <f t="shared" si="43"/>
        <v/>
      </c>
    </row>
    <row r="364" spans="1:18" ht="24.95" customHeight="1">
      <c r="A364" s="36">
        <f t="shared" si="44"/>
        <v>1</v>
      </c>
      <c r="B364" s="45" t="str">
        <f t="shared" si="47"/>
        <v/>
      </c>
      <c r="C364" s="60"/>
      <c r="D364" s="61"/>
      <c r="E364" s="61"/>
      <c r="F364" s="46" t="str">
        <f><![CDATA[IFERROR(IF(E364<>"",VLOOKUP(E364,Items!$C$8:$D$167,2,0),""),"راجع تكويد الصنف")]]></f>
        <v/>
      </c>
      <c r="G364" s="61"/>
      <c r="H364" s="61"/>
      <c r="I364" s="61"/>
      <c r="J364" s="61"/>
      <c r="K364" s="65"/>
      <c r="L364" s="151"/>
      <c r="M364" s="147">
        <f t="shared" si="45"/>
        <v>0</v>
      </c>
      <c r="N364" s="147" t="str">
        <f t="shared" si="46"/>
        <v/>
      </c>
      <c r="O364" s="152" t="str">
        <f t="shared" si="40"/>
        <v/>
      </c>
      <c r="P364" s="147" t="str">
        <f t="shared" si="41"/>
        <v/>
      </c>
      <c r="Q364" s="147" t="str">
        <f t="shared" si="42"/>
        <v/>
      </c>
      <c r="R364" s="147" t="str">
        <f t="shared" si="43"/>
        <v/>
      </c>
    </row>
    <row r="365" spans="1:18" ht="24.95" customHeight="1">
      <c r="A365" s="36">
        <f t="shared" si="44"/>
        <v>1</v>
      </c>
      <c r="B365" s="45" t="str">
        <f t="shared" si="47"/>
        <v/>
      </c>
      <c r="C365" s="60"/>
      <c r="D365" s="61"/>
      <c r="E365" s="61"/>
      <c r="F365" s="46" t="str">
        <f><![CDATA[IFERROR(IF(E365<>"",VLOOKUP(E365,Items!$C$8:$D$167,2,0),""),"راجع تكويد الصنف")]]></f>
        <v/>
      </c>
      <c r="G365" s="61"/>
      <c r="H365" s="61"/>
      <c r="I365" s="61"/>
      <c r="J365" s="61"/>
      <c r="K365" s="65"/>
      <c r="L365" s="151"/>
      <c r="M365" s="147">
        <f t="shared" si="45"/>
        <v>0</v>
      </c>
      <c r="N365" s="147" t="str">
        <f t="shared" si="46"/>
        <v/>
      </c>
      <c r="O365" s="152" t="str">
        <f t="shared" si="40"/>
        <v/>
      </c>
      <c r="P365" s="147" t="str">
        <f t="shared" si="41"/>
        <v/>
      </c>
      <c r="Q365" s="147" t="str">
        <f t="shared" si="42"/>
        <v/>
      </c>
      <c r="R365" s="147" t="str">
        <f t="shared" si="43"/>
        <v/>
      </c>
    </row>
    <row r="366" spans="1:18" ht="24.95" customHeight="1">
      <c r="A366" s="36">
        <f t="shared" si="44"/>
        <v>1</v>
      </c>
      <c r="B366" s="45" t="str">
        <f t="shared" si="47"/>
        <v/>
      </c>
      <c r="C366" s="60"/>
      <c r="D366" s="61"/>
      <c r="E366" s="61"/>
      <c r="F366" s="46" t="str">
        <f><![CDATA[IFERROR(IF(E366<>"",VLOOKUP(E366,Items!$C$8:$D$167,2,0),""),"راجع تكويد الصنف")]]></f>
        <v/>
      </c>
      <c r="G366" s="61"/>
      <c r="H366" s="61"/>
      <c r="I366" s="61"/>
      <c r="J366" s="61"/>
      <c r="K366" s="65"/>
      <c r="L366" s="151"/>
      <c r="M366" s="147">
        <f t="shared" si="45"/>
        <v>0</v>
      </c>
      <c r="N366" s="147" t="str">
        <f t="shared" si="46"/>
        <v/>
      </c>
      <c r="O366" s="152" t="str">
        <f t="shared" si="40"/>
        <v/>
      </c>
      <c r="P366" s="147" t="str">
        <f t="shared" si="41"/>
        <v/>
      </c>
      <c r="Q366" s="147" t="str">
        <f t="shared" si="42"/>
        <v/>
      </c>
      <c r="R366" s="147" t="str">
        <f t="shared" si="43"/>
        <v/>
      </c>
    </row>
    <row r="367" spans="1:18" ht="24.95" customHeight="1">
      <c r="A367" s="36">
        <f t="shared" si="44"/>
        <v>1</v>
      </c>
      <c r="B367" s="45" t="str">
        <f t="shared" si="47"/>
        <v/>
      </c>
      <c r="C367" s="60"/>
      <c r="D367" s="61"/>
      <c r="E367" s="61"/>
      <c r="F367" s="46" t="str">
        <f><![CDATA[IFERROR(IF(E367<>"",VLOOKUP(E367,Items!$C$8:$D$167,2,0),""),"راجع تكويد الصنف")]]></f>
        <v/>
      </c>
      <c r="G367" s="61"/>
      <c r="H367" s="61"/>
      <c r="I367" s="61"/>
      <c r="J367" s="61"/>
      <c r="K367" s="65"/>
      <c r="L367" s="151"/>
      <c r="M367" s="147">
        <f t="shared" si="45"/>
        <v>0</v>
      </c>
      <c r="N367" s="147" t="str">
        <f t="shared" si="46"/>
        <v/>
      </c>
      <c r="O367" s="152" t="str">
        <f t="shared" si="40"/>
        <v/>
      </c>
      <c r="P367" s="147" t="str">
        <f t="shared" si="41"/>
        <v/>
      </c>
      <c r="Q367" s="147" t="str">
        <f t="shared" si="42"/>
        <v/>
      </c>
      <c r="R367" s="147" t="str">
        <f t="shared" si="43"/>
        <v/>
      </c>
    </row>
    <row r="368" spans="1:18" ht="24.95" customHeight="1">
      <c r="A368" s="36">
        <f t="shared" si="44"/>
        <v>1</v>
      </c>
      <c r="B368" s="45" t="str">
        <f t="shared" si="47"/>
        <v/>
      </c>
      <c r="C368" s="60"/>
      <c r="D368" s="61"/>
      <c r="E368" s="61"/>
      <c r="F368" s="46" t="str">
        <f><![CDATA[IFERROR(IF(E368<>"",VLOOKUP(E368,Items!$C$8:$D$167,2,0),""),"راجع تكويد الصنف")]]></f>
        <v/>
      </c>
      <c r="G368" s="61"/>
      <c r="H368" s="61"/>
      <c r="I368" s="61"/>
      <c r="J368" s="61"/>
      <c r="K368" s="65"/>
      <c r="L368" s="151"/>
      <c r="M368" s="147">
        <f t="shared" si="45"/>
        <v>0</v>
      </c>
      <c r="N368" s="147" t="str">
        <f t="shared" si="46"/>
        <v/>
      </c>
      <c r="O368" s="152" t="str">
        <f t="shared" si="40"/>
        <v/>
      </c>
      <c r="P368" s="147" t="str">
        <f t="shared" si="41"/>
        <v/>
      </c>
      <c r="Q368" s="147" t="str">
        <f t="shared" si="42"/>
        <v/>
      </c>
      <c r="R368" s="147" t="str">
        <f t="shared" si="43"/>
        <v/>
      </c>
    </row>
    <row r="369" spans="1:18" ht="24.95" customHeight="1">
      <c r="A369" s="36">
        <f t="shared" si="44"/>
        <v>1</v>
      </c>
      <c r="B369" s="45" t="str">
        <f t="shared" si="47"/>
        <v/>
      </c>
      <c r="C369" s="60"/>
      <c r="D369" s="61"/>
      <c r="E369" s="61"/>
      <c r="F369" s="46" t="str">
        <f><![CDATA[IFERROR(IF(E369<>"",VLOOKUP(E369,Items!$C$8:$D$167,2,0),""),"راجع تكويد الصنف")]]></f>
        <v/>
      </c>
      <c r="G369" s="61"/>
      <c r="H369" s="61"/>
      <c r="I369" s="61"/>
      <c r="J369" s="61"/>
      <c r="K369" s="65"/>
      <c r="L369" s="151"/>
      <c r="M369" s="147">
        <f t="shared" si="45"/>
        <v>0</v>
      </c>
      <c r="N369" s="147" t="str">
        <f t="shared" si="46"/>
        <v/>
      </c>
      <c r="O369" s="152" t="str">
        <f t="shared" si="40"/>
        <v/>
      </c>
      <c r="P369" s="147" t="str">
        <f t="shared" si="41"/>
        <v/>
      </c>
      <c r="Q369" s="147" t="str">
        <f t="shared" si="42"/>
        <v/>
      </c>
      <c r="R369" s="147" t="str">
        <f t="shared" si="43"/>
        <v/>
      </c>
    </row>
    <row r="370" spans="1:18" ht="24.95" customHeight="1">
      <c r="A370" s="36">
        <f t="shared" si="44"/>
        <v>1</v>
      </c>
      <c r="B370" s="45" t="str">
        <f t="shared" si="47"/>
        <v/>
      </c>
      <c r="C370" s="60"/>
      <c r="D370" s="61"/>
      <c r="E370" s="61"/>
      <c r="F370" s="46" t="str">
        <f><![CDATA[IFERROR(IF(E370<>"",VLOOKUP(E370,Items!$C$8:$D$167,2,0),""),"راجع تكويد الصنف")]]></f>
        <v/>
      </c>
      <c r="G370" s="61"/>
      <c r="H370" s="61"/>
      <c r="I370" s="61"/>
      <c r="J370" s="61"/>
      <c r="K370" s="65"/>
      <c r="L370" s="151"/>
      <c r="M370" s="147">
        <f t="shared" si="45"/>
        <v>0</v>
      </c>
      <c r="N370" s="147" t="str">
        <f t="shared" si="46"/>
        <v/>
      </c>
      <c r="O370" s="152" t="str">
        <f t="shared" si="40"/>
        <v/>
      </c>
      <c r="P370" s="147" t="str">
        <f t="shared" si="41"/>
        <v/>
      </c>
      <c r="Q370" s="147" t="str">
        <f t="shared" si="42"/>
        <v/>
      </c>
      <c r="R370" s="147" t="str">
        <f t="shared" si="43"/>
        <v/>
      </c>
    </row>
    <row r="371" spans="1:18" ht="24.95" customHeight="1">
      <c r="A371" s="36">
        <f t="shared" si="44"/>
        <v>1</v>
      </c>
      <c r="B371" s="45" t="str">
        <f t="shared" si="47"/>
        <v/>
      </c>
      <c r="C371" s="60"/>
      <c r="D371" s="61"/>
      <c r="E371" s="61"/>
      <c r="F371" s="46" t="str">
        <f><![CDATA[IFERROR(IF(E371<>"",VLOOKUP(E371,Items!$C$8:$D$167,2,0),""),"راجع تكويد الصنف")]]></f>
        <v/>
      </c>
      <c r="G371" s="61"/>
      <c r="H371" s="61"/>
      <c r="I371" s="61"/>
      <c r="J371" s="61"/>
      <c r="K371" s="65"/>
      <c r="L371" s="151"/>
      <c r="M371" s="147">
        <f t="shared" si="45"/>
        <v>0</v>
      </c>
      <c r="N371" s="147" t="str">
        <f t="shared" si="46"/>
        <v/>
      </c>
      <c r="O371" s="152" t="str">
        <f t="shared" si="40"/>
        <v/>
      </c>
      <c r="P371" s="147" t="str">
        <f t="shared" si="41"/>
        <v/>
      </c>
      <c r="Q371" s="147" t="str">
        <f t="shared" si="42"/>
        <v/>
      </c>
      <c r="R371" s="147" t="str">
        <f t="shared" si="43"/>
        <v/>
      </c>
    </row>
    <row r="372" spans="1:18" ht="24.95" customHeight="1">
      <c r="A372" s="36">
        <f t="shared" si="44"/>
        <v>1</v>
      </c>
      <c r="B372" s="45" t="str">
        <f t="shared" si="47"/>
        <v/>
      </c>
      <c r="C372" s="60"/>
      <c r="D372" s="61"/>
      <c r="E372" s="61"/>
      <c r="F372" s="46" t="str">
        <f><![CDATA[IFERROR(IF(E372<>"",VLOOKUP(E372,Items!$C$8:$D$167,2,0),""),"راجع تكويد الصنف")]]></f>
        <v/>
      </c>
      <c r="G372" s="61"/>
      <c r="H372" s="61"/>
      <c r="I372" s="61"/>
      <c r="J372" s="61"/>
      <c r="K372" s="65"/>
      <c r="L372" s="151"/>
      <c r="M372" s="147">
        <f t="shared" si="45"/>
        <v>0</v>
      </c>
      <c r="N372" s="147" t="str">
        <f t="shared" si="46"/>
        <v/>
      </c>
      <c r="O372" s="152" t="str">
        <f t="shared" si="40"/>
        <v/>
      </c>
      <c r="P372" s="147" t="str">
        <f t="shared" si="41"/>
        <v/>
      </c>
      <c r="Q372" s="147" t="str">
        <f t="shared" si="42"/>
        <v/>
      </c>
      <c r="R372" s="147" t="str">
        <f t="shared" si="43"/>
        <v/>
      </c>
    </row>
    <row r="373" spans="1:18" ht="24.95" customHeight="1">
      <c r="A373" s="36">
        <f t="shared" si="44"/>
        <v>1</v>
      </c>
      <c r="B373" s="45" t="str">
        <f t="shared" si="47"/>
        <v/>
      </c>
      <c r="C373" s="60"/>
      <c r="D373" s="61"/>
      <c r="E373" s="61"/>
      <c r="F373" s="46" t="str">
        <f><![CDATA[IFERROR(IF(E373<>"",VLOOKUP(E373,Items!$C$8:$D$167,2,0),""),"راجع تكويد الصنف")]]></f>
        <v/>
      </c>
      <c r="G373" s="61"/>
      <c r="H373" s="61"/>
      <c r="I373" s="61"/>
      <c r="J373" s="61"/>
      <c r="K373" s="65"/>
      <c r="L373" s="151"/>
      <c r="M373" s="147">
        <f t="shared" si="45"/>
        <v>0</v>
      </c>
      <c r="N373" s="147" t="str">
        <f t="shared" si="46"/>
        <v/>
      </c>
      <c r="O373" s="152" t="str">
        <f t="shared" si="40"/>
        <v/>
      </c>
      <c r="P373" s="147" t="str">
        <f t="shared" si="41"/>
        <v/>
      </c>
      <c r="Q373" s="147" t="str">
        <f t="shared" si="42"/>
        <v/>
      </c>
      <c r="R373" s="147" t="str">
        <f t="shared" si="43"/>
        <v/>
      </c>
    </row>
    <row r="374" spans="1:18" ht="24.95" customHeight="1">
      <c r="A374" s="36">
        <f t="shared" si="44"/>
        <v>1</v>
      </c>
      <c r="B374" s="45" t="str">
        <f t="shared" si="47"/>
        <v/>
      </c>
      <c r="C374" s="60"/>
      <c r="D374" s="61"/>
      <c r="E374" s="61"/>
      <c r="F374" s="46" t="str">
        <f><![CDATA[IFERROR(IF(E374<>"",VLOOKUP(E374,Items!$C$8:$D$167,2,0),""),"راجع تكويد الصنف")]]></f>
        <v/>
      </c>
      <c r="G374" s="61"/>
      <c r="H374" s="61"/>
      <c r="I374" s="61"/>
      <c r="J374" s="61"/>
      <c r="K374" s="65"/>
      <c r="L374" s="151"/>
      <c r="M374" s="147">
        <f t="shared" si="45"/>
        <v>0</v>
      </c>
      <c r="N374" s="147" t="str">
        <f t="shared" si="46"/>
        <v/>
      </c>
      <c r="O374" s="152" t="str">
        <f t="shared" si="40"/>
        <v/>
      </c>
      <c r="P374" s="147" t="str">
        <f t="shared" si="41"/>
        <v/>
      </c>
      <c r="Q374" s="147" t="str">
        <f t="shared" si="42"/>
        <v/>
      </c>
      <c r="R374" s="147" t="str">
        <f t="shared" si="43"/>
        <v/>
      </c>
    </row>
    <row r="375" spans="1:18" ht="24.95" customHeight="1">
      <c r="A375" s="36">
        <f t="shared" si="44"/>
        <v>1</v>
      </c>
      <c r="B375" s="45" t="str">
        <f t="shared" si="47"/>
        <v/>
      </c>
      <c r="C375" s="60"/>
      <c r="D375" s="61"/>
      <c r="E375" s="61"/>
      <c r="F375" s="46" t="str">
        <f><![CDATA[IFERROR(IF(E375<>"",VLOOKUP(E375,Items!$C$8:$D$167,2,0),""),"راجع تكويد الصنف")]]></f>
        <v/>
      </c>
      <c r="G375" s="61"/>
      <c r="H375" s="61"/>
      <c r="I375" s="61"/>
      <c r="J375" s="61"/>
      <c r="K375" s="65"/>
      <c r="L375" s="151"/>
      <c r="M375" s="147">
        <f t="shared" si="45"/>
        <v>0</v>
      </c>
      <c r="N375" s="147" t="str">
        <f t="shared" si="46"/>
        <v/>
      </c>
      <c r="O375" s="152" t="str">
        <f t="shared" si="40"/>
        <v/>
      </c>
      <c r="P375" s="147" t="str">
        <f t="shared" si="41"/>
        <v/>
      </c>
      <c r="Q375" s="147" t="str">
        <f t="shared" si="42"/>
        <v/>
      </c>
      <c r="R375" s="147" t="str">
        <f t="shared" si="43"/>
        <v/>
      </c>
    </row>
    <row r="376" spans="1:18" ht="24.95" customHeight="1">
      <c r="A376" s="36">
        <f t="shared" si="44"/>
        <v>1</v>
      </c>
      <c r="B376" s="45" t="str">
        <f t="shared" si="47"/>
        <v/>
      </c>
      <c r="C376" s="60"/>
      <c r="D376" s="61"/>
      <c r="E376" s="61"/>
      <c r="F376" s="46" t="str">
        <f><![CDATA[IFERROR(IF(E376<>"",VLOOKUP(E376,Items!$C$8:$D$167,2,0),""),"راجع تكويد الصنف")]]></f>
        <v/>
      </c>
      <c r="G376" s="61"/>
      <c r="H376" s="61"/>
      <c r="I376" s="61"/>
      <c r="J376" s="61"/>
      <c r="K376" s="65"/>
      <c r="L376" s="151"/>
      <c r="M376" s="147">
        <f t="shared" si="45"/>
        <v>0</v>
      </c>
      <c r="N376" s="147" t="str">
        <f t="shared" si="46"/>
        <v/>
      </c>
      <c r="O376" s="152" t="str">
        <f t="shared" si="40"/>
        <v/>
      </c>
      <c r="P376" s="147" t="str">
        <f t="shared" si="41"/>
        <v/>
      </c>
      <c r="Q376" s="147" t="str">
        <f t="shared" si="42"/>
        <v/>
      </c>
      <c r="R376" s="147" t="str">
        <f t="shared" si="43"/>
        <v/>
      </c>
    </row>
    <row r="377" spans="1:18" ht="24.95" customHeight="1">
      <c r="A377" s="36">
        <f t="shared" si="44"/>
        <v>1</v>
      </c>
      <c r="B377" s="45" t="str">
        <f t="shared" si="47"/>
        <v/>
      </c>
      <c r="C377" s="60"/>
      <c r="D377" s="61"/>
      <c r="E377" s="61"/>
      <c r="F377" s="46" t="str">
        <f><![CDATA[IFERROR(IF(E377<>"",VLOOKUP(E377,Items!$C$8:$D$167,2,0),""),"راجع تكويد الصنف")]]></f>
        <v/>
      </c>
      <c r="G377" s="61"/>
      <c r="H377" s="61"/>
      <c r="I377" s="61"/>
      <c r="J377" s="61"/>
      <c r="K377" s="65"/>
      <c r="L377" s="151"/>
      <c r="M377" s="147">
        <f t="shared" si="45"/>
        <v>0</v>
      </c>
      <c r="N377" s="147" t="str">
        <f t="shared" si="46"/>
        <v/>
      </c>
      <c r="O377" s="152" t="str">
        <f t="shared" si="40"/>
        <v/>
      </c>
      <c r="P377" s="147" t="str">
        <f t="shared" si="41"/>
        <v/>
      </c>
      <c r="Q377" s="147" t="str">
        <f t="shared" si="42"/>
        <v/>
      </c>
      <c r="R377" s="147" t="str">
        <f t="shared" si="43"/>
        <v/>
      </c>
    </row>
    <row r="378" spans="1:18" ht="24.95" customHeight="1">
      <c r="A378" s="36">
        <f t="shared" si="44"/>
        <v>1</v>
      </c>
      <c r="B378" s="45" t="str">
        <f t="shared" si="47"/>
        <v/>
      </c>
      <c r="C378" s="60"/>
      <c r="D378" s="61"/>
      <c r="E378" s="61"/>
      <c r="F378" s="46" t="str">
        <f><![CDATA[IFERROR(IF(E378<>"",VLOOKUP(E378,Items!$C$8:$D$167,2,0),""),"راجع تكويد الصنف")]]></f>
        <v/>
      </c>
      <c r="G378" s="61"/>
      <c r="H378" s="61"/>
      <c r="I378" s="61"/>
      <c r="J378" s="61"/>
      <c r="K378" s="65"/>
      <c r="L378" s="151"/>
      <c r="M378" s="147">
        <f t="shared" si="45"/>
        <v>0</v>
      </c>
      <c r="N378" s="147" t="str">
        <f t="shared" si="46"/>
        <v/>
      </c>
      <c r="O378" s="152" t="str">
        <f t="shared" si="40"/>
        <v/>
      </c>
      <c r="P378" s="147" t="str">
        <f t="shared" si="41"/>
        <v/>
      </c>
      <c r="Q378" s="147" t="str">
        <f t="shared" si="42"/>
        <v/>
      </c>
      <c r="R378" s="147" t="str">
        <f t="shared" si="43"/>
        <v/>
      </c>
    </row>
    <row r="379" spans="1:18" ht="24.95" customHeight="1">
      <c r="A379" s="36">
        <f t="shared" si="44"/>
        <v>1</v>
      </c>
      <c r="B379" s="45" t="str">
        <f t="shared" si="47"/>
        <v/>
      </c>
      <c r="C379" s="60"/>
      <c r="D379" s="61"/>
      <c r="E379" s="61"/>
      <c r="F379" s="46" t="str">
        <f><![CDATA[IFERROR(IF(E379<>"",VLOOKUP(E379,Items!$C$8:$D$167,2,0),""),"راجع تكويد الصنف")]]></f>
        <v/>
      </c>
      <c r="G379" s="61"/>
      <c r="H379" s="61"/>
      <c r="I379" s="61"/>
      <c r="J379" s="61"/>
      <c r="K379" s="65"/>
      <c r="L379" s="151"/>
      <c r="M379" s="147">
        <f t="shared" si="45"/>
        <v>0</v>
      </c>
      <c r="N379" s="147" t="str">
        <f t="shared" si="46"/>
        <v/>
      </c>
      <c r="O379" s="152" t="str">
        <f t="shared" si="40"/>
        <v/>
      </c>
      <c r="P379" s="147" t="str">
        <f t="shared" si="41"/>
        <v/>
      </c>
      <c r="Q379" s="147" t="str">
        <f t="shared" si="42"/>
        <v/>
      </c>
      <c r="R379" s="147" t="str">
        <f t="shared" si="43"/>
        <v/>
      </c>
    </row>
    <row r="380" spans="1:18" ht="24.95" customHeight="1">
      <c r="A380" s="36">
        <f t="shared" si="44"/>
        <v>1</v>
      </c>
      <c r="B380" s="45" t="str">
        <f t="shared" si="47"/>
        <v/>
      </c>
      <c r="C380" s="60"/>
      <c r="D380" s="61"/>
      <c r="E380" s="61"/>
      <c r="F380" s="46" t="str">
        <f><![CDATA[IFERROR(IF(E380<>"",VLOOKUP(E380,Items!$C$8:$D$167,2,0),""),"راجع تكويد الصنف")]]></f>
        <v/>
      </c>
      <c r="G380" s="61"/>
      <c r="H380" s="61"/>
      <c r="I380" s="61"/>
      <c r="J380" s="61"/>
      <c r="K380" s="65"/>
      <c r="L380" s="151"/>
      <c r="M380" s="147">
        <f t="shared" si="45"/>
        <v>0</v>
      </c>
      <c r="N380" s="147" t="str">
        <f t="shared" si="46"/>
        <v/>
      </c>
      <c r="O380" s="152" t="str">
        <f t="shared" si="40"/>
        <v/>
      </c>
      <c r="P380" s="147" t="str">
        <f t="shared" si="41"/>
        <v/>
      </c>
      <c r="Q380" s="147" t="str">
        <f t="shared" si="42"/>
        <v/>
      </c>
      <c r="R380" s="147" t="str">
        <f t="shared" si="43"/>
        <v/>
      </c>
    </row>
    <row r="381" spans="1:18" ht="24.95" customHeight="1">
      <c r="A381" s="36">
        <f t="shared" si="44"/>
        <v>1</v>
      </c>
      <c r="B381" s="45" t="str">
        <f t="shared" si="47"/>
        <v/>
      </c>
      <c r="C381" s="60"/>
      <c r="D381" s="61"/>
      <c r="E381" s="61"/>
      <c r="F381" s="46" t="str">
        <f><![CDATA[IFERROR(IF(E381<>"",VLOOKUP(E381,Items!$C$8:$D$167,2,0),""),"راجع تكويد الصنف")]]></f>
        <v/>
      </c>
      <c r="G381" s="61"/>
      <c r="H381" s="61"/>
      <c r="I381" s="61"/>
      <c r="J381" s="61"/>
      <c r="K381" s="65"/>
      <c r="L381" s="151"/>
      <c r="M381" s="147">
        <f t="shared" si="45"/>
        <v>0</v>
      </c>
      <c r="N381" s="147" t="str">
        <f t="shared" si="46"/>
        <v/>
      </c>
      <c r="O381" s="152" t="str">
        <f t="shared" si="40"/>
        <v/>
      </c>
      <c r="P381" s="147" t="str">
        <f t="shared" si="41"/>
        <v/>
      </c>
      <c r="Q381" s="147" t="str">
        <f t="shared" si="42"/>
        <v/>
      </c>
      <c r="R381" s="147" t="str">
        <f t="shared" si="43"/>
        <v/>
      </c>
    </row>
    <row r="382" spans="1:18" ht="24.95" customHeight="1">
      <c r="A382" s="36">
        <f t="shared" si="44"/>
        <v>1</v>
      </c>
      <c r="B382" s="45" t="str">
        <f t="shared" si="47"/>
        <v/>
      </c>
      <c r="C382" s="60"/>
      <c r="D382" s="61"/>
      <c r="E382" s="61"/>
      <c r="F382" s="46" t="str">
        <f><![CDATA[IFERROR(IF(E382<>"",VLOOKUP(E382,Items!$C$8:$D$167,2,0),""),"راجع تكويد الصنف")]]></f>
        <v/>
      </c>
      <c r="G382" s="61"/>
      <c r="H382" s="61"/>
      <c r="I382" s="61"/>
      <c r="J382" s="61"/>
      <c r="K382" s="65"/>
      <c r="L382" s="151"/>
      <c r="M382" s="147">
        <f t="shared" si="45"/>
        <v>0</v>
      </c>
      <c r="N382" s="147" t="str">
        <f t="shared" si="46"/>
        <v/>
      </c>
      <c r="O382" s="152" t="str">
        <f t="shared" si="40"/>
        <v/>
      </c>
      <c r="P382" s="147" t="str">
        <f t="shared" si="41"/>
        <v/>
      </c>
      <c r="Q382" s="147" t="str">
        <f t="shared" si="42"/>
        <v/>
      </c>
      <c r="R382" s="147" t="str">
        <f t="shared" si="43"/>
        <v/>
      </c>
    </row>
    <row r="383" spans="1:18" ht="24.95" customHeight="1">
      <c r="A383" s="36">
        <f t="shared" si="44"/>
        <v>1</v>
      </c>
      <c r="B383" s="45" t="str">
        <f t="shared" si="47"/>
        <v/>
      </c>
      <c r="C383" s="60"/>
      <c r="D383" s="61"/>
      <c r="E383" s="61"/>
      <c r="F383" s="46" t="str">
        <f><![CDATA[IFERROR(IF(E383<>"",VLOOKUP(E383,Items!$C$8:$D$167,2,0),""),"راجع تكويد الصنف")]]></f>
        <v/>
      </c>
      <c r="G383" s="61"/>
      <c r="H383" s="61"/>
      <c r="I383" s="61"/>
      <c r="J383" s="61"/>
      <c r="K383" s="65"/>
      <c r="L383" s="151"/>
      <c r="M383" s="147">
        <f t="shared" si="45"/>
        <v>0</v>
      </c>
      <c r="N383" s="147" t="str">
        <f t="shared" si="46"/>
        <v/>
      </c>
      <c r="O383" s="152" t="str">
        <f t="shared" si="40"/>
        <v/>
      </c>
      <c r="P383" s="147" t="str">
        <f t="shared" si="41"/>
        <v/>
      </c>
      <c r="Q383" s="147" t="str">
        <f t="shared" si="42"/>
        <v/>
      </c>
      <c r="R383" s="147" t="str">
        <f t="shared" si="43"/>
        <v/>
      </c>
    </row>
    <row r="384" spans="1:18" ht="24.95" customHeight="1">
      <c r="A384" s="36">
        <f t="shared" si="44"/>
        <v>1</v>
      </c>
      <c r="B384" s="45" t="str">
        <f t="shared" si="47"/>
        <v/>
      </c>
      <c r="C384" s="60"/>
      <c r="D384" s="61"/>
      <c r="E384" s="61"/>
      <c r="F384" s="46" t="str">
        <f><![CDATA[IFERROR(IF(E384<>"",VLOOKUP(E384,Items!$C$8:$D$167,2,0),""),"راجع تكويد الصنف")]]></f>
        <v/>
      </c>
      <c r="G384" s="61"/>
      <c r="H384" s="61"/>
      <c r="I384" s="61"/>
      <c r="J384" s="61"/>
      <c r="K384" s="65"/>
      <c r="L384" s="151"/>
      <c r="M384" s="147">
        <f t="shared" si="45"/>
        <v>0</v>
      </c>
      <c r="N384" s="147" t="str">
        <f t="shared" si="46"/>
        <v/>
      </c>
      <c r="O384" s="152" t="str">
        <f t="shared" si="40"/>
        <v/>
      </c>
      <c r="P384" s="147" t="str">
        <f t="shared" si="41"/>
        <v/>
      </c>
      <c r="Q384" s="147" t="str">
        <f t="shared" si="42"/>
        <v/>
      </c>
      <c r="R384" s="147" t="str">
        <f t="shared" si="43"/>
        <v/>
      </c>
    </row>
    <row r="385" spans="1:18" ht="24.95" customHeight="1">
      <c r="A385" s="36">
        <f t="shared" si="44"/>
        <v>1</v>
      </c>
      <c r="B385" s="45" t="str">
        <f t="shared" si="47"/>
        <v/>
      </c>
      <c r="C385" s="60"/>
      <c r="D385" s="61"/>
      <c r="E385" s="61"/>
      <c r="F385" s="46" t="str">
        <f><![CDATA[IFERROR(IF(E385<>"",VLOOKUP(E385,Items!$C$8:$D$167,2,0),""),"راجع تكويد الصنف")]]></f>
        <v/>
      </c>
      <c r="G385" s="61"/>
      <c r="H385" s="61"/>
      <c r="I385" s="61"/>
      <c r="J385" s="61"/>
      <c r="K385" s="65"/>
      <c r="L385" s="151"/>
      <c r="M385" s="147">
        <f t="shared" si="45"/>
        <v>0</v>
      </c>
      <c r="N385" s="147" t="str">
        <f t="shared" si="46"/>
        <v/>
      </c>
      <c r="O385" s="152" t="str">
        <f t="shared" si="40"/>
        <v/>
      </c>
      <c r="P385" s="147" t="str">
        <f t="shared" si="41"/>
        <v/>
      </c>
      <c r="Q385" s="147" t="str">
        <f t="shared" si="42"/>
        <v/>
      </c>
      <c r="R385" s="147" t="str">
        <f t="shared" si="43"/>
        <v/>
      </c>
    </row>
    <row r="386" spans="1:18" ht="24.95" customHeight="1">
      <c r="A386" s="36">
        <f t="shared" si="44"/>
        <v>1</v>
      </c>
      <c r="B386" s="45" t="str">
        <f t="shared" si="47"/>
        <v/>
      </c>
      <c r="C386" s="60"/>
      <c r="D386" s="61"/>
      <c r="E386" s="61"/>
      <c r="F386" s="46" t="str">
        <f><![CDATA[IFERROR(IF(E386<>"",VLOOKUP(E386,Items!$C$8:$D$167,2,0),""),"راجع تكويد الصنف")]]></f>
        <v/>
      </c>
      <c r="G386" s="61"/>
      <c r="H386" s="61"/>
      <c r="I386" s="61"/>
      <c r="J386" s="61"/>
      <c r="K386" s="65"/>
      <c r="L386" s="151"/>
      <c r="M386" s="147">
        <f t="shared" si="45"/>
        <v>0</v>
      </c>
      <c r="N386" s="147" t="str">
        <f t="shared" si="46"/>
        <v/>
      </c>
      <c r="O386" s="152" t="str">
        <f t="shared" si="40"/>
        <v/>
      </c>
      <c r="P386" s="147" t="str">
        <f t="shared" si="41"/>
        <v/>
      </c>
      <c r="Q386" s="147" t="str">
        <f t="shared" si="42"/>
        <v/>
      </c>
      <c r="R386" s="147" t="str">
        <f t="shared" si="43"/>
        <v/>
      </c>
    </row>
    <row r="387" spans="1:18" ht="24.95" customHeight="1">
      <c r="A387" s="36">
        <f t="shared" si="44"/>
        <v>1</v>
      </c>
      <c r="B387" s="45" t="str">
        <f t="shared" si="47"/>
        <v/>
      </c>
      <c r="C387" s="60"/>
      <c r="D387" s="61"/>
      <c r="E387" s="61"/>
      <c r="F387" s="46" t="str">
        <f><![CDATA[IFERROR(IF(E387<>"",VLOOKUP(E387,Items!$C$8:$D$167,2,0),""),"راجع تكويد الصنف")]]></f>
        <v/>
      </c>
      <c r="G387" s="61"/>
      <c r="H387" s="61"/>
      <c r="I387" s="61"/>
      <c r="J387" s="61"/>
      <c r="K387" s="65"/>
      <c r="L387" s="151"/>
      <c r="M387" s="147">
        <f t="shared" si="45"/>
        <v>0</v>
      </c>
      <c r="N387" s="147" t="str">
        <f t="shared" si="46"/>
        <v/>
      </c>
      <c r="O387" s="152" t="str">
        <f t="shared" si="40"/>
        <v/>
      </c>
      <c r="P387" s="147" t="str">
        <f t="shared" si="41"/>
        <v/>
      </c>
      <c r="Q387" s="147" t="str">
        <f t="shared" si="42"/>
        <v/>
      </c>
      <c r="R387" s="147" t="str">
        <f t="shared" si="43"/>
        <v/>
      </c>
    </row>
    <row r="388" spans="1:18" ht="24.95" customHeight="1">
      <c r="A388" s="36">
        <f t="shared" si="44"/>
        <v>1</v>
      </c>
      <c r="B388" s="45" t="str">
        <f t="shared" si="47"/>
        <v/>
      </c>
      <c r="C388" s="60"/>
      <c r="D388" s="61"/>
      <c r="E388" s="61"/>
      <c r="F388" s="46" t="str">
        <f><![CDATA[IFERROR(IF(E388<>"",VLOOKUP(E388,Items!$C$8:$D$167,2,0),""),"راجع تكويد الصنف")]]></f>
        <v/>
      </c>
      <c r="G388" s="61"/>
      <c r="H388" s="61"/>
      <c r="I388" s="61"/>
      <c r="J388" s="61"/>
      <c r="K388" s="65"/>
      <c r="L388" s="151"/>
      <c r="M388" s="147">
        <f t="shared" si="45"/>
        <v>0</v>
      </c>
      <c r="N388" s="147" t="str">
        <f t="shared" si="46"/>
        <v/>
      </c>
      <c r="O388" s="152" t="str">
        <f t="shared" si="40"/>
        <v/>
      </c>
      <c r="P388" s="147" t="str">
        <f t="shared" si="41"/>
        <v/>
      </c>
      <c r="Q388" s="147" t="str">
        <f t="shared" si="42"/>
        <v/>
      </c>
      <c r="R388" s="147" t="str">
        <f t="shared" si="43"/>
        <v/>
      </c>
    </row>
    <row r="389" spans="1:18" ht="24.95" customHeight="1">
      <c r="A389" s="36">
        <f t="shared" si="44"/>
        <v>1</v>
      </c>
      <c r="B389" s="45" t="str">
        <f t="shared" si="47"/>
        <v/>
      </c>
      <c r="C389" s="60"/>
      <c r="D389" s="61"/>
      <c r="E389" s="61"/>
      <c r="F389" s="46" t="str">
        <f><![CDATA[IFERROR(IF(E389<>"",VLOOKUP(E389,Items!$C$8:$D$167,2,0),""),"راجع تكويد الصنف")]]></f>
        <v/>
      </c>
      <c r="G389" s="61"/>
      <c r="H389" s="61"/>
      <c r="I389" s="61"/>
      <c r="J389" s="61"/>
      <c r="K389" s="65"/>
      <c r="L389" s="151"/>
      <c r="M389" s="147">
        <f t="shared" si="45"/>
        <v>0</v>
      </c>
      <c r="N389" s="147" t="str">
        <f t="shared" si="46"/>
        <v/>
      </c>
      <c r="O389" s="152" t="str">
        <f t="shared" si="40"/>
        <v/>
      </c>
      <c r="P389" s="147" t="str">
        <f t="shared" si="41"/>
        <v/>
      </c>
      <c r="Q389" s="147" t="str">
        <f t="shared" si="42"/>
        <v/>
      </c>
      <c r="R389" s="147" t="str">
        <f t="shared" si="43"/>
        <v/>
      </c>
    </row>
    <row r="390" spans="1:18" ht="24.95" customHeight="1">
      <c r="A390" s="36">
        <f t="shared" si="44"/>
        <v>1</v>
      </c>
      <c r="B390" s="45" t="str">
        <f t="shared" si="47"/>
        <v/>
      </c>
      <c r="C390" s="60"/>
      <c r="D390" s="61"/>
      <c r="E390" s="61"/>
      <c r="F390" s="46" t="str">
        <f><![CDATA[IFERROR(IF(E390<>"",VLOOKUP(E390,Items!$C$8:$D$167,2,0),""),"راجع تكويد الصنف")]]></f>
        <v/>
      </c>
      <c r="G390" s="61"/>
      <c r="H390" s="61"/>
      <c r="I390" s="61"/>
      <c r="J390" s="61"/>
      <c r="K390" s="65"/>
      <c r="L390" s="151"/>
      <c r="M390" s="147">
        <f t="shared" si="45"/>
        <v>0</v>
      </c>
      <c r="N390" s="147" t="str">
        <f t="shared" si="46"/>
        <v/>
      </c>
      <c r="O390" s="152" t="str">
        <f t="shared" si="40"/>
        <v/>
      </c>
      <c r="P390" s="147" t="str">
        <f t="shared" si="41"/>
        <v/>
      </c>
      <c r="Q390" s="147" t="str">
        <f t="shared" si="42"/>
        <v/>
      </c>
      <c r="R390" s="147" t="str">
        <f t="shared" si="43"/>
        <v/>
      </c>
    </row>
    <row r="391" spans="1:18" ht="24.95" customHeight="1">
      <c r="A391" s="36">
        <f t="shared" si="44"/>
        <v>1</v>
      </c>
      <c r="B391" s="45" t="str">
        <f t="shared" si="47"/>
        <v/>
      </c>
      <c r="C391" s="60"/>
      <c r="D391" s="61"/>
      <c r="E391" s="61"/>
      <c r="F391" s="46" t="str">
        <f><![CDATA[IFERROR(IF(E391<>"",VLOOKUP(E391,Items!$C$8:$D$167,2,0),""),"راجع تكويد الصنف")]]></f>
        <v/>
      </c>
      <c r="G391" s="61"/>
      <c r="H391" s="61"/>
      <c r="I391" s="61"/>
      <c r="J391" s="61"/>
      <c r="K391" s="65"/>
      <c r="L391" s="151"/>
      <c r="M391" s="147">
        <f t="shared" si="45"/>
        <v>0</v>
      </c>
      <c r="N391" s="147" t="str">
        <f t="shared" si="46"/>
        <v/>
      </c>
      <c r="O391" s="152" t="str">
        <f t="shared" si="40"/>
        <v/>
      </c>
      <c r="P391" s="147" t="str">
        <f t="shared" si="41"/>
        <v/>
      </c>
      <c r="Q391" s="147" t="str">
        <f t="shared" si="42"/>
        <v/>
      </c>
      <c r="R391" s="147" t="str">
        <f t="shared" si="43"/>
        <v/>
      </c>
    </row>
    <row r="392" spans="1:18" ht="24.95" customHeight="1">
      <c r="A392" s="36">
        <f t="shared" si="44"/>
        <v>1</v>
      </c>
      <c r="B392" s="45" t="str">
        <f t="shared" si="47"/>
        <v/>
      </c>
      <c r="C392" s="60"/>
      <c r="D392" s="61"/>
      <c r="E392" s="61"/>
      <c r="F392" s="46" t="str">
        <f><![CDATA[IFERROR(IF(E392<>"",VLOOKUP(E392,Items!$C$8:$D$167,2,0),""),"راجع تكويد الصنف")]]></f>
        <v/>
      </c>
      <c r="G392" s="61"/>
      <c r="H392" s="61"/>
      <c r="I392" s="61"/>
      <c r="J392" s="61"/>
      <c r="K392" s="65"/>
      <c r="L392" s="151"/>
      <c r="M392" s="147">
        <f t="shared" si="45"/>
        <v>0</v>
      </c>
      <c r="N392" s="147" t="str">
        <f t="shared" si="46"/>
        <v/>
      </c>
      <c r="O392" s="152" t="str">
        <f t="shared" si="40"/>
        <v/>
      </c>
      <c r="P392" s="147" t="str">
        <f t="shared" si="41"/>
        <v/>
      </c>
      <c r="Q392" s="147" t="str">
        <f t="shared" si="42"/>
        <v/>
      </c>
      <c r="R392" s="147" t="str">
        <f t="shared" si="43"/>
        <v/>
      </c>
    </row>
    <row r="393" spans="1:18" ht="24.95" customHeight="1">
      <c r="A393" s="36">
        <f t="shared" si="44"/>
        <v>1</v>
      </c>
      <c r="B393" s="45" t="str">
        <f t="shared" si="47"/>
        <v/>
      </c>
      <c r="C393" s="60"/>
      <c r="D393" s="61"/>
      <c r="E393" s="61"/>
      <c r="F393" s="46" t="str">
        <f><![CDATA[IFERROR(IF(E393<>"",VLOOKUP(E393,Items!$C$8:$D$167,2,0),""),"راجع تكويد الصنف")]]></f>
        <v/>
      </c>
      <c r="G393" s="61"/>
      <c r="H393" s="61"/>
      <c r="I393" s="61"/>
      <c r="J393" s="61"/>
      <c r="K393" s="65"/>
      <c r="L393" s="151"/>
      <c r="M393" s="147">
        <f t="shared" si="45"/>
        <v>0</v>
      </c>
      <c r="N393" s="147" t="str">
        <f t="shared" si="46"/>
        <v/>
      </c>
      <c r="O393" s="152" t="str">
        <f t="shared" ref="O393:O456" si="48">IF($O$8=2,IF($N$6=D393,C393,""),"")</f>
        <v/>
      </c>
      <c r="P393" s="147" t="str">
        <f t="shared" ref="P393:P456" si="49">IF($O$8=2,IF($N$6=D393,F393,""),"")</f>
        <v/>
      </c>
      <c r="Q393" s="147" t="str">
        <f t="shared" ref="Q393:Q456" si="50">IF($O$8=2,IF($N$6=D393,G393,""),"")</f>
        <v/>
      </c>
      <c r="R393" s="147" t="str">
        <f t="shared" ref="R393:R456" si="51">IF($O$8=2,IF($N$6=D393,H393,""),"")</f>
        <v/>
      </c>
    </row>
    <row r="394" spans="1:18" ht="24.95" customHeight="1">
      <c r="A394" s="36">
        <f t="shared" ref="A394:A457" si="52">IFERROR(RANK(M394,$M$9:$M$508,1),"")</f>
        <v>1</v>
      </c>
      <c r="B394" s="45" t="str">
        <f t="shared" si="47"/>
        <v/>
      </c>
      <c r="C394" s="60"/>
      <c r="D394" s="61"/>
      <c r="E394" s="61"/>
      <c r="F394" s="46" t="str">
        <f><![CDATA[IFERROR(IF(E394<>"",VLOOKUP(E394,Items!$C$8:$D$167,2,0),""),"راجع تكويد الصنف")]]></f>
        <v/>
      </c>
      <c r="G394" s="61"/>
      <c r="H394" s="61"/>
      <c r="I394" s="61"/>
      <c r="J394" s="61"/>
      <c r="K394" s="65"/>
      <c r="L394" s="151"/>
      <c r="M394" s="147">
        <f t="shared" ref="M394:M457" si="53">IF($M$8=E394,D394,"")</f>
        <v>0</v>
      </c>
      <c r="N394" s="147" t="str">
        <f t="shared" ref="N394:N457" si="54">IF(P394&lt;&gt;"",ROW(),"")</f>
        <v/>
      </c>
      <c r="O394" s="152" t="str">
        <f t="shared" si="48"/>
        <v/>
      </c>
      <c r="P394" s="147" t="str">
        <f t="shared" si="49"/>
        <v/>
      </c>
      <c r="Q394" s="147" t="str">
        <f t="shared" si="50"/>
        <v/>
      </c>
      <c r="R394" s="147" t="str">
        <f t="shared" si="51"/>
        <v/>
      </c>
    </row>
    <row r="395" spans="1:18" ht="24.95" customHeight="1">
      <c r="A395" s="36">
        <f t="shared" si="52"/>
        <v>1</v>
      </c>
      <c r="B395" s="45" t="str">
        <f t="shared" ref="B395:B458" si="55">IF(AND(C395&lt;&gt;"",E395&lt;&gt;""),B394+1,"")</f>
        <v/>
      </c>
      <c r="C395" s="60"/>
      <c r="D395" s="61"/>
      <c r="E395" s="61"/>
      <c r="F395" s="46" t="str">
        <f><![CDATA[IFERROR(IF(E395<>"",VLOOKUP(E395,Items!$C$8:$D$167,2,0),""),"راجع تكويد الصنف")]]></f>
        <v/>
      </c>
      <c r="G395" s="61"/>
      <c r="H395" s="61"/>
      <c r="I395" s="61"/>
      <c r="J395" s="61"/>
      <c r="K395" s="65"/>
      <c r="L395" s="151"/>
      <c r="M395" s="147">
        <f t="shared" si="53"/>
        <v>0</v>
      </c>
      <c r="N395" s="147" t="str">
        <f t="shared" si="54"/>
        <v/>
      </c>
      <c r="O395" s="152" t="str">
        <f t="shared" si="48"/>
        <v/>
      </c>
      <c r="P395" s="147" t="str">
        <f t="shared" si="49"/>
        <v/>
      </c>
      <c r="Q395" s="147" t="str">
        <f t="shared" si="50"/>
        <v/>
      </c>
      <c r="R395" s="147" t="str">
        <f t="shared" si="51"/>
        <v/>
      </c>
    </row>
    <row r="396" spans="1:18" ht="24.95" customHeight="1">
      <c r="A396" s="36">
        <f t="shared" si="52"/>
        <v>1</v>
      </c>
      <c r="B396" s="45" t="str">
        <f t="shared" si="55"/>
        <v/>
      </c>
      <c r="C396" s="60"/>
      <c r="D396" s="61"/>
      <c r="E396" s="61"/>
      <c r="F396" s="46" t="str">
        <f><![CDATA[IFERROR(IF(E396<>"",VLOOKUP(E396,Items!$C$8:$D$167,2,0),""),"راجع تكويد الصنف")]]></f>
        <v/>
      </c>
      <c r="G396" s="61"/>
      <c r="H396" s="61"/>
      <c r="I396" s="61"/>
      <c r="J396" s="61"/>
      <c r="K396" s="65"/>
      <c r="L396" s="151"/>
      <c r="M396" s="147">
        <f t="shared" si="53"/>
        <v>0</v>
      </c>
      <c r="N396" s="147" t="str">
        <f t="shared" si="54"/>
        <v/>
      </c>
      <c r="O396" s="152" t="str">
        <f t="shared" si="48"/>
        <v/>
      </c>
      <c r="P396" s="147" t="str">
        <f t="shared" si="49"/>
        <v/>
      </c>
      <c r="Q396" s="147" t="str">
        <f t="shared" si="50"/>
        <v/>
      </c>
      <c r="R396" s="147" t="str">
        <f t="shared" si="51"/>
        <v/>
      </c>
    </row>
    <row r="397" spans="1:18" ht="24.95" customHeight="1">
      <c r="A397" s="36">
        <f t="shared" si="52"/>
        <v>1</v>
      </c>
      <c r="B397" s="45" t="str">
        <f t="shared" si="55"/>
        <v/>
      </c>
      <c r="C397" s="60"/>
      <c r="D397" s="61"/>
      <c r="E397" s="61"/>
      <c r="F397" s="46" t="str">
        <f><![CDATA[IFERROR(IF(E397<>"",VLOOKUP(E397,Items!$C$8:$D$167,2,0),""),"راجع تكويد الصنف")]]></f>
        <v/>
      </c>
      <c r="G397" s="61"/>
      <c r="H397" s="61"/>
      <c r="I397" s="61"/>
      <c r="J397" s="61"/>
      <c r="K397" s="65"/>
      <c r="L397" s="151"/>
      <c r="M397" s="147">
        <f t="shared" si="53"/>
        <v>0</v>
      </c>
      <c r="N397" s="147" t="str">
        <f t="shared" si="54"/>
        <v/>
      </c>
      <c r="O397" s="152" t="str">
        <f t="shared" si="48"/>
        <v/>
      </c>
      <c r="P397" s="147" t="str">
        <f t="shared" si="49"/>
        <v/>
      </c>
      <c r="Q397" s="147" t="str">
        <f t="shared" si="50"/>
        <v/>
      </c>
      <c r="R397" s="147" t="str">
        <f t="shared" si="51"/>
        <v/>
      </c>
    </row>
    <row r="398" spans="1:18" ht="24.95" customHeight="1">
      <c r="A398" s="36">
        <f t="shared" si="52"/>
        <v>1</v>
      </c>
      <c r="B398" s="45" t="str">
        <f t="shared" si="55"/>
        <v/>
      </c>
      <c r="C398" s="60"/>
      <c r="D398" s="61"/>
      <c r="E398" s="61"/>
      <c r="F398" s="46" t="str">
        <f><![CDATA[IFERROR(IF(E398<>"",VLOOKUP(E398,Items!$C$8:$D$167,2,0),""),"راجع تكويد الصنف")]]></f>
        <v/>
      </c>
      <c r="G398" s="61"/>
      <c r="H398" s="61"/>
      <c r="I398" s="61"/>
      <c r="J398" s="61"/>
      <c r="K398" s="65"/>
      <c r="L398" s="151"/>
      <c r="M398" s="147">
        <f t="shared" si="53"/>
        <v>0</v>
      </c>
      <c r="N398" s="147" t="str">
        <f t="shared" si="54"/>
        <v/>
      </c>
      <c r="O398" s="152" t="str">
        <f t="shared" si="48"/>
        <v/>
      </c>
      <c r="P398" s="147" t="str">
        <f t="shared" si="49"/>
        <v/>
      </c>
      <c r="Q398" s="147" t="str">
        <f t="shared" si="50"/>
        <v/>
      </c>
      <c r="R398" s="147" t="str">
        <f t="shared" si="51"/>
        <v/>
      </c>
    </row>
    <row r="399" spans="1:18" ht="24.95" customHeight="1">
      <c r="A399" s="36">
        <f t="shared" si="52"/>
        <v>1</v>
      </c>
      <c r="B399" s="45" t="str">
        <f t="shared" si="55"/>
        <v/>
      </c>
      <c r="C399" s="60"/>
      <c r="D399" s="61"/>
      <c r="E399" s="61"/>
      <c r="F399" s="46" t="str">
        <f><![CDATA[IFERROR(IF(E399<>"",VLOOKUP(E399,Items!$C$8:$D$167,2,0),""),"راجع تكويد الصنف")]]></f>
        <v/>
      </c>
      <c r="G399" s="61"/>
      <c r="H399" s="61"/>
      <c r="I399" s="61"/>
      <c r="J399" s="61"/>
      <c r="K399" s="65"/>
      <c r="L399" s="151"/>
      <c r="M399" s="147">
        <f t="shared" si="53"/>
        <v>0</v>
      </c>
      <c r="N399" s="147" t="str">
        <f t="shared" si="54"/>
        <v/>
      </c>
      <c r="O399" s="152" t="str">
        <f t="shared" si="48"/>
        <v/>
      </c>
      <c r="P399" s="147" t="str">
        <f t="shared" si="49"/>
        <v/>
      </c>
      <c r="Q399" s="147" t="str">
        <f t="shared" si="50"/>
        <v/>
      </c>
      <c r="R399" s="147" t="str">
        <f t="shared" si="51"/>
        <v/>
      </c>
    </row>
    <row r="400" spans="1:18" ht="24.95" customHeight="1">
      <c r="A400" s="36">
        <f t="shared" si="52"/>
        <v>1</v>
      </c>
      <c r="B400" s="45" t="str">
        <f t="shared" si="55"/>
        <v/>
      </c>
      <c r="C400" s="60"/>
      <c r="D400" s="61"/>
      <c r="E400" s="61"/>
      <c r="F400" s="46" t="str">
        <f><![CDATA[IFERROR(IF(E400<>"",VLOOKUP(E400,Items!$C$8:$D$167,2,0),""),"راجع تكويد الصنف")]]></f>
        <v/>
      </c>
      <c r="G400" s="61"/>
      <c r="H400" s="61"/>
      <c r="I400" s="61"/>
      <c r="J400" s="61"/>
      <c r="K400" s="65"/>
      <c r="L400" s="151"/>
      <c r="M400" s="147">
        <f t="shared" si="53"/>
        <v>0</v>
      </c>
      <c r="N400" s="147" t="str">
        <f t="shared" si="54"/>
        <v/>
      </c>
      <c r="O400" s="152" t="str">
        <f t="shared" si="48"/>
        <v/>
      </c>
      <c r="P400" s="147" t="str">
        <f t="shared" si="49"/>
        <v/>
      </c>
      <c r="Q400" s="147" t="str">
        <f t="shared" si="50"/>
        <v/>
      </c>
      <c r="R400" s="147" t="str">
        <f t="shared" si="51"/>
        <v/>
      </c>
    </row>
    <row r="401" spans="1:18" ht="24.95" customHeight="1">
      <c r="A401" s="36">
        <f t="shared" si="52"/>
        <v>1</v>
      </c>
      <c r="B401" s="45" t="str">
        <f t="shared" si="55"/>
        <v/>
      </c>
      <c r="C401" s="60"/>
      <c r="D401" s="61"/>
      <c r="E401" s="61"/>
      <c r="F401" s="46" t="str">
        <f><![CDATA[IFERROR(IF(E401<>"",VLOOKUP(E401,Items!$C$8:$D$167,2,0),""),"راجع تكويد الصنف")]]></f>
        <v/>
      </c>
      <c r="G401" s="61"/>
      <c r="H401" s="61"/>
      <c r="I401" s="61"/>
      <c r="J401" s="61"/>
      <c r="K401" s="65"/>
      <c r="L401" s="151"/>
      <c r="M401" s="147">
        <f t="shared" si="53"/>
        <v>0</v>
      </c>
      <c r="N401" s="147" t="str">
        <f t="shared" si="54"/>
        <v/>
      </c>
      <c r="O401" s="152" t="str">
        <f t="shared" si="48"/>
        <v/>
      </c>
      <c r="P401" s="147" t="str">
        <f t="shared" si="49"/>
        <v/>
      </c>
      <c r="Q401" s="147" t="str">
        <f t="shared" si="50"/>
        <v/>
      </c>
      <c r="R401" s="147" t="str">
        <f t="shared" si="51"/>
        <v/>
      </c>
    </row>
    <row r="402" spans="1:18" ht="24.95" customHeight="1">
      <c r="A402" s="36">
        <f t="shared" si="52"/>
        <v>1</v>
      </c>
      <c r="B402" s="45" t="str">
        <f t="shared" si="55"/>
        <v/>
      </c>
      <c r="C402" s="60"/>
      <c r="D402" s="61"/>
      <c r="E402" s="61"/>
      <c r="F402" s="46" t="str">
        <f><![CDATA[IFERROR(IF(E402<>"",VLOOKUP(E402,Items!$C$8:$D$167,2,0),""),"راجع تكويد الصنف")]]></f>
        <v/>
      </c>
      <c r="G402" s="61"/>
      <c r="H402" s="61"/>
      <c r="I402" s="61"/>
      <c r="J402" s="61"/>
      <c r="K402" s="65"/>
      <c r="L402" s="151"/>
      <c r="M402" s="147">
        <f t="shared" si="53"/>
        <v>0</v>
      </c>
      <c r="N402" s="147" t="str">
        <f t="shared" si="54"/>
        <v/>
      </c>
      <c r="O402" s="152" t="str">
        <f t="shared" si="48"/>
        <v/>
      </c>
      <c r="P402" s="147" t="str">
        <f t="shared" si="49"/>
        <v/>
      </c>
      <c r="Q402" s="147" t="str">
        <f t="shared" si="50"/>
        <v/>
      </c>
      <c r="R402" s="147" t="str">
        <f t="shared" si="51"/>
        <v/>
      </c>
    </row>
    <row r="403" spans="1:18" ht="24.95" customHeight="1">
      <c r="A403" s="36">
        <f t="shared" si="52"/>
        <v>1</v>
      </c>
      <c r="B403" s="45" t="str">
        <f t="shared" si="55"/>
        <v/>
      </c>
      <c r="C403" s="60"/>
      <c r="D403" s="61"/>
      <c r="E403" s="61"/>
      <c r="F403" s="46" t="str">
        <f><![CDATA[IFERROR(IF(E403<>"",VLOOKUP(E403,Items!$C$8:$D$167,2,0),""),"راجع تكويد الصنف")]]></f>
        <v/>
      </c>
      <c r="G403" s="61"/>
      <c r="H403" s="61"/>
      <c r="I403" s="61"/>
      <c r="J403" s="61"/>
      <c r="K403" s="65"/>
      <c r="L403" s="151"/>
      <c r="M403" s="147">
        <f t="shared" si="53"/>
        <v>0</v>
      </c>
      <c r="N403" s="147" t="str">
        <f t="shared" si="54"/>
        <v/>
      </c>
      <c r="O403" s="152" t="str">
        <f t="shared" si="48"/>
        <v/>
      </c>
      <c r="P403" s="147" t="str">
        <f t="shared" si="49"/>
        <v/>
      </c>
      <c r="Q403" s="147" t="str">
        <f t="shared" si="50"/>
        <v/>
      </c>
      <c r="R403" s="147" t="str">
        <f t="shared" si="51"/>
        <v/>
      </c>
    </row>
    <row r="404" spans="1:18" ht="24.95" customHeight="1">
      <c r="A404" s="36">
        <f t="shared" si="52"/>
        <v>1</v>
      </c>
      <c r="B404" s="45" t="str">
        <f t="shared" si="55"/>
        <v/>
      </c>
      <c r="C404" s="60"/>
      <c r="D404" s="61"/>
      <c r="E404" s="61"/>
      <c r="F404" s="46" t="str">
        <f><![CDATA[IFERROR(IF(E404<>"",VLOOKUP(E404,Items!$C$8:$D$167,2,0),""),"راجع تكويد الصنف")]]></f>
        <v/>
      </c>
      <c r="G404" s="61"/>
      <c r="H404" s="61"/>
      <c r="I404" s="61"/>
      <c r="J404" s="61"/>
      <c r="K404" s="65"/>
      <c r="L404" s="151"/>
      <c r="M404" s="147">
        <f t="shared" si="53"/>
        <v>0</v>
      </c>
      <c r="N404" s="147" t="str">
        <f t="shared" si="54"/>
        <v/>
      </c>
      <c r="O404" s="152" t="str">
        <f t="shared" si="48"/>
        <v/>
      </c>
      <c r="P404" s="147" t="str">
        <f t="shared" si="49"/>
        <v/>
      </c>
      <c r="Q404" s="147" t="str">
        <f t="shared" si="50"/>
        <v/>
      </c>
      <c r="R404" s="147" t="str">
        <f t="shared" si="51"/>
        <v/>
      </c>
    </row>
    <row r="405" spans="1:18" ht="24.95" customHeight="1">
      <c r="A405" s="36">
        <f t="shared" si="52"/>
        <v>1</v>
      </c>
      <c r="B405" s="45" t="str">
        <f t="shared" si="55"/>
        <v/>
      </c>
      <c r="C405" s="60"/>
      <c r="D405" s="61"/>
      <c r="E405" s="61"/>
      <c r="F405" s="46" t="str">
        <f><![CDATA[IFERROR(IF(E405<>"",VLOOKUP(E405,Items!$C$8:$D$167,2,0),""),"راجع تكويد الصنف")]]></f>
        <v/>
      </c>
      <c r="G405" s="61"/>
      <c r="H405" s="61"/>
      <c r="I405" s="61"/>
      <c r="J405" s="61"/>
      <c r="K405" s="65"/>
      <c r="L405" s="151"/>
      <c r="M405" s="147">
        <f t="shared" si="53"/>
        <v>0</v>
      </c>
      <c r="N405" s="147" t="str">
        <f t="shared" si="54"/>
        <v/>
      </c>
      <c r="O405" s="152" t="str">
        <f t="shared" si="48"/>
        <v/>
      </c>
      <c r="P405" s="147" t="str">
        <f t="shared" si="49"/>
        <v/>
      </c>
      <c r="Q405" s="147" t="str">
        <f t="shared" si="50"/>
        <v/>
      </c>
      <c r="R405" s="147" t="str">
        <f t="shared" si="51"/>
        <v/>
      </c>
    </row>
    <row r="406" spans="1:18" ht="24.95" customHeight="1">
      <c r="A406" s="36">
        <f t="shared" si="52"/>
        <v>1</v>
      </c>
      <c r="B406" s="45" t="str">
        <f t="shared" si="55"/>
        <v/>
      </c>
      <c r="C406" s="60"/>
      <c r="D406" s="61"/>
      <c r="E406" s="61"/>
      <c r="F406" s="46" t="str">
        <f><![CDATA[IFERROR(IF(E406<>"",VLOOKUP(E406,Items!$C$8:$D$167,2,0),""),"راجع تكويد الصنف")]]></f>
        <v/>
      </c>
      <c r="G406" s="61"/>
      <c r="H406" s="61"/>
      <c r="I406" s="61"/>
      <c r="J406" s="61"/>
      <c r="K406" s="65"/>
      <c r="L406" s="151"/>
      <c r="M406" s="147">
        <f t="shared" si="53"/>
        <v>0</v>
      </c>
      <c r="N406" s="147" t="str">
        <f t="shared" si="54"/>
        <v/>
      </c>
      <c r="O406" s="152" t="str">
        <f t="shared" si="48"/>
        <v/>
      </c>
      <c r="P406" s="147" t="str">
        <f t="shared" si="49"/>
        <v/>
      </c>
      <c r="Q406" s="147" t="str">
        <f t="shared" si="50"/>
        <v/>
      </c>
      <c r="R406" s="147" t="str">
        <f t="shared" si="51"/>
        <v/>
      </c>
    </row>
    <row r="407" spans="1:18" ht="24.95" customHeight="1">
      <c r="A407" s="36">
        <f t="shared" si="52"/>
        <v>1</v>
      </c>
      <c r="B407" s="45" t="str">
        <f t="shared" si="55"/>
        <v/>
      </c>
      <c r="C407" s="60"/>
      <c r="D407" s="61"/>
      <c r="E407" s="61"/>
      <c r="F407" s="46" t="str">
        <f><![CDATA[IFERROR(IF(E407<>"",VLOOKUP(E407,Items!$C$8:$D$167,2,0),""),"راجع تكويد الصنف")]]></f>
        <v/>
      </c>
      <c r="G407" s="61"/>
      <c r="H407" s="61"/>
      <c r="I407" s="61"/>
      <c r="J407" s="61"/>
      <c r="K407" s="65"/>
      <c r="L407" s="151"/>
      <c r="M407" s="147">
        <f t="shared" si="53"/>
        <v>0</v>
      </c>
      <c r="N407" s="147" t="str">
        <f t="shared" si="54"/>
        <v/>
      </c>
      <c r="O407" s="152" t="str">
        <f t="shared" si="48"/>
        <v/>
      </c>
      <c r="P407" s="147" t="str">
        <f t="shared" si="49"/>
        <v/>
      </c>
      <c r="Q407" s="147" t="str">
        <f t="shared" si="50"/>
        <v/>
      </c>
      <c r="R407" s="147" t="str">
        <f t="shared" si="51"/>
        <v/>
      </c>
    </row>
    <row r="408" spans="1:18" ht="24.95" customHeight="1">
      <c r="A408" s="36">
        <f t="shared" si="52"/>
        <v>1</v>
      </c>
      <c r="B408" s="45" t="str">
        <f t="shared" si="55"/>
        <v/>
      </c>
      <c r="C408" s="60"/>
      <c r="D408" s="61"/>
      <c r="E408" s="61"/>
      <c r="F408" s="46" t="str">
        <f><![CDATA[IFERROR(IF(E408<>"",VLOOKUP(E408,Items!$C$8:$D$167,2,0),""),"راجع تكويد الصنف")]]></f>
        <v/>
      </c>
      <c r="G408" s="61"/>
      <c r="H408" s="61"/>
      <c r="I408" s="61"/>
      <c r="J408" s="61"/>
      <c r="K408" s="65"/>
      <c r="L408" s="151"/>
      <c r="M408" s="147">
        <f t="shared" si="53"/>
        <v>0</v>
      </c>
      <c r="N408" s="147" t="str">
        <f t="shared" si="54"/>
        <v/>
      </c>
      <c r="O408" s="152" t="str">
        <f t="shared" si="48"/>
        <v/>
      </c>
      <c r="P408" s="147" t="str">
        <f t="shared" si="49"/>
        <v/>
      </c>
      <c r="Q408" s="147" t="str">
        <f t="shared" si="50"/>
        <v/>
      </c>
      <c r="R408" s="147" t="str">
        <f t="shared" si="51"/>
        <v/>
      </c>
    </row>
    <row r="409" spans="1:18" ht="24.95" customHeight="1">
      <c r="A409" s="36">
        <f t="shared" si="52"/>
        <v>1</v>
      </c>
      <c r="B409" s="45" t="str">
        <f t="shared" si="55"/>
        <v/>
      </c>
      <c r="C409" s="60"/>
      <c r="D409" s="61"/>
      <c r="E409" s="61"/>
      <c r="F409" s="46" t="str">
        <f><![CDATA[IFERROR(IF(E409<>"",VLOOKUP(E409,Items!$C$8:$D$167,2,0),""),"راجع تكويد الصنف")]]></f>
        <v/>
      </c>
      <c r="G409" s="61"/>
      <c r="H409" s="61"/>
      <c r="I409" s="61"/>
      <c r="J409" s="61"/>
      <c r="K409" s="65"/>
      <c r="L409" s="151"/>
      <c r="M409" s="147">
        <f t="shared" si="53"/>
        <v>0</v>
      </c>
      <c r="N409" s="147" t="str">
        <f t="shared" si="54"/>
        <v/>
      </c>
      <c r="O409" s="152" t="str">
        <f t="shared" si="48"/>
        <v/>
      </c>
      <c r="P409" s="147" t="str">
        <f t="shared" si="49"/>
        <v/>
      </c>
      <c r="Q409" s="147" t="str">
        <f t="shared" si="50"/>
        <v/>
      </c>
      <c r="R409" s="147" t="str">
        <f t="shared" si="51"/>
        <v/>
      </c>
    </row>
    <row r="410" spans="1:18" ht="24.95" customHeight="1">
      <c r="A410" s="36">
        <f t="shared" si="52"/>
        <v>1</v>
      </c>
      <c r="B410" s="45" t="str">
        <f t="shared" si="55"/>
        <v/>
      </c>
      <c r="C410" s="60"/>
      <c r="D410" s="61"/>
      <c r="E410" s="61"/>
      <c r="F410" s="46" t="str">
        <f><![CDATA[IFERROR(IF(E410<>"",VLOOKUP(E410,Items!$C$8:$D$167,2,0),""),"راجع تكويد الصنف")]]></f>
        <v/>
      </c>
      <c r="G410" s="61"/>
      <c r="H410" s="61"/>
      <c r="I410" s="61"/>
      <c r="J410" s="61"/>
      <c r="K410" s="65"/>
      <c r="L410" s="151"/>
      <c r="M410" s="147">
        <f t="shared" si="53"/>
        <v>0</v>
      </c>
      <c r="N410" s="147" t="str">
        <f t="shared" si="54"/>
        <v/>
      </c>
      <c r="O410" s="152" t="str">
        <f t="shared" si="48"/>
        <v/>
      </c>
      <c r="P410" s="147" t="str">
        <f t="shared" si="49"/>
        <v/>
      </c>
      <c r="Q410" s="147" t="str">
        <f t="shared" si="50"/>
        <v/>
      </c>
      <c r="R410" s="147" t="str">
        <f t="shared" si="51"/>
        <v/>
      </c>
    </row>
    <row r="411" spans="1:18" ht="24.95" customHeight="1">
      <c r="A411" s="36">
        <f t="shared" si="52"/>
        <v>1</v>
      </c>
      <c r="B411" s="45" t="str">
        <f t="shared" si="55"/>
        <v/>
      </c>
      <c r="C411" s="60"/>
      <c r="D411" s="61"/>
      <c r="E411" s="61"/>
      <c r="F411" s="46" t="str">
        <f><![CDATA[IFERROR(IF(E411<>"",VLOOKUP(E411,Items!$C$8:$D$167,2,0),""),"راجع تكويد الصنف")]]></f>
        <v/>
      </c>
      <c r="G411" s="61"/>
      <c r="H411" s="61"/>
      <c r="I411" s="61"/>
      <c r="J411" s="61"/>
      <c r="K411" s="65"/>
      <c r="L411" s="151"/>
      <c r="M411" s="147">
        <f t="shared" si="53"/>
        <v>0</v>
      </c>
      <c r="N411" s="147" t="str">
        <f t="shared" si="54"/>
        <v/>
      </c>
      <c r="O411" s="152" t="str">
        <f t="shared" si="48"/>
        <v/>
      </c>
      <c r="P411" s="147" t="str">
        <f t="shared" si="49"/>
        <v/>
      </c>
      <c r="Q411" s="147" t="str">
        <f t="shared" si="50"/>
        <v/>
      </c>
      <c r="R411" s="147" t="str">
        <f t="shared" si="51"/>
        <v/>
      </c>
    </row>
    <row r="412" spans="1:18" ht="24.95" customHeight="1">
      <c r="A412" s="36">
        <f t="shared" si="52"/>
        <v>1</v>
      </c>
      <c r="B412" s="45" t="str">
        <f t="shared" si="55"/>
        <v/>
      </c>
      <c r="C412" s="60"/>
      <c r="D412" s="61"/>
      <c r="E412" s="61"/>
      <c r="F412" s="46" t="str">
        <f><![CDATA[IFERROR(IF(E412<>"",VLOOKUP(E412,Items!$C$8:$D$167,2,0),""),"راجع تكويد الصنف")]]></f>
        <v/>
      </c>
      <c r="G412" s="61"/>
      <c r="H412" s="61"/>
      <c r="I412" s="61"/>
      <c r="J412" s="61"/>
      <c r="K412" s="65"/>
      <c r="L412" s="151"/>
      <c r="M412" s="147">
        <f t="shared" si="53"/>
        <v>0</v>
      </c>
      <c r="N412" s="147" t="str">
        <f t="shared" si="54"/>
        <v/>
      </c>
      <c r="O412" s="152" t="str">
        <f t="shared" si="48"/>
        <v/>
      </c>
      <c r="P412" s="147" t="str">
        <f t="shared" si="49"/>
        <v/>
      </c>
      <c r="Q412" s="147" t="str">
        <f t="shared" si="50"/>
        <v/>
      </c>
      <c r="R412" s="147" t="str">
        <f t="shared" si="51"/>
        <v/>
      </c>
    </row>
    <row r="413" spans="1:18" ht="24.95" customHeight="1">
      <c r="A413" s="36">
        <f t="shared" si="52"/>
        <v>1</v>
      </c>
      <c r="B413" s="45" t="str">
        <f t="shared" si="55"/>
        <v/>
      </c>
      <c r="C413" s="60"/>
      <c r="D413" s="61"/>
      <c r="E413" s="61"/>
      <c r="F413" s="46" t="str">
        <f><![CDATA[IFERROR(IF(E413<>"",VLOOKUP(E413,Items!$C$8:$D$167,2,0),""),"راجع تكويد الصنف")]]></f>
        <v/>
      </c>
      <c r="G413" s="61"/>
      <c r="H413" s="61"/>
      <c r="I413" s="61"/>
      <c r="J413" s="61"/>
      <c r="K413" s="65"/>
      <c r="L413" s="151"/>
      <c r="M413" s="147">
        <f t="shared" si="53"/>
        <v>0</v>
      </c>
      <c r="N413" s="147" t="str">
        <f t="shared" si="54"/>
        <v/>
      </c>
      <c r="O413" s="152" t="str">
        <f t="shared" si="48"/>
        <v/>
      </c>
      <c r="P413" s="147" t="str">
        <f t="shared" si="49"/>
        <v/>
      </c>
      <c r="Q413" s="147" t="str">
        <f t="shared" si="50"/>
        <v/>
      </c>
      <c r="R413" s="147" t="str">
        <f t="shared" si="51"/>
        <v/>
      </c>
    </row>
    <row r="414" spans="1:18" ht="24.95" customHeight="1">
      <c r="A414" s="36">
        <f t="shared" si="52"/>
        <v>1</v>
      </c>
      <c r="B414" s="45" t="str">
        <f t="shared" si="55"/>
        <v/>
      </c>
      <c r="C414" s="60"/>
      <c r="D414" s="61"/>
      <c r="E414" s="61"/>
      <c r="F414" s="46" t="str">
        <f><![CDATA[IFERROR(IF(E414<>"",VLOOKUP(E414,Items!$C$8:$D$167,2,0),""),"راجع تكويد الصنف")]]></f>
        <v/>
      </c>
      <c r="G414" s="61"/>
      <c r="H414" s="61"/>
      <c r="I414" s="61"/>
      <c r="J414" s="61"/>
      <c r="K414" s="65"/>
      <c r="L414" s="151"/>
      <c r="M414" s="147">
        <f t="shared" si="53"/>
        <v>0</v>
      </c>
      <c r="N414" s="147" t="str">
        <f t="shared" si="54"/>
        <v/>
      </c>
      <c r="O414" s="152" t="str">
        <f t="shared" si="48"/>
        <v/>
      </c>
      <c r="P414" s="147" t="str">
        <f t="shared" si="49"/>
        <v/>
      </c>
      <c r="Q414" s="147" t="str">
        <f t="shared" si="50"/>
        <v/>
      </c>
      <c r="R414" s="147" t="str">
        <f t="shared" si="51"/>
        <v/>
      </c>
    </row>
    <row r="415" spans="1:18" ht="24.95" customHeight="1">
      <c r="A415" s="36">
        <f t="shared" si="52"/>
        <v>1</v>
      </c>
      <c r="B415" s="45" t="str">
        <f t="shared" si="55"/>
        <v/>
      </c>
      <c r="C415" s="60"/>
      <c r="D415" s="61"/>
      <c r="E415" s="61"/>
      <c r="F415" s="46" t="str">
        <f><![CDATA[IFERROR(IF(E415<>"",VLOOKUP(E415,Items!$C$8:$D$167,2,0),""),"راجع تكويد الصنف")]]></f>
        <v/>
      </c>
      <c r="G415" s="61"/>
      <c r="H415" s="61"/>
      <c r="I415" s="61"/>
      <c r="J415" s="61"/>
      <c r="K415" s="65"/>
      <c r="L415" s="151"/>
      <c r="M415" s="147">
        <f t="shared" si="53"/>
        <v>0</v>
      </c>
      <c r="N415" s="147" t="str">
        <f t="shared" si="54"/>
        <v/>
      </c>
      <c r="O415" s="152" t="str">
        <f t="shared" si="48"/>
        <v/>
      </c>
      <c r="P415" s="147" t="str">
        <f t="shared" si="49"/>
        <v/>
      </c>
      <c r="Q415" s="147" t="str">
        <f t="shared" si="50"/>
        <v/>
      </c>
      <c r="R415" s="147" t="str">
        <f t="shared" si="51"/>
        <v/>
      </c>
    </row>
    <row r="416" spans="1:18" ht="24.95" customHeight="1">
      <c r="A416" s="36">
        <f t="shared" si="52"/>
        <v>1</v>
      </c>
      <c r="B416" s="45" t="str">
        <f t="shared" si="55"/>
        <v/>
      </c>
      <c r="C416" s="60"/>
      <c r="D416" s="61"/>
      <c r="E416" s="61"/>
      <c r="F416" s="46" t="str">
        <f><![CDATA[IFERROR(IF(E416<>"",VLOOKUP(E416,Items!$C$8:$D$167,2,0),""),"راجع تكويد الصنف")]]></f>
        <v/>
      </c>
      <c r="G416" s="61"/>
      <c r="H416" s="61"/>
      <c r="I416" s="61"/>
      <c r="J416" s="61"/>
      <c r="K416" s="65"/>
      <c r="L416" s="151"/>
      <c r="M416" s="147">
        <f t="shared" si="53"/>
        <v>0</v>
      </c>
      <c r="N416" s="147" t="str">
        <f t="shared" si="54"/>
        <v/>
      </c>
      <c r="O416" s="152" t="str">
        <f t="shared" si="48"/>
        <v/>
      </c>
      <c r="P416" s="147" t="str">
        <f t="shared" si="49"/>
        <v/>
      </c>
      <c r="Q416" s="147" t="str">
        <f t="shared" si="50"/>
        <v/>
      </c>
      <c r="R416" s="147" t="str">
        <f t="shared" si="51"/>
        <v/>
      </c>
    </row>
    <row r="417" spans="1:18" ht="24.95" customHeight="1">
      <c r="A417" s="36">
        <f t="shared" si="52"/>
        <v>1</v>
      </c>
      <c r="B417" s="45" t="str">
        <f t="shared" si="55"/>
        <v/>
      </c>
      <c r="C417" s="60"/>
      <c r="D417" s="61"/>
      <c r="E417" s="61"/>
      <c r="F417" s="46" t="str">
        <f><![CDATA[IFERROR(IF(E417<>"",VLOOKUP(E417,Items!$C$8:$D$167,2,0),""),"راجع تكويد الصنف")]]></f>
        <v/>
      </c>
      <c r="G417" s="61"/>
      <c r="H417" s="61"/>
      <c r="I417" s="61"/>
      <c r="J417" s="61"/>
      <c r="K417" s="65"/>
      <c r="L417" s="151"/>
      <c r="M417" s="147">
        <f t="shared" si="53"/>
        <v>0</v>
      </c>
      <c r="N417" s="147" t="str">
        <f t="shared" si="54"/>
        <v/>
      </c>
      <c r="O417" s="152" t="str">
        <f t="shared" si="48"/>
        <v/>
      </c>
      <c r="P417" s="147" t="str">
        <f t="shared" si="49"/>
        <v/>
      </c>
      <c r="Q417" s="147" t="str">
        <f t="shared" si="50"/>
        <v/>
      </c>
      <c r="R417" s="147" t="str">
        <f t="shared" si="51"/>
        <v/>
      </c>
    </row>
    <row r="418" spans="1:18" ht="24.95" customHeight="1">
      <c r="A418" s="36">
        <f t="shared" si="52"/>
        <v>1</v>
      </c>
      <c r="B418" s="45" t="str">
        <f t="shared" si="55"/>
        <v/>
      </c>
      <c r="C418" s="60"/>
      <c r="D418" s="61"/>
      <c r="E418" s="61"/>
      <c r="F418" s="46" t="str">
        <f><![CDATA[IFERROR(IF(E418<>"",VLOOKUP(E418,Items!$C$8:$D$167,2,0),""),"راجع تكويد الصنف")]]></f>
        <v/>
      </c>
      <c r="G418" s="61"/>
      <c r="H418" s="61"/>
      <c r="I418" s="61"/>
      <c r="J418" s="61"/>
      <c r="K418" s="65"/>
      <c r="L418" s="151"/>
      <c r="M418" s="147">
        <f t="shared" si="53"/>
        <v>0</v>
      </c>
      <c r="N418" s="147" t="str">
        <f t="shared" si="54"/>
        <v/>
      </c>
      <c r="O418" s="152" t="str">
        <f t="shared" si="48"/>
        <v/>
      </c>
      <c r="P418" s="147" t="str">
        <f t="shared" si="49"/>
        <v/>
      </c>
      <c r="Q418" s="147" t="str">
        <f t="shared" si="50"/>
        <v/>
      </c>
      <c r="R418" s="147" t="str">
        <f t="shared" si="51"/>
        <v/>
      </c>
    </row>
    <row r="419" spans="1:18" ht="24.95" customHeight="1">
      <c r="A419" s="36">
        <f t="shared" si="52"/>
        <v>1</v>
      </c>
      <c r="B419" s="45" t="str">
        <f t="shared" si="55"/>
        <v/>
      </c>
      <c r="C419" s="60"/>
      <c r="D419" s="61"/>
      <c r="E419" s="61"/>
      <c r="F419" s="46" t="str">
        <f><![CDATA[IFERROR(IF(E419<>"",VLOOKUP(E419,Items!$C$8:$D$167,2,0),""),"راجع تكويد الصنف")]]></f>
        <v/>
      </c>
      <c r="G419" s="61"/>
      <c r="H419" s="61"/>
      <c r="I419" s="61"/>
      <c r="J419" s="61"/>
      <c r="K419" s="65"/>
      <c r="L419" s="151"/>
      <c r="M419" s="147">
        <f t="shared" si="53"/>
        <v>0</v>
      </c>
      <c r="N419" s="147" t="str">
        <f t="shared" si="54"/>
        <v/>
      </c>
      <c r="O419" s="152" t="str">
        <f t="shared" si="48"/>
        <v/>
      </c>
      <c r="P419" s="147" t="str">
        <f t="shared" si="49"/>
        <v/>
      </c>
      <c r="Q419" s="147" t="str">
        <f t="shared" si="50"/>
        <v/>
      </c>
      <c r="R419" s="147" t="str">
        <f t="shared" si="51"/>
        <v/>
      </c>
    </row>
    <row r="420" spans="1:18" ht="24.95" customHeight="1">
      <c r="A420" s="36">
        <f t="shared" si="52"/>
        <v>1</v>
      </c>
      <c r="B420" s="45" t="str">
        <f t="shared" si="55"/>
        <v/>
      </c>
      <c r="C420" s="60"/>
      <c r="D420" s="61"/>
      <c r="E420" s="61"/>
      <c r="F420" s="46" t="str">
        <f><![CDATA[IFERROR(IF(E420<>"",VLOOKUP(E420,Items!$C$8:$D$167,2,0),""),"راجع تكويد الصنف")]]></f>
        <v/>
      </c>
      <c r="G420" s="61"/>
      <c r="H420" s="61"/>
      <c r="I420" s="61"/>
      <c r="J420" s="61"/>
      <c r="K420" s="65"/>
      <c r="L420" s="151"/>
      <c r="M420" s="147">
        <f t="shared" si="53"/>
        <v>0</v>
      </c>
      <c r="N420" s="147" t="str">
        <f t="shared" si="54"/>
        <v/>
      </c>
      <c r="O420" s="152" t="str">
        <f t="shared" si="48"/>
        <v/>
      </c>
      <c r="P420" s="147" t="str">
        <f t="shared" si="49"/>
        <v/>
      </c>
      <c r="Q420" s="147" t="str">
        <f t="shared" si="50"/>
        <v/>
      </c>
      <c r="R420" s="147" t="str">
        <f t="shared" si="51"/>
        <v/>
      </c>
    </row>
    <row r="421" spans="1:18" ht="24.95" customHeight="1">
      <c r="A421" s="36">
        <f t="shared" si="52"/>
        <v>1</v>
      </c>
      <c r="B421" s="45" t="str">
        <f t="shared" si="55"/>
        <v/>
      </c>
      <c r="C421" s="60"/>
      <c r="D421" s="61"/>
      <c r="E421" s="61"/>
      <c r="F421" s="46" t="str">
        <f><![CDATA[IFERROR(IF(E421<>"",VLOOKUP(E421,Items!$C$8:$D$167,2,0),""),"راجع تكويد الصنف")]]></f>
        <v/>
      </c>
      <c r="G421" s="61"/>
      <c r="H421" s="61"/>
      <c r="I421" s="61"/>
      <c r="J421" s="61"/>
      <c r="K421" s="65"/>
      <c r="L421" s="151"/>
      <c r="M421" s="147">
        <f t="shared" si="53"/>
        <v>0</v>
      </c>
      <c r="N421" s="147" t="str">
        <f t="shared" si="54"/>
        <v/>
      </c>
      <c r="O421" s="152" t="str">
        <f t="shared" si="48"/>
        <v/>
      </c>
      <c r="P421" s="147" t="str">
        <f t="shared" si="49"/>
        <v/>
      </c>
      <c r="Q421" s="147" t="str">
        <f t="shared" si="50"/>
        <v/>
      </c>
      <c r="R421" s="147" t="str">
        <f t="shared" si="51"/>
        <v/>
      </c>
    </row>
    <row r="422" spans="1:18" ht="24.95" customHeight="1">
      <c r="A422" s="36">
        <f t="shared" si="52"/>
        <v>1</v>
      </c>
      <c r="B422" s="45" t="str">
        <f t="shared" si="55"/>
        <v/>
      </c>
      <c r="C422" s="60"/>
      <c r="D422" s="61"/>
      <c r="E422" s="61"/>
      <c r="F422" s="46" t="str">
        <f><![CDATA[IFERROR(IF(E422<>"",VLOOKUP(E422,Items!$C$8:$D$167,2,0),""),"راجع تكويد الصنف")]]></f>
        <v/>
      </c>
      <c r="G422" s="61"/>
      <c r="H422" s="61"/>
      <c r="I422" s="61"/>
      <c r="J422" s="61"/>
      <c r="K422" s="65"/>
      <c r="L422" s="151"/>
      <c r="M422" s="147">
        <f t="shared" si="53"/>
        <v>0</v>
      </c>
      <c r="N422" s="147" t="str">
        <f t="shared" si="54"/>
        <v/>
      </c>
      <c r="O422" s="152" t="str">
        <f t="shared" si="48"/>
        <v/>
      </c>
      <c r="P422" s="147" t="str">
        <f t="shared" si="49"/>
        <v/>
      </c>
      <c r="Q422" s="147" t="str">
        <f t="shared" si="50"/>
        <v/>
      </c>
      <c r="R422" s="147" t="str">
        <f t="shared" si="51"/>
        <v/>
      </c>
    </row>
    <row r="423" spans="1:18" ht="24.95" customHeight="1">
      <c r="A423" s="36">
        <f t="shared" si="52"/>
        <v>1</v>
      </c>
      <c r="B423" s="45" t="str">
        <f t="shared" si="55"/>
        <v/>
      </c>
      <c r="C423" s="60"/>
      <c r="D423" s="61"/>
      <c r="E423" s="61"/>
      <c r="F423" s="46" t="str">
        <f><![CDATA[IFERROR(IF(E423<>"",VLOOKUP(E423,Items!$C$8:$D$167,2,0),""),"راجع تكويد الصنف")]]></f>
        <v/>
      </c>
      <c r="G423" s="61"/>
      <c r="H423" s="61"/>
      <c r="I423" s="61"/>
      <c r="J423" s="61"/>
      <c r="K423" s="65"/>
      <c r="L423" s="151"/>
      <c r="M423" s="147">
        <f t="shared" si="53"/>
        <v>0</v>
      </c>
      <c r="N423" s="147" t="str">
        <f t="shared" si="54"/>
        <v/>
      </c>
      <c r="O423" s="152" t="str">
        <f t="shared" si="48"/>
        <v/>
      </c>
      <c r="P423" s="147" t="str">
        <f t="shared" si="49"/>
        <v/>
      </c>
      <c r="Q423" s="147" t="str">
        <f t="shared" si="50"/>
        <v/>
      </c>
      <c r="R423" s="147" t="str">
        <f t="shared" si="51"/>
        <v/>
      </c>
    </row>
    <row r="424" spans="1:18" ht="24.95" customHeight="1">
      <c r="A424" s="36">
        <f t="shared" si="52"/>
        <v>1</v>
      </c>
      <c r="B424" s="45" t="str">
        <f t="shared" si="55"/>
        <v/>
      </c>
      <c r="C424" s="60"/>
      <c r="D424" s="61"/>
      <c r="E424" s="61"/>
      <c r="F424" s="46" t="str">
        <f><![CDATA[IFERROR(IF(E424<>"",VLOOKUP(E424,Items!$C$8:$D$167,2,0),""),"راجع تكويد الصنف")]]></f>
        <v/>
      </c>
      <c r="G424" s="61"/>
      <c r="H424" s="61"/>
      <c r="I424" s="61"/>
      <c r="J424" s="61"/>
      <c r="K424" s="65"/>
      <c r="L424" s="151"/>
      <c r="M424" s="147">
        <f t="shared" si="53"/>
        <v>0</v>
      </c>
      <c r="N424" s="147" t="str">
        <f t="shared" si="54"/>
        <v/>
      </c>
      <c r="O424" s="152" t="str">
        <f t="shared" si="48"/>
        <v/>
      </c>
      <c r="P424" s="147" t="str">
        <f t="shared" si="49"/>
        <v/>
      </c>
      <c r="Q424" s="147" t="str">
        <f t="shared" si="50"/>
        <v/>
      </c>
      <c r="R424" s="147" t="str">
        <f t="shared" si="51"/>
        <v/>
      </c>
    </row>
    <row r="425" spans="1:18" ht="24.95" customHeight="1">
      <c r="A425" s="36">
        <f t="shared" si="52"/>
        <v>1</v>
      </c>
      <c r="B425" s="45" t="str">
        <f t="shared" si="55"/>
        <v/>
      </c>
      <c r="C425" s="60"/>
      <c r="D425" s="61"/>
      <c r="E425" s="61"/>
      <c r="F425" s="46" t="str">
        <f><![CDATA[IFERROR(IF(E425<>"",VLOOKUP(E425,Items!$C$8:$D$167,2,0),""),"راجع تكويد الصنف")]]></f>
        <v/>
      </c>
      <c r="G425" s="61"/>
      <c r="H425" s="61"/>
      <c r="I425" s="61"/>
      <c r="J425" s="61"/>
      <c r="K425" s="65"/>
      <c r="L425" s="151"/>
      <c r="M425" s="147">
        <f t="shared" si="53"/>
        <v>0</v>
      </c>
      <c r="N425" s="147" t="str">
        <f t="shared" si="54"/>
        <v/>
      </c>
      <c r="O425" s="152" t="str">
        <f t="shared" si="48"/>
        <v/>
      </c>
      <c r="P425" s="147" t="str">
        <f t="shared" si="49"/>
        <v/>
      </c>
      <c r="Q425" s="147" t="str">
        <f t="shared" si="50"/>
        <v/>
      </c>
      <c r="R425" s="147" t="str">
        <f t="shared" si="51"/>
        <v/>
      </c>
    </row>
    <row r="426" spans="1:18" ht="24.95" customHeight="1">
      <c r="A426" s="36">
        <f t="shared" si="52"/>
        <v>1</v>
      </c>
      <c r="B426" s="45" t="str">
        <f t="shared" si="55"/>
        <v/>
      </c>
      <c r="C426" s="60"/>
      <c r="D426" s="61"/>
      <c r="E426" s="61"/>
      <c r="F426" s="46" t="str">
        <f><![CDATA[IFERROR(IF(E426<>"",VLOOKUP(E426,Items!$C$8:$D$167,2,0),""),"راجع تكويد الصنف")]]></f>
        <v/>
      </c>
      <c r="G426" s="61"/>
      <c r="H426" s="61"/>
      <c r="I426" s="61"/>
      <c r="J426" s="61"/>
      <c r="K426" s="65"/>
      <c r="L426" s="151"/>
      <c r="M426" s="147">
        <f t="shared" si="53"/>
        <v>0</v>
      </c>
      <c r="N426" s="147" t="str">
        <f t="shared" si="54"/>
        <v/>
      </c>
      <c r="O426" s="152" t="str">
        <f t="shared" si="48"/>
        <v/>
      </c>
      <c r="P426" s="147" t="str">
        <f t="shared" si="49"/>
        <v/>
      </c>
      <c r="Q426" s="147" t="str">
        <f t="shared" si="50"/>
        <v/>
      </c>
      <c r="R426" s="147" t="str">
        <f t="shared" si="51"/>
        <v/>
      </c>
    </row>
    <row r="427" spans="1:18" ht="24.95" customHeight="1">
      <c r="A427" s="36">
        <f t="shared" si="52"/>
        <v>1</v>
      </c>
      <c r="B427" s="45" t="str">
        <f t="shared" si="55"/>
        <v/>
      </c>
      <c r="C427" s="60"/>
      <c r="D427" s="61"/>
      <c r="E427" s="61"/>
      <c r="F427" s="46" t="str">
        <f><![CDATA[IFERROR(IF(E427<>"",VLOOKUP(E427,Items!$C$8:$D$167,2,0),""),"راجع تكويد الصنف")]]></f>
        <v/>
      </c>
      <c r="G427" s="61"/>
      <c r="H427" s="61"/>
      <c r="I427" s="61"/>
      <c r="J427" s="61"/>
      <c r="K427" s="65"/>
      <c r="L427" s="151"/>
      <c r="M427" s="147">
        <f t="shared" si="53"/>
        <v>0</v>
      </c>
      <c r="N427" s="147" t="str">
        <f t="shared" si="54"/>
        <v/>
      </c>
      <c r="O427" s="152" t="str">
        <f t="shared" si="48"/>
        <v/>
      </c>
      <c r="P427" s="147" t="str">
        <f t="shared" si="49"/>
        <v/>
      </c>
      <c r="Q427" s="147" t="str">
        <f t="shared" si="50"/>
        <v/>
      </c>
      <c r="R427" s="147" t="str">
        <f t="shared" si="51"/>
        <v/>
      </c>
    </row>
    <row r="428" spans="1:18" ht="24.95" customHeight="1">
      <c r="A428" s="36">
        <f t="shared" si="52"/>
        <v>1</v>
      </c>
      <c r="B428" s="45" t="str">
        <f t="shared" si="55"/>
        <v/>
      </c>
      <c r="C428" s="60"/>
      <c r="D428" s="61"/>
      <c r="E428" s="61"/>
      <c r="F428" s="46" t="str">
        <f><![CDATA[IFERROR(IF(E428<>"",VLOOKUP(E428,Items!$C$8:$D$167,2,0),""),"راجع تكويد الصنف")]]></f>
        <v/>
      </c>
      <c r="G428" s="61"/>
      <c r="H428" s="61"/>
      <c r="I428" s="61"/>
      <c r="J428" s="61"/>
      <c r="K428" s="65"/>
      <c r="L428" s="151"/>
      <c r="M428" s="147">
        <f t="shared" si="53"/>
        <v>0</v>
      </c>
      <c r="N428" s="147" t="str">
        <f t="shared" si="54"/>
        <v/>
      </c>
      <c r="O428" s="152" t="str">
        <f t="shared" si="48"/>
        <v/>
      </c>
      <c r="P428" s="147" t="str">
        <f t="shared" si="49"/>
        <v/>
      </c>
      <c r="Q428" s="147" t="str">
        <f t="shared" si="50"/>
        <v/>
      </c>
      <c r="R428" s="147" t="str">
        <f t="shared" si="51"/>
        <v/>
      </c>
    </row>
    <row r="429" spans="1:18" ht="24.95" customHeight="1">
      <c r="A429" s="36">
        <f t="shared" si="52"/>
        <v>1</v>
      </c>
      <c r="B429" s="45" t="str">
        <f t="shared" si="55"/>
        <v/>
      </c>
      <c r="C429" s="60"/>
      <c r="D429" s="61"/>
      <c r="E429" s="61"/>
      <c r="F429" s="46" t="str">
        <f><![CDATA[IFERROR(IF(E429<>"",VLOOKUP(E429,Items!$C$8:$D$167,2,0),""),"راجع تكويد الصنف")]]></f>
        <v/>
      </c>
      <c r="G429" s="61"/>
      <c r="H429" s="61"/>
      <c r="I429" s="61"/>
      <c r="J429" s="61"/>
      <c r="K429" s="65"/>
      <c r="L429" s="151"/>
      <c r="M429" s="147">
        <f t="shared" si="53"/>
        <v>0</v>
      </c>
      <c r="N429" s="147" t="str">
        <f t="shared" si="54"/>
        <v/>
      </c>
      <c r="O429" s="152" t="str">
        <f t="shared" si="48"/>
        <v/>
      </c>
      <c r="P429" s="147" t="str">
        <f t="shared" si="49"/>
        <v/>
      </c>
      <c r="Q429" s="147" t="str">
        <f t="shared" si="50"/>
        <v/>
      </c>
      <c r="R429" s="147" t="str">
        <f t="shared" si="51"/>
        <v/>
      </c>
    </row>
    <row r="430" spans="1:18" ht="24.95" customHeight="1">
      <c r="A430" s="36">
        <f t="shared" si="52"/>
        <v>1</v>
      </c>
      <c r="B430" s="45" t="str">
        <f t="shared" si="55"/>
        <v/>
      </c>
      <c r="C430" s="60"/>
      <c r="D430" s="61"/>
      <c r="E430" s="61"/>
      <c r="F430" s="46" t="str">
        <f><![CDATA[IFERROR(IF(E430<>"",VLOOKUP(E430,Items!$C$8:$D$167,2,0),""),"راجع تكويد الصنف")]]></f>
        <v/>
      </c>
      <c r="G430" s="61"/>
      <c r="H430" s="61"/>
      <c r="I430" s="61"/>
      <c r="J430" s="61"/>
      <c r="K430" s="65"/>
      <c r="L430" s="151"/>
      <c r="M430" s="147">
        <f t="shared" si="53"/>
        <v>0</v>
      </c>
      <c r="N430" s="147" t="str">
        <f t="shared" si="54"/>
        <v/>
      </c>
      <c r="O430" s="152" t="str">
        <f t="shared" si="48"/>
        <v/>
      </c>
      <c r="P430" s="147" t="str">
        <f t="shared" si="49"/>
        <v/>
      </c>
      <c r="Q430" s="147" t="str">
        <f t="shared" si="50"/>
        <v/>
      </c>
      <c r="R430" s="147" t="str">
        <f t="shared" si="51"/>
        <v/>
      </c>
    </row>
    <row r="431" spans="1:18" ht="24.95" customHeight="1">
      <c r="A431" s="36">
        <f t="shared" si="52"/>
        <v>1</v>
      </c>
      <c r="B431" s="45" t="str">
        <f t="shared" si="55"/>
        <v/>
      </c>
      <c r="C431" s="60"/>
      <c r="D431" s="61"/>
      <c r="E431" s="61"/>
      <c r="F431" s="46" t="str">
        <f><![CDATA[IFERROR(IF(E431<>"",VLOOKUP(E431,Items!$C$8:$D$167,2,0),""),"راجع تكويد الصنف")]]></f>
        <v/>
      </c>
      <c r="G431" s="61"/>
      <c r="H431" s="61"/>
      <c r="I431" s="61"/>
      <c r="J431" s="61"/>
      <c r="K431" s="65"/>
      <c r="L431" s="151"/>
      <c r="M431" s="147">
        <f t="shared" si="53"/>
        <v>0</v>
      </c>
      <c r="N431" s="147" t="str">
        <f t="shared" si="54"/>
        <v/>
      </c>
      <c r="O431" s="152" t="str">
        <f t="shared" si="48"/>
        <v/>
      </c>
      <c r="P431" s="147" t="str">
        <f t="shared" si="49"/>
        <v/>
      </c>
      <c r="Q431" s="147" t="str">
        <f t="shared" si="50"/>
        <v/>
      </c>
      <c r="R431" s="147" t="str">
        <f t="shared" si="51"/>
        <v/>
      </c>
    </row>
    <row r="432" spans="1:18" ht="24.95" customHeight="1">
      <c r="A432" s="36">
        <f t="shared" si="52"/>
        <v>1</v>
      </c>
      <c r="B432" s="45" t="str">
        <f t="shared" si="55"/>
        <v/>
      </c>
      <c r="C432" s="60"/>
      <c r="D432" s="61"/>
      <c r="E432" s="61"/>
      <c r="F432" s="46" t="str">
        <f><![CDATA[IFERROR(IF(E432<>"",VLOOKUP(E432,Items!$C$8:$D$167,2,0),""),"راجع تكويد الصنف")]]></f>
        <v/>
      </c>
      <c r="G432" s="61"/>
      <c r="H432" s="61"/>
      <c r="I432" s="61"/>
      <c r="J432" s="61"/>
      <c r="K432" s="65"/>
      <c r="L432" s="151"/>
      <c r="M432" s="147">
        <f t="shared" si="53"/>
        <v>0</v>
      </c>
      <c r="N432" s="147" t="str">
        <f t="shared" si="54"/>
        <v/>
      </c>
      <c r="O432" s="152" t="str">
        <f t="shared" si="48"/>
        <v/>
      </c>
      <c r="P432" s="147" t="str">
        <f t="shared" si="49"/>
        <v/>
      </c>
      <c r="Q432" s="147" t="str">
        <f t="shared" si="50"/>
        <v/>
      </c>
      <c r="R432" s="147" t="str">
        <f t="shared" si="51"/>
        <v/>
      </c>
    </row>
    <row r="433" spans="1:18" ht="24.95" customHeight="1">
      <c r="A433" s="36">
        <f t="shared" si="52"/>
        <v>1</v>
      </c>
      <c r="B433" s="45" t="str">
        <f t="shared" si="55"/>
        <v/>
      </c>
      <c r="C433" s="60"/>
      <c r="D433" s="61"/>
      <c r="E433" s="61"/>
      <c r="F433" s="46" t="str">
        <f><![CDATA[IFERROR(IF(E433<>"",VLOOKUP(E433,Items!$C$8:$D$167,2,0),""),"راجع تكويد الصنف")]]></f>
        <v/>
      </c>
      <c r="G433" s="61"/>
      <c r="H433" s="61"/>
      <c r="I433" s="61"/>
      <c r="J433" s="61"/>
      <c r="K433" s="65"/>
      <c r="L433" s="151"/>
      <c r="M433" s="147">
        <f t="shared" si="53"/>
        <v>0</v>
      </c>
      <c r="N433" s="147" t="str">
        <f t="shared" si="54"/>
        <v/>
      </c>
      <c r="O433" s="152" t="str">
        <f t="shared" si="48"/>
        <v/>
      </c>
      <c r="P433" s="147" t="str">
        <f t="shared" si="49"/>
        <v/>
      </c>
      <c r="Q433" s="147" t="str">
        <f t="shared" si="50"/>
        <v/>
      </c>
      <c r="R433" s="147" t="str">
        <f t="shared" si="51"/>
        <v/>
      </c>
    </row>
    <row r="434" spans="1:18" ht="24.95" customHeight="1">
      <c r="A434" s="36">
        <f t="shared" si="52"/>
        <v>1</v>
      </c>
      <c r="B434" s="45" t="str">
        <f t="shared" si="55"/>
        <v/>
      </c>
      <c r="C434" s="60"/>
      <c r="D434" s="61"/>
      <c r="E434" s="61"/>
      <c r="F434" s="46" t="str">
        <f><![CDATA[IFERROR(IF(E434<>"",VLOOKUP(E434,Items!$C$8:$D$167,2,0),""),"راجع تكويد الصنف")]]></f>
        <v/>
      </c>
      <c r="G434" s="61"/>
      <c r="H434" s="61"/>
      <c r="I434" s="61"/>
      <c r="J434" s="61"/>
      <c r="K434" s="65"/>
      <c r="L434" s="151"/>
      <c r="M434" s="147">
        <f t="shared" si="53"/>
        <v>0</v>
      </c>
      <c r="N434" s="147" t="str">
        <f t="shared" si="54"/>
        <v/>
      </c>
      <c r="O434" s="152" t="str">
        <f t="shared" si="48"/>
        <v/>
      </c>
      <c r="P434" s="147" t="str">
        <f t="shared" si="49"/>
        <v/>
      </c>
      <c r="Q434" s="147" t="str">
        <f t="shared" si="50"/>
        <v/>
      </c>
      <c r="R434" s="147" t="str">
        <f t="shared" si="51"/>
        <v/>
      </c>
    </row>
    <row r="435" spans="1:18" ht="24.95" customHeight="1">
      <c r="A435" s="36">
        <f t="shared" si="52"/>
        <v>1</v>
      </c>
      <c r="B435" s="45" t="str">
        <f t="shared" si="55"/>
        <v/>
      </c>
      <c r="C435" s="60"/>
      <c r="D435" s="61"/>
      <c r="E435" s="61"/>
      <c r="F435" s="46" t="str">
        <f><![CDATA[IFERROR(IF(E435<>"",VLOOKUP(E435,Items!$C$8:$D$167,2,0),""),"راجع تكويد الصنف")]]></f>
        <v/>
      </c>
      <c r="G435" s="61"/>
      <c r="H435" s="61"/>
      <c r="I435" s="61"/>
      <c r="J435" s="61"/>
      <c r="K435" s="65"/>
      <c r="L435" s="151"/>
      <c r="M435" s="147">
        <f t="shared" si="53"/>
        <v>0</v>
      </c>
      <c r="N435" s="147" t="str">
        <f t="shared" si="54"/>
        <v/>
      </c>
      <c r="O435" s="152" t="str">
        <f t="shared" si="48"/>
        <v/>
      </c>
      <c r="P435" s="147" t="str">
        <f t="shared" si="49"/>
        <v/>
      </c>
      <c r="Q435" s="147" t="str">
        <f t="shared" si="50"/>
        <v/>
      </c>
      <c r="R435" s="147" t="str">
        <f t="shared" si="51"/>
        <v/>
      </c>
    </row>
    <row r="436" spans="1:18" ht="24.95" customHeight="1">
      <c r="A436" s="36">
        <f t="shared" si="52"/>
        <v>1</v>
      </c>
      <c r="B436" s="45" t="str">
        <f t="shared" si="55"/>
        <v/>
      </c>
      <c r="C436" s="60"/>
      <c r="D436" s="61"/>
      <c r="E436" s="61"/>
      <c r="F436" s="46" t="str">
        <f><![CDATA[IFERROR(IF(E436<>"",VLOOKUP(E436,Items!$C$8:$D$167,2,0),""),"راجع تكويد الصنف")]]></f>
        <v/>
      </c>
      <c r="G436" s="61"/>
      <c r="H436" s="61"/>
      <c r="I436" s="61"/>
      <c r="J436" s="61"/>
      <c r="K436" s="65"/>
      <c r="L436" s="151"/>
      <c r="M436" s="147">
        <f t="shared" si="53"/>
        <v>0</v>
      </c>
      <c r="N436" s="147" t="str">
        <f t="shared" si="54"/>
        <v/>
      </c>
      <c r="O436" s="152" t="str">
        <f t="shared" si="48"/>
        <v/>
      </c>
      <c r="P436" s="147" t="str">
        <f t="shared" si="49"/>
        <v/>
      </c>
      <c r="Q436" s="147" t="str">
        <f t="shared" si="50"/>
        <v/>
      </c>
      <c r="R436" s="147" t="str">
        <f t="shared" si="51"/>
        <v/>
      </c>
    </row>
    <row r="437" spans="1:18" ht="24.95" customHeight="1">
      <c r="A437" s="36">
        <f t="shared" si="52"/>
        <v>1</v>
      </c>
      <c r="B437" s="45" t="str">
        <f t="shared" si="55"/>
        <v/>
      </c>
      <c r="C437" s="60"/>
      <c r="D437" s="61"/>
      <c r="E437" s="61"/>
      <c r="F437" s="46" t="str">
        <f><![CDATA[IFERROR(IF(E437<>"",VLOOKUP(E437,Items!$C$8:$D$167,2,0),""),"راجع تكويد الصنف")]]></f>
        <v/>
      </c>
      <c r="G437" s="61"/>
      <c r="H437" s="61"/>
      <c r="I437" s="61"/>
      <c r="J437" s="61"/>
      <c r="K437" s="65"/>
      <c r="L437" s="151"/>
      <c r="M437" s="147">
        <f t="shared" si="53"/>
        <v>0</v>
      </c>
      <c r="N437" s="147" t="str">
        <f t="shared" si="54"/>
        <v/>
      </c>
      <c r="O437" s="152" t="str">
        <f t="shared" si="48"/>
        <v/>
      </c>
      <c r="P437" s="147" t="str">
        <f t="shared" si="49"/>
        <v/>
      </c>
      <c r="Q437" s="147" t="str">
        <f t="shared" si="50"/>
        <v/>
      </c>
      <c r="R437" s="147" t="str">
        <f t="shared" si="51"/>
        <v/>
      </c>
    </row>
    <row r="438" spans="1:18" ht="24.95" customHeight="1">
      <c r="A438" s="36">
        <f t="shared" si="52"/>
        <v>1</v>
      </c>
      <c r="B438" s="45" t="str">
        <f t="shared" si="55"/>
        <v/>
      </c>
      <c r="C438" s="60"/>
      <c r="D438" s="61"/>
      <c r="E438" s="61"/>
      <c r="F438" s="46" t="str">
        <f><![CDATA[IFERROR(IF(E438<>"",VLOOKUP(E438,Items!$C$8:$D$167,2,0),""),"راجع تكويد الصنف")]]></f>
        <v/>
      </c>
      <c r="G438" s="61"/>
      <c r="H438" s="61"/>
      <c r="I438" s="61"/>
      <c r="J438" s="61"/>
      <c r="K438" s="65"/>
      <c r="L438" s="151"/>
      <c r="M438" s="147">
        <f t="shared" si="53"/>
        <v>0</v>
      </c>
      <c r="N438" s="147" t="str">
        <f t="shared" si="54"/>
        <v/>
      </c>
      <c r="O438" s="152" t="str">
        <f t="shared" si="48"/>
        <v/>
      </c>
      <c r="P438" s="147" t="str">
        <f t="shared" si="49"/>
        <v/>
      </c>
      <c r="Q438" s="147" t="str">
        <f t="shared" si="50"/>
        <v/>
      </c>
      <c r="R438" s="147" t="str">
        <f t="shared" si="51"/>
        <v/>
      </c>
    </row>
    <row r="439" spans="1:18" ht="24.95" customHeight="1">
      <c r="A439" s="36">
        <f t="shared" si="52"/>
        <v>1</v>
      </c>
      <c r="B439" s="45" t="str">
        <f t="shared" si="55"/>
        <v/>
      </c>
      <c r="C439" s="60"/>
      <c r="D439" s="61"/>
      <c r="E439" s="61"/>
      <c r="F439" s="46" t="str">
        <f><![CDATA[IFERROR(IF(E439<>"",VLOOKUP(E439,Items!$C$8:$D$167,2,0),""),"راجع تكويد الصنف")]]></f>
        <v/>
      </c>
      <c r="G439" s="61"/>
      <c r="H439" s="61"/>
      <c r="I439" s="61"/>
      <c r="J439" s="61"/>
      <c r="K439" s="65"/>
      <c r="L439" s="151"/>
      <c r="M439" s="147">
        <f t="shared" si="53"/>
        <v>0</v>
      </c>
      <c r="N439" s="147" t="str">
        <f t="shared" si="54"/>
        <v/>
      </c>
      <c r="O439" s="152" t="str">
        <f t="shared" si="48"/>
        <v/>
      </c>
      <c r="P439" s="147" t="str">
        <f t="shared" si="49"/>
        <v/>
      </c>
      <c r="Q439" s="147" t="str">
        <f t="shared" si="50"/>
        <v/>
      </c>
      <c r="R439" s="147" t="str">
        <f t="shared" si="51"/>
        <v/>
      </c>
    </row>
    <row r="440" spans="1:18" ht="24.95" customHeight="1">
      <c r="A440" s="36">
        <f t="shared" si="52"/>
        <v>1</v>
      </c>
      <c r="B440" s="45" t="str">
        <f t="shared" si="55"/>
        <v/>
      </c>
      <c r="C440" s="60"/>
      <c r="D440" s="61"/>
      <c r="E440" s="61"/>
      <c r="F440" s="46" t="str">
        <f><![CDATA[IFERROR(IF(E440<>"",VLOOKUP(E440,Items!$C$8:$D$167,2,0),""),"راجع تكويد الصنف")]]></f>
        <v/>
      </c>
      <c r="G440" s="61"/>
      <c r="H440" s="61"/>
      <c r="I440" s="61"/>
      <c r="J440" s="61"/>
      <c r="K440" s="65"/>
      <c r="L440" s="151"/>
      <c r="M440" s="147">
        <f t="shared" si="53"/>
        <v>0</v>
      </c>
      <c r="N440" s="147" t="str">
        <f t="shared" si="54"/>
        <v/>
      </c>
      <c r="O440" s="152" t="str">
        <f t="shared" si="48"/>
        <v/>
      </c>
      <c r="P440" s="147" t="str">
        <f t="shared" si="49"/>
        <v/>
      </c>
      <c r="Q440" s="147" t="str">
        <f t="shared" si="50"/>
        <v/>
      </c>
      <c r="R440" s="147" t="str">
        <f t="shared" si="51"/>
        <v/>
      </c>
    </row>
    <row r="441" spans="1:18" ht="24.95" customHeight="1">
      <c r="A441" s="36">
        <f t="shared" si="52"/>
        <v>1</v>
      </c>
      <c r="B441" s="45" t="str">
        <f t="shared" si="55"/>
        <v/>
      </c>
      <c r="C441" s="60"/>
      <c r="D441" s="61"/>
      <c r="E441" s="61"/>
      <c r="F441" s="46" t="str">
        <f><![CDATA[IFERROR(IF(E441<>"",VLOOKUP(E441,Items!$C$8:$D$167,2,0),""),"راجع تكويد الصنف")]]></f>
        <v/>
      </c>
      <c r="G441" s="61"/>
      <c r="H441" s="61"/>
      <c r="I441" s="61"/>
      <c r="J441" s="61"/>
      <c r="K441" s="65"/>
      <c r="L441" s="151"/>
      <c r="M441" s="147">
        <f t="shared" si="53"/>
        <v>0</v>
      </c>
      <c r="N441" s="147" t="str">
        <f t="shared" si="54"/>
        <v/>
      </c>
      <c r="O441" s="152" t="str">
        <f t="shared" si="48"/>
        <v/>
      </c>
      <c r="P441" s="147" t="str">
        <f t="shared" si="49"/>
        <v/>
      </c>
      <c r="Q441" s="147" t="str">
        <f t="shared" si="50"/>
        <v/>
      </c>
      <c r="R441" s="147" t="str">
        <f t="shared" si="51"/>
        <v/>
      </c>
    </row>
    <row r="442" spans="1:18" ht="24.95" customHeight="1">
      <c r="A442" s="36">
        <f t="shared" si="52"/>
        <v>1</v>
      </c>
      <c r="B442" s="45" t="str">
        <f t="shared" si="55"/>
        <v/>
      </c>
      <c r="C442" s="60"/>
      <c r="D442" s="61"/>
      <c r="E442" s="61"/>
      <c r="F442" s="46" t="str">
        <f><![CDATA[IFERROR(IF(E442<>"",VLOOKUP(E442,Items!$C$8:$D$167,2,0),""),"راجع تكويد الصنف")]]></f>
        <v/>
      </c>
      <c r="G442" s="61"/>
      <c r="H442" s="61"/>
      <c r="I442" s="61"/>
      <c r="J442" s="61"/>
      <c r="K442" s="65"/>
      <c r="L442" s="151"/>
      <c r="M442" s="147">
        <f t="shared" si="53"/>
        <v>0</v>
      </c>
      <c r="N442" s="147" t="str">
        <f t="shared" si="54"/>
        <v/>
      </c>
      <c r="O442" s="152" t="str">
        <f t="shared" si="48"/>
        <v/>
      </c>
      <c r="P442" s="147" t="str">
        <f t="shared" si="49"/>
        <v/>
      </c>
      <c r="Q442" s="147" t="str">
        <f t="shared" si="50"/>
        <v/>
      </c>
      <c r="R442" s="147" t="str">
        <f t="shared" si="51"/>
        <v/>
      </c>
    </row>
    <row r="443" spans="1:18" ht="24.95" customHeight="1">
      <c r="A443" s="36">
        <f t="shared" si="52"/>
        <v>1</v>
      </c>
      <c r="B443" s="45" t="str">
        <f t="shared" si="55"/>
        <v/>
      </c>
      <c r="C443" s="60"/>
      <c r="D443" s="61"/>
      <c r="E443" s="61"/>
      <c r="F443" s="46" t="str">
        <f><![CDATA[IFERROR(IF(E443<>"",VLOOKUP(E443,Items!$C$8:$D$167,2,0),""),"راجع تكويد الصنف")]]></f>
        <v/>
      </c>
      <c r="G443" s="61"/>
      <c r="H443" s="61"/>
      <c r="I443" s="61"/>
      <c r="J443" s="61"/>
      <c r="K443" s="65"/>
      <c r="L443" s="151"/>
      <c r="M443" s="147">
        <f t="shared" si="53"/>
        <v>0</v>
      </c>
      <c r="N443" s="147" t="str">
        <f t="shared" si="54"/>
        <v/>
      </c>
      <c r="O443" s="152" t="str">
        <f t="shared" si="48"/>
        <v/>
      </c>
      <c r="P443" s="147" t="str">
        <f t="shared" si="49"/>
        <v/>
      </c>
      <c r="Q443" s="147" t="str">
        <f t="shared" si="50"/>
        <v/>
      </c>
      <c r="R443" s="147" t="str">
        <f t="shared" si="51"/>
        <v/>
      </c>
    </row>
    <row r="444" spans="1:18" ht="24.95" customHeight="1">
      <c r="A444" s="36">
        <f t="shared" si="52"/>
        <v>1</v>
      </c>
      <c r="B444" s="45" t="str">
        <f t="shared" si="55"/>
        <v/>
      </c>
      <c r="C444" s="60"/>
      <c r="D444" s="61"/>
      <c r="E444" s="61"/>
      <c r="F444" s="46" t="str">
        <f><![CDATA[IFERROR(IF(E444<>"",VLOOKUP(E444,Items!$C$8:$D$167,2,0),""),"راجع تكويد الصنف")]]></f>
        <v/>
      </c>
      <c r="G444" s="61"/>
      <c r="H444" s="61"/>
      <c r="I444" s="61"/>
      <c r="J444" s="61"/>
      <c r="K444" s="65"/>
      <c r="L444" s="151"/>
      <c r="M444" s="147">
        <f t="shared" si="53"/>
        <v>0</v>
      </c>
      <c r="N444" s="147" t="str">
        <f t="shared" si="54"/>
        <v/>
      </c>
      <c r="O444" s="152" t="str">
        <f t="shared" si="48"/>
        <v/>
      </c>
      <c r="P444" s="147" t="str">
        <f t="shared" si="49"/>
        <v/>
      </c>
      <c r="Q444" s="147" t="str">
        <f t="shared" si="50"/>
        <v/>
      </c>
      <c r="R444" s="147" t="str">
        <f t="shared" si="51"/>
        <v/>
      </c>
    </row>
    <row r="445" spans="1:18" ht="24.95" customHeight="1">
      <c r="A445" s="36">
        <f t="shared" si="52"/>
        <v>1</v>
      </c>
      <c r="B445" s="45" t="str">
        <f t="shared" si="55"/>
        <v/>
      </c>
      <c r="C445" s="60"/>
      <c r="D445" s="61"/>
      <c r="E445" s="61"/>
      <c r="F445" s="46" t="str">
        <f><![CDATA[IFERROR(IF(E445<>"",VLOOKUP(E445,Items!$C$8:$D$167,2,0),""),"راجع تكويد الصنف")]]></f>
        <v/>
      </c>
      <c r="G445" s="61"/>
      <c r="H445" s="61"/>
      <c r="I445" s="61"/>
      <c r="J445" s="61"/>
      <c r="K445" s="65"/>
      <c r="L445" s="151"/>
      <c r="M445" s="147">
        <f t="shared" si="53"/>
        <v>0</v>
      </c>
      <c r="N445" s="147" t="str">
        <f t="shared" si="54"/>
        <v/>
      </c>
      <c r="O445" s="152" t="str">
        <f t="shared" si="48"/>
        <v/>
      </c>
      <c r="P445" s="147" t="str">
        <f t="shared" si="49"/>
        <v/>
      </c>
      <c r="Q445" s="147" t="str">
        <f t="shared" si="50"/>
        <v/>
      </c>
      <c r="R445" s="147" t="str">
        <f t="shared" si="51"/>
        <v/>
      </c>
    </row>
    <row r="446" spans="1:18" ht="24.95" customHeight="1">
      <c r="A446" s="36">
        <f t="shared" si="52"/>
        <v>1</v>
      </c>
      <c r="B446" s="45" t="str">
        <f t="shared" si="55"/>
        <v/>
      </c>
      <c r="C446" s="60"/>
      <c r="D446" s="61"/>
      <c r="E446" s="61"/>
      <c r="F446" s="46" t="str">
        <f><![CDATA[IFERROR(IF(E446<>"",VLOOKUP(E446,Items!$C$8:$D$167,2,0),""),"راجع تكويد الصنف")]]></f>
        <v/>
      </c>
      <c r="G446" s="61"/>
      <c r="H446" s="61"/>
      <c r="I446" s="61"/>
      <c r="J446" s="61"/>
      <c r="K446" s="65"/>
      <c r="L446" s="151"/>
      <c r="M446" s="147">
        <f t="shared" si="53"/>
        <v>0</v>
      </c>
      <c r="N446" s="147" t="str">
        <f t="shared" si="54"/>
        <v/>
      </c>
      <c r="O446" s="152" t="str">
        <f t="shared" si="48"/>
        <v/>
      </c>
      <c r="P446" s="147" t="str">
        <f t="shared" si="49"/>
        <v/>
      </c>
      <c r="Q446" s="147" t="str">
        <f t="shared" si="50"/>
        <v/>
      </c>
      <c r="R446" s="147" t="str">
        <f t="shared" si="51"/>
        <v/>
      </c>
    </row>
    <row r="447" spans="1:18" ht="24.95" customHeight="1">
      <c r="A447" s="36">
        <f t="shared" si="52"/>
        <v>1</v>
      </c>
      <c r="B447" s="45" t="str">
        <f t="shared" si="55"/>
        <v/>
      </c>
      <c r="C447" s="60"/>
      <c r="D447" s="61"/>
      <c r="E447" s="61"/>
      <c r="F447" s="46" t="str">
        <f><![CDATA[IFERROR(IF(E447<>"",VLOOKUP(E447,Items!$C$8:$D$167,2,0),""),"راجع تكويد الصنف")]]></f>
        <v/>
      </c>
      <c r="G447" s="61"/>
      <c r="H447" s="61"/>
      <c r="I447" s="61"/>
      <c r="J447" s="61"/>
      <c r="K447" s="65"/>
      <c r="L447" s="151"/>
      <c r="M447" s="147">
        <f t="shared" si="53"/>
        <v>0</v>
      </c>
      <c r="N447" s="147" t="str">
        <f t="shared" si="54"/>
        <v/>
      </c>
      <c r="O447" s="152" t="str">
        <f t="shared" si="48"/>
        <v/>
      </c>
      <c r="P447" s="147" t="str">
        <f t="shared" si="49"/>
        <v/>
      </c>
      <c r="Q447" s="147" t="str">
        <f t="shared" si="50"/>
        <v/>
      </c>
      <c r="R447" s="147" t="str">
        <f t="shared" si="51"/>
        <v/>
      </c>
    </row>
    <row r="448" spans="1:18" ht="24.95" customHeight="1">
      <c r="A448" s="36">
        <f t="shared" si="52"/>
        <v>1</v>
      </c>
      <c r="B448" s="45" t="str">
        <f t="shared" si="55"/>
        <v/>
      </c>
      <c r="C448" s="60"/>
      <c r="D448" s="61"/>
      <c r="E448" s="61"/>
      <c r="F448" s="46" t="str">
        <f><![CDATA[IFERROR(IF(E448<>"",VLOOKUP(E448,Items!$C$8:$D$167,2,0),""),"راجع تكويد الصنف")]]></f>
        <v/>
      </c>
      <c r="G448" s="61"/>
      <c r="H448" s="61"/>
      <c r="I448" s="61"/>
      <c r="J448" s="61"/>
      <c r="K448" s="65"/>
      <c r="L448" s="151"/>
      <c r="M448" s="147">
        <f t="shared" si="53"/>
        <v>0</v>
      </c>
      <c r="N448" s="147" t="str">
        <f t="shared" si="54"/>
        <v/>
      </c>
      <c r="O448" s="152" t="str">
        <f t="shared" si="48"/>
        <v/>
      </c>
      <c r="P448" s="147" t="str">
        <f t="shared" si="49"/>
        <v/>
      </c>
      <c r="Q448" s="147" t="str">
        <f t="shared" si="50"/>
        <v/>
      </c>
      <c r="R448" s="147" t="str">
        <f t="shared" si="51"/>
        <v/>
      </c>
    </row>
    <row r="449" spans="1:18" ht="24.95" customHeight="1">
      <c r="A449" s="36">
        <f t="shared" si="52"/>
        <v>1</v>
      </c>
      <c r="B449" s="45" t="str">
        <f t="shared" si="55"/>
        <v/>
      </c>
      <c r="C449" s="60"/>
      <c r="D449" s="61"/>
      <c r="E449" s="61"/>
      <c r="F449" s="46" t="str">
        <f><![CDATA[IFERROR(IF(E449<>"",VLOOKUP(E449,Items!$C$8:$D$167,2,0),""),"راجع تكويد الصنف")]]></f>
        <v/>
      </c>
      <c r="G449" s="61"/>
      <c r="H449" s="61"/>
      <c r="I449" s="61"/>
      <c r="J449" s="61"/>
      <c r="K449" s="65"/>
      <c r="L449" s="151"/>
      <c r="M449" s="147">
        <f t="shared" si="53"/>
        <v>0</v>
      </c>
      <c r="N449" s="147" t="str">
        <f t="shared" si="54"/>
        <v/>
      </c>
      <c r="O449" s="152" t="str">
        <f t="shared" si="48"/>
        <v/>
      </c>
      <c r="P449" s="147" t="str">
        <f t="shared" si="49"/>
        <v/>
      </c>
      <c r="Q449" s="147" t="str">
        <f t="shared" si="50"/>
        <v/>
      </c>
      <c r="R449" s="147" t="str">
        <f t="shared" si="51"/>
        <v/>
      </c>
    </row>
    <row r="450" spans="1:18" ht="24.95" customHeight="1">
      <c r="A450" s="36">
        <f t="shared" si="52"/>
        <v>1</v>
      </c>
      <c r="B450" s="45" t="str">
        <f t="shared" si="55"/>
        <v/>
      </c>
      <c r="C450" s="60"/>
      <c r="D450" s="61"/>
      <c r="E450" s="61"/>
      <c r="F450" s="46" t="str">
        <f><![CDATA[IFERROR(IF(E450<>"",VLOOKUP(E450,Items!$C$8:$D$167,2,0),""),"راجع تكويد الصنف")]]></f>
        <v/>
      </c>
      <c r="G450" s="61"/>
      <c r="H450" s="61"/>
      <c r="I450" s="61"/>
      <c r="J450" s="61"/>
      <c r="K450" s="65"/>
      <c r="L450" s="151"/>
      <c r="M450" s="147">
        <f t="shared" si="53"/>
        <v>0</v>
      </c>
      <c r="N450" s="147" t="str">
        <f t="shared" si="54"/>
        <v/>
      </c>
      <c r="O450" s="152" t="str">
        <f t="shared" si="48"/>
        <v/>
      </c>
      <c r="P450" s="147" t="str">
        <f t="shared" si="49"/>
        <v/>
      </c>
      <c r="Q450" s="147" t="str">
        <f t="shared" si="50"/>
        <v/>
      </c>
      <c r="R450" s="147" t="str">
        <f t="shared" si="51"/>
        <v/>
      </c>
    </row>
    <row r="451" spans="1:18" ht="24.95" customHeight="1">
      <c r="A451" s="36">
        <f t="shared" si="52"/>
        <v>1</v>
      </c>
      <c r="B451" s="45" t="str">
        <f t="shared" si="55"/>
        <v/>
      </c>
      <c r="C451" s="60"/>
      <c r="D451" s="61"/>
      <c r="E451" s="61"/>
      <c r="F451" s="46" t="str">
        <f><![CDATA[IFERROR(IF(E451<>"",VLOOKUP(E451,Items!$C$8:$D$167,2,0),""),"راجع تكويد الصنف")]]></f>
        <v/>
      </c>
      <c r="G451" s="61"/>
      <c r="H451" s="61"/>
      <c r="I451" s="61"/>
      <c r="J451" s="61"/>
      <c r="K451" s="65"/>
      <c r="L451" s="151"/>
      <c r="M451" s="147">
        <f t="shared" si="53"/>
        <v>0</v>
      </c>
      <c r="N451" s="147" t="str">
        <f t="shared" si="54"/>
        <v/>
      </c>
      <c r="O451" s="152" t="str">
        <f t="shared" si="48"/>
        <v/>
      </c>
      <c r="P451" s="147" t="str">
        <f t="shared" si="49"/>
        <v/>
      </c>
      <c r="Q451" s="147" t="str">
        <f t="shared" si="50"/>
        <v/>
      </c>
      <c r="R451" s="147" t="str">
        <f t="shared" si="51"/>
        <v/>
      </c>
    </row>
    <row r="452" spans="1:18" ht="24.95" customHeight="1">
      <c r="A452" s="36">
        <f t="shared" si="52"/>
        <v>1</v>
      </c>
      <c r="B452" s="45" t="str">
        <f t="shared" si="55"/>
        <v/>
      </c>
      <c r="C452" s="60"/>
      <c r="D452" s="61"/>
      <c r="E452" s="61"/>
      <c r="F452" s="46" t="str">
        <f><![CDATA[IFERROR(IF(E452<>"",VLOOKUP(E452,Items!$C$8:$D$167,2,0),""),"راجع تكويد الصنف")]]></f>
        <v/>
      </c>
      <c r="G452" s="61"/>
      <c r="H452" s="61"/>
      <c r="I452" s="61"/>
      <c r="J452" s="61"/>
      <c r="K452" s="65"/>
      <c r="L452" s="151"/>
      <c r="M452" s="147">
        <f t="shared" si="53"/>
        <v>0</v>
      </c>
      <c r="N452" s="147" t="str">
        <f t="shared" si="54"/>
        <v/>
      </c>
      <c r="O452" s="152" t="str">
        <f t="shared" si="48"/>
        <v/>
      </c>
      <c r="P452" s="147" t="str">
        <f t="shared" si="49"/>
        <v/>
      </c>
      <c r="Q452" s="147" t="str">
        <f t="shared" si="50"/>
        <v/>
      </c>
      <c r="R452" s="147" t="str">
        <f t="shared" si="51"/>
        <v/>
      </c>
    </row>
    <row r="453" spans="1:18" ht="24.95" customHeight="1">
      <c r="A453" s="36">
        <f t="shared" si="52"/>
        <v>1</v>
      </c>
      <c r="B453" s="45" t="str">
        <f t="shared" si="55"/>
        <v/>
      </c>
      <c r="C453" s="60"/>
      <c r="D453" s="61"/>
      <c r="E453" s="61"/>
      <c r="F453" s="46" t="str">
        <f><![CDATA[IFERROR(IF(E453<>"",VLOOKUP(E453,Items!$C$8:$D$167,2,0),""),"راجع تكويد الصنف")]]></f>
        <v/>
      </c>
      <c r="G453" s="61"/>
      <c r="H453" s="61"/>
      <c r="I453" s="61"/>
      <c r="J453" s="61"/>
      <c r="K453" s="65"/>
      <c r="L453" s="151"/>
      <c r="M453" s="147">
        <f t="shared" si="53"/>
        <v>0</v>
      </c>
      <c r="N453" s="147" t="str">
        <f t="shared" si="54"/>
        <v/>
      </c>
      <c r="O453" s="152" t="str">
        <f t="shared" si="48"/>
        <v/>
      </c>
      <c r="P453" s="147" t="str">
        <f t="shared" si="49"/>
        <v/>
      </c>
      <c r="Q453" s="147" t="str">
        <f t="shared" si="50"/>
        <v/>
      </c>
      <c r="R453" s="147" t="str">
        <f t="shared" si="51"/>
        <v/>
      </c>
    </row>
    <row r="454" spans="1:18" ht="24.95" customHeight="1">
      <c r="A454" s="36">
        <f t="shared" si="52"/>
        <v>1</v>
      </c>
      <c r="B454" s="45" t="str">
        <f t="shared" si="55"/>
        <v/>
      </c>
      <c r="C454" s="60"/>
      <c r="D454" s="61"/>
      <c r="E454" s="61"/>
      <c r="F454" s="46" t="str">
        <f><![CDATA[IFERROR(IF(E454<>"",VLOOKUP(E454,Items!$C$8:$D$167,2,0),""),"راجع تكويد الصنف")]]></f>
        <v/>
      </c>
      <c r="G454" s="61"/>
      <c r="H454" s="61"/>
      <c r="I454" s="61"/>
      <c r="J454" s="61"/>
      <c r="K454" s="65"/>
      <c r="L454" s="151"/>
      <c r="M454" s="147">
        <f t="shared" si="53"/>
        <v>0</v>
      </c>
      <c r="N454" s="147" t="str">
        <f t="shared" si="54"/>
        <v/>
      </c>
      <c r="O454" s="152" t="str">
        <f t="shared" si="48"/>
        <v/>
      </c>
      <c r="P454" s="147" t="str">
        <f t="shared" si="49"/>
        <v/>
      </c>
      <c r="Q454" s="147" t="str">
        <f t="shared" si="50"/>
        <v/>
      </c>
      <c r="R454" s="147" t="str">
        <f t="shared" si="51"/>
        <v/>
      </c>
    </row>
    <row r="455" spans="1:18" ht="24.95" customHeight="1">
      <c r="A455" s="36">
        <f t="shared" si="52"/>
        <v>1</v>
      </c>
      <c r="B455" s="45" t="str">
        <f t="shared" si="55"/>
        <v/>
      </c>
      <c r="C455" s="60"/>
      <c r="D455" s="61"/>
      <c r="E455" s="61"/>
      <c r="F455" s="46" t="str">
        <f><![CDATA[IFERROR(IF(E455<>"",VLOOKUP(E455,Items!$C$8:$D$167,2,0),""),"راجع تكويد الصنف")]]></f>
        <v/>
      </c>
      <c r="G455" s="61"/>
      <c r="H455" s="61"/>
      <c r="I455" s="61"/>
      <c r="J455" s="61"/>
      <c r="K455" s="65"/>
      <c r="L455" s="151"/>
      <c r="M455" s="147">
        <f t="shared" si="53"/>
        <v>0</v>
      </c>
      <c r="N455" s="147" t="str">
        <f t="shared" si="54"/>
        <v/>
      </c>
      <c r="O455" s="152" t="str">
        <f t="shared" si="48"/>
        <v/>
      </c>
      <c r="P455" s="147" t="str">
        <f t="shared" si="49"/>
        <v/>
      </c>
      <c r="Q455" s="147" t="str">
        <f t="shared" si="50"/>
        <v/>
      </c>
      <c r="R455" s="147" t="str">
        <f t="shared" si="51"/>
        <v/>
      </c>
    </row>
    <row r="456" spans="1:18" ht="24.95" customHeight="1">
      <c r="A456" s="36">
        <f t="shared" si="52"/>
        <v>1</v>
      </c>
      <c r="B456" s="45" t="str">
        <f t="shared" si="55"/>
        <v/>
      </c>
      <c r="C456" s="60"/>
      <c r="D456" s="61"/>
      <c r="E456" s="61"/>
      <c r="F456" s="46" t="str">
        <f><![CDATA[IFERROR(IF(E456<>"",VLOOKUP(E456,Items!$C$8:$D$167,2,0),""),"راجع تكويد الصنف")]]></f>
        <v/>
      </c>
      <c r="G456" s="61"/>
      <c r="H456" s="61"/>
      <c r="I456" s="61"/>
      <c r="J456" s="61"/>
      <c r="K456" s="65"/>
      <c r="L456" s="151"/>
      <c r="M456" s="147">
        <f t="shared" si="53"/>
        <v>0</v>
      </c>
      <c r="N456" s="147" t="str">
        <f t="shared" si="54"/>
        <v/>
      </c>
      <c r="O456" s="152" t="str">
        <f t="shared" si="48"/>
        <v/>
      </c>
      <c r="P456" s="147" t="str">
        <f t="shared" si="49"/>
        <v/>
      </c>
      <c r="Q456" s="147" t="str">
        <f t="shared" si="50"/>
        <v/>
      </c>
      <c r="R456" s="147" t="str">
        <f t="shared" si="51"/>
        <v/>
      </c>
    </row>
    <row r="457" spans="1:18" ht="24.95" customHeight="1">
      <c r="A457" s="36">
        <f t="shared" si="52"/>
        <v>1</v>
      </c>
      <c r="B457" s="45" t="str">
        <f t="shared" si="55"/>
        <v/>
      </c>
      <c r="C457" s="60"/>
      <c r="D457" s="61"/>
      <c r="E457" s="61"/>
      <c r="F457" s="46" t="str">
        <f><![CDATA[IFERROR(IF(E457<>"",VLOOKUP(E457,Items!$C$8:$D$167,2,0),""),"راجع تكويد الصنف")]]></f>
        <v/>
      </c>
      <c r="G457" s="61"/>
      <c r="H457" s="61"/>
      <c r="I457" s="61"/>
      <c r="J457" s="61"/>
      <c r="K457" s="65"/>
      <c r="L457" s="151"/>
      <c r="M457" s="147">
        <f t="shared" si="53"/>
        <v>0</v>
      </c>
      <c r="N457" s="147" t="str">
        <f t="shared" si="54"/>
        <v/>
      </c>
      <c r="O457" s="152" t="str">
        <f t="shared" ref="O457:O508" si="56">IF($O$8=2,IF($N$6=D457,C457,""),"")</f>
        <v/>
      </c>
      <c r="P457" s="147" t="str">
        <f t="shared" ref="P457:P508" si="57">IF($O$8=2,IF($N$6=D457,F457,""),"")</f>
        <v/>
      </c>
      <c r="Q457" s="147" t="str">
        <f t="shared" ref="Q457:Q508" si="58">IF($O$8=2,IF($N$6=D457,G457,""),"")</f>
        <v/>
      </c>
      <c r="R457" s="147" t="str">
        <f t="shared" ref="R457:R508" si="59">IF($O$8=2,IF($N$6=D457,H457,""),"")</f>
        <v/>
      </c>
    </row>
    <row r="458" spans="1:18" ht="24.95" customHeight="1">
      <c r="A458" s="36">
        <f t="shared" ref="A458:A508" si="60">IFERROR(RANK(M458,$M$9:$M$508,1),"")</f>
        <v>1</v>
      </c>
      <c r="B458" s="45" t="str">
        <f t="shared" si="55"/>
        <v/>
      </c>
      <c r="C458" s="60"/>
      <c r="D458" s="61"/>
      <c r="E458" s="61"/>
      <c r="F458" s="46" t="str">
        <f><![CDATA[IFERROR(IF(E458<>"",VLOOKUP(E458,Items!$C$8:$D$167,2,0),""),"راجع تكويد الصنف")]]></f>
        <v/>
      </c>
      <c r="G458" s="61"/>
      <c r="H458" s="61"/>
      <c r="I458" s="61"/>
      <c r="J458" s="61"/>
      <c r="K458" s="65"/>
      <c r="L458" s="151"/>
      <c r="M458" s="147">
        <f t="shared" ref="M458:M509" si="61">IF($M$8=E458,D458,"")</f>
        <v>0</v>
      </c>
      <c r="N458" s="147" t="str">
        <f t="shared" ref="N458:N508" si="62">IF(P458&lt;&gt;"",ROW(),"")</f>
        <v/>
      </c>
      <c r="O458" s="152" t="str">
        <f t="shared" si="56"/>
        <v/>
      </c>
      <c r="P458" s="147" t="str">
        <f t="shared" si="57"/>
        <v/>
      </c>
      <c r="Q458" s="147" t="str">
        <f t="shared" si="58"/>
        <v/>
      </c>
      <c r="R458" s="147" t="str">
        <f t="shared" si="59"/>
        <v/>
      </c>
    </row>
    <row r="459" spans="1:18" ht="24.95" customHeight="1">
      <c r="A459" s="36">
        <f t="shared" si="60"/>
        <v>1</v>
      </c>
      <c r="B459" s="45" t="str">
        <f t="shared" ref="B459:B508" si="63">IF(AND(C459&lt;&gt;"",E459&lt;&gt;""),B458+1,"")</f>
        <v/>
      </c>
      <c r="C459" s="60"/>
      <c r="D459" s="61"/>
      <c r="E459" s="61"/>
      <c r="F459" s="46" t="str">
        <f><![CDATA[IFERROR(IF(E459<>"",VLOOKUP(E459,Items!$C$8:$D$167,2,0),""),"راجع تكويد الصنف")]]></f>
        <v/>
      </c>
      <c r="G459" s="61"/>
      <c r="H459" s="61"/>
      <c r="I459" s="61"/>
      <c r="J459" s="61"/>
      <c r="K459" s="65"/>
      <c r="L459" s="151"/>
      <c r="M459" s="147">
        <f t="shared" si="61"/>
        <v>0</v>
      </c>
      <c r="N459" s="147" t="str">
        <f t="shared" si="62"/>
        <v/>
      </c>
      <c r="O459" s="152" t="str">
        <f t="shared" si="56"/>
        <v/>
      </c>
      <c r="P459" s="147" t="str">
        <f t="shared" si="57"/>
        <v/>
      </c>
      <c r="Q459" s="147" t="str">
        <f t="shared" si="58"/>
        <v/>
      </c>
      <c r="R459" s="147" t="str">
        <f t="shared" si="59"/>
        <v/>
      </c>
    </row>
    <row r="460" spans="1:18" ht="24.95" customHeight="1">
      <c r="A460" s="36">
        <f t="shared" si="60"/>
        <v>1</v>
      </c>
      <c r="B460" s="45" t="str">
        <f t="shared" si="63"/>
        <v/>
      </c>
      <c r="C460" s="60"/>
      <c r="D460" s="61"/>
      <c r="E460" s="61"/>
      <c r="F460" s="46" t="str">
        <f><![CDATA[IFERROR(IF(E460<>"",VLOOKUP(E460,Items!$C$8:$D$167,2,0),""),"راجع تكويد الصنف")]]></f>
        <v/>
      </c>
      <c r="G460" s="61"/>
      <c r="H460" s="61"/>
      <c r="I460" s="61"/>
      <c r="J460" s="61"/>
      <c r="K460" s="65"/>
      <c r="L460" s="151"/>
      <c r="M460" s="147">
        <f t="shared" si="61"/>
        <v>0</v>
      </c>
      <c r="N460" s="147" t="str">
        <f t="shared" si="62"/>
        <v/>
      </c>
      <c r="O460" s="152" t="str">
        <f t="shared" si="56"/>
        <v/>
      </c>
      <c r="P460" s="147" t="str">
        <f t="shared" si="57"/>
        <v/>
      </c>
      <c r="Q460" s="147" t="str">
        <f t="shared" si="58"/>
        <v/>
      </c>
      <c r="R460" s="147" t="str">
        <f t="shared" si="59"/>
        <v/>
      </c>
    </row>
    <row r="461" spans="1:18" ht="24.95" customHeight="1">
      <c r="A461" s="36">
        <f t="shared" si="60"/>
        <v>1</v>
      </c>
      <c r="B461" s="45" t="str">
        <f t="shared" si="63"/>
        <v/>
      </c>
      <c r="C461" s="60"/>
      <c r="D461" s="61"/>
      <c r="E461" s="61"/>
      <c r="F461" s="46" t="str">
        <f><![CDATA[IFERROR(IF(E461<>"",VLOOKUP(E461,Items!$C$8:$D$167,2,0),""),"راجع تكويد الصنف")]]></f>
        <v/>
      </c>
      <c r="G461" s="61"/>
      <c r="H461" s="61"/>
      <c r="I461" s="61"/>
      <c r="J461" s="61"/>
      <c r="K461" s="65"/>
      <c r="L461" s="151"/>
      <c r="M461" s="147">
        <f t="shared" si="61"/>
        <v>0</v>
      </c>
      <c r="N461" s="147" t="str">
        <f t="shared" si="62"/>
        <v/>
      </c>
      <c r="O461" s="152" t="str">
        <f t="shared" si="56"/>
        <v/>
      </c>
      <c r="P461" s="147" t="str">
        <f t="shared" si="57"/>
        <v/>
      </c>
      <c r="Q461" s="147" t="str">
        <f t="shared" si="58"/>
        <v/>
      </c>
      <c r="R461" s="147" t="str">
        <f t="shared" si="59"/>
        <v/>
      </c>
    </row>
    <row r="462" spans="1:18" ht="24.95" customHeight="1">
      <c r="A462" s="36">
        <f t="shared" si="60"/>
        <v>1</v>
      </c>
      <c r="B462" s="45" t="str">
        <f t="shared" si="63"/>
        <v/>
      </c>
      <c r="C462" s="60"/>
      <c r="D462" s="61"/>
      <c r="E462" s="61"/>
      <c r="F462" s="46" t="str">
        <f><![CDATA[IFERROR(IF(E462<>"",VLOOKUP(E462,Items!$C$8:$D$167,2,0),""),"راجع تكويد الصنف")]]></f>
        <v/>
      </c>
      <c r="G462" s="61"/>
      <c r="H462" s="61"/>
      <c r="I462" s="61"/>
      <c r="J462" s="61"/>
      <c r="K462" s="65"/>
      <c r="L462" s="151"/>
      <c r="M462" s="147">
        <f t="shared" si="61"/>
        <v>0</v>
      </c>
      <c r="N462" s="147" t="str">
        <f t="shared" si="62"/>
        <v/>
      </c>
      <c r="O462" s="152" t="str">
        <f t="shared" si="56"/>
        <v/>
      </c>
      <c r="P462" s="147" t="str">
        <f t="shared" si="57"/>
        <v/>
      </c>
      <c r="Q462" s="147" t="str">
        <f t="shared" si="58"/>
        <v/>
      </c>
      <c r="R462" s="147" t="str">
        <f t="shared" si="59"/>
        <v/>
      </c>
    </row>
    <row r="463" spans="1:18" ht="24.95" customHeight="1">
      <c r="A463" s="36">
        <f t="shared" si="60"/>
        <v>1</v>
      </c>
      <c r="B463" s="45" t="str">
        <f t="shared" si="63"/>
        <v/>
      </c>
      <c r="C463" s="60"/>
      <c r="D463" s="61"/>
      <c r="E463" s="61"/>
      <c r="F463" s="46" t="str">
        <f><![CDATA[IFERROR(IF(E463<>"",VLOOKUP(E463,Items!$C$8:$D$167,2,0),""),"راجع تكويد الصنف")]]></f>
        <v/>
      </c>
      <c r="G463" s="61"/>
      <c r="H463" s="61"/>
      <c r="I463" s="61"/>
      <c r="J463" s="61"/>
      <c r="K463" s="65"/>
      <c r="L463" s="151"/>
      <c r="M463" s="147">
        <f t="shared" si="61"/>
        <v>0</v>
      </c>
      <c r="N463" s="147" t="str">
        <f t="shared" si="62"/>
        <v/>
      </c>
      <c r="O463" s="152" t="str">
        <f t="shared" si="56"/>
        <v/>
      </c>
      <c r="P463" s="147" t="str">
        <f t="shared" si="57"/>
        <v/>
      </c>
      <c r="Q463" s="147" t="str">
        <f t="shared" si="58"/>
        <v/>
      </c>
      <c r="R463" s="147" t="str">
        <f t="shared" si="59"/>
        <v/>
      </c>
    </row>
    <row r="464" spans="1:18" ht="24.95" customHeight="1">
      <c r="A464" s="36">
        <f t="shared" si="60"/>
        <v>1</v>
      </c>
      <c r="B464" s="45" t="str">
        <f t="shared" si="63"/>
        <v/>
      </c>
      <c r="C464" s="60"/>
      <c r="D464" s="61"/>
      <c r="E464" s="61"/>
      <c r="F464" s="46" t="str">
        <f><![CDATA[IFERROR(IF(E464<>"",VLOOKUP(E464,Items!$C$8:$D$167,2,0),""),"راجع تكويد الصنف")]]></f>
        <v/>
      </c>
      <c r="G464" s="61"/>
      <c r="H464" s="61"/>
      <c r="I464" s="61"/>
      <c r="J464" s="61"/>
      <c r="K464" s="65"/>
      <c r="L464" s="151"/>
      <c r="M464" s="147">
        <f t="shared" si="61"/>
        <v>0</v>
      </c>
      <c r="N464" s="147" t="str">
        <f t="shared" si="62"/>
        <v/>
      </c>
      <c r="O464" s="152" t="str">
        <f t="shared" si="56"/>
        <v/>
      </c>
      <c r="P464" s="147" t="str">
        <f t="shared" si="57"/>
        <v/>
      </c>
      <c r="Q464" s="147" t="str">
        <f t="shared" si="58"/>
        <v/>
      </c>
      <c r="R464" s="147" t="str">
        <f t="shared" si="59"/>
        <v/>
      </c>
    </row>
    <row r="465" spans="1:18" ht="24.95" customHeight="1">
      <c r="A465" s="36">
        <f t="shared" si="60"/>
        <v>1</v>
      </c>
      <c r="B465" s="45" t="str">
        <f t="shared" si="63"/>
        <v/>
      </c>
      <c r="C465" s="60"/>
      <c r="D465" s="61"/>
      <c r="E465" s="61"/>
      <c r="F465" s="46" t="str">
        <f><![CDATA[IFERROR(IF(E465<>"",VLOOKUP(E465,Items!$C$8:$D$167,2,0),""),"راجع تكويد الصنف")]]></f>
        <v/>
      </c>
      <c r="G465" s="61"/>
      <c r="H465" s="61"/>
      <c r="I465" s="61"/>
      <c r="J465" s="61"/>
      <c r="K465" s="65"/>
      <c r="L465" s="151"/>
      <c r="M465" s="147">
        <f t="shared" si="61"/>
        <v>0</v>
      </c>
      <c r="N465" s="147" t="str">
        <f t="shared" si="62"/>
        <v/>
      </c>
      <c r="O465" s="152" t="str">
        <f t="shared" si="56"/>
        <v/>
      </c>
      <c r="P465" s="147" t="str">
        <f t="shared" si="57"/>
        <v/>
      </c>
      <c r="Q465" s="147" t="str">
        <f t="shared" si="58"/>
        <v/>
      </c>
      <c r="R465" s="147" t="str">
        <f t="shared" si="59"/>
        <v/>
      </c>
    </row>
    <row r="466" spans="1:18" ht="24.95" customHeight="1">
      <c r="A466" s="36">
        <f t="shared" si="60"/>
        <v>1</v>
      </c>
      <c r="B466" s="45" t="str">
        <f t="shared" si="63"/>
        <v/>
      </c>
      <c r="C466" s="60"/>
      <c r="D466" s="61"/>
      <c r="E466" s="61"/>
      <c r="F466" s="46" t="str">
        <f><![CDATA[IFERROR(IF(E466<>"",VLOOKUP(E466,Items!$C$8:$D$167,2,0),""),"راجع تكويد الصنف")]]></f>
        <v/>
      </c>
      <c r="G466" s="61"/>
      <c r="H466" s="61"/>
      <c r="I466" s="61"/>
      <c r="J466" s="61"/>
      <c r="K466" s="65"/>
      <c r="L466" s="151"/>
      <c r="M466" s="147">
        <f t="shared" si="61"/>
        <v>0</v>
      </c>
      <c r="N466" s="147" t="str">
        <f t="shared" si="62"/>
        <v/>
      </c>
      <c r="O466" s="152" t="str">
        <f t="shared" si="56"/>
        <v/>
      </c>
      <c r="P466" s="147" t="str">
        <f t="shared" si="57"/>
        <v/>
      </c>
      <c r="Q466" s="147" t="str">
        <f t="shared" si="58"/>
        <v/>
      </c>
      <c r="R466" s="147" t="str">
        <f t="shared" si="59"/>
        <v/>
      </c>
    </row>
    <row r="467" spans="1:18" ht="24.95" customHeight="1">
      <c r="A467" s="36">
        <f t="shared" si="60"/>
        <v>1</v>
      </c>
      <c r="B467" s="45" t="str">
        <f t="shared" si="63"/>
        <v/>
      </c>
      <c r="C467" s="60"/>
      <c r="D467" s="61"/>
      <c r="E467" s="61"/>
      <c r="F467" s="46" t="str">
        <f><![CDATA[IFERROR(IF(E467<>"",VLOOKUP(E467,Items!$C$8:$D$167,2,0),""),"راجع تكويد الصنف")]]></f>
        <v/>
      </c>
      <c r="G467" s="61"/>
      <c r="H467" s="61"/>
      <c r="I467" s="61"/>
      <c r="J467" s="61"/>
      <c r="K467" s="65"/>
      <c r="L467" s="151"/>
      <c r="M467" s="147">
        <f t="shared" si="61"/>
        <v>0</v>
      </c>
      <c r="N467" s="147" t="str">
        <f t="shared" si="62"/>
        <v/>
      </c>
      <c r="O467" s="152" t="str">
        <f t="shared" si="56"/>
        <v/>
      </c>
      <c r="P467" s="147" t="str">
        <f t="shared" si="57"/>
        <v/>
      </c>
      <c r="Q467" s="147" t="str">
        <f t="shared" si="58"/>
        <v/>
      </c>
      <c r="R467" s="147" t="str">
        <f t="shared" si="59"/>
        <v/>
      </c>
    </row>
    <row r="468" spans="1:18" ht="24.95" customHeight="1">
      <c r="A468" s="36">
        <f t="shared" si="60"/>
        <v>1</v>
      </c>
      <c r="B468" s="45" t="str">
        <f t="shared" si="63"/>
        <v/>
      </c>
      <c r="C468" s="60"/>
      <c r="D468" s="61"/>
      <c r="E468" s="61"/>
      <c r="F468" s="46" t="str">
        <f><![CDATA[IFERROR(IF(E468<>"",VLOOKUP(E468,Items!$C$8:$D$167,2,0),""),"راجع تكويد الصنف")]]></f>
        <v/>
      </c>
      <c r="G468" s="61"/>
      <c r="H468" s="61"/>
      <c r="I468" s="61"/>
      <c r="J468" s="61"/>
      <c r="K468" s="65"/>
      <c r="L468" s="151"/>
      <c r="M468" s="147">
        <f t="shared" si="61"/>
        <v>0</v>
      </c>
      <c r="N468" s="147" t="str">
        <f t="shared" si="62"/>
        <v/>
      </c>
      <c r="O468" s="152" t="str">
        <f t="shared" si="56"/>
        <v/>
      </c>
      <c r="P468" s="147" t="str">
        <f t="shared" si="57"/>
        <v/>
      </c>
      <c r="Q468" s="147" t="str">
        <f t="shared" si="58"/>
        <v/>
      </c>
      <c r="R468" s="147" t="str">
        <f t="shared" si="59"/>
        <v/>
      </c>
    </row>
    <row r="469" spans="1:18" ht="24.95" customHeight="1">
      <c r="A469" s="36">
        <f t="shared" si="60"/>
        <v>1</v>
      </c>
      <c r="B469" s="45" t="str">
        <f t="shared" si="63"/>
        <v/>
      </c>
      <c r="C469" s="60"/>
      <c r="D469" s="61"/>
      <c r="E469" s="61"/>
      <c r="F469" s="46" t="str">
        <f><![CDATA[IFERROR(IF(E469<>"",VLOOKUP(E469,Items!$C$8:$D$167,2,0),""),"راجع تكويد الصنف")]]></f>
        <v/>
      </c>
      <c r="G469" s="61"/>
      <c r="H469" s="61"/>
      <c r="I469" s="61"/>
      <c r="J469" s="61"/>
      <c r="K469" s="65"/>
      <c r="L469" s="151"/>
      <c r="M469" s="147">
        <f t="shared" si="61"/>
        <v>0</v>
      </c>
      <c r="N469" s="147" t="str">
        <f t="shared" si="62"/>
        <v/>
      </c>
      <c r="O469" s="152" t="str">
        <f t="shared" si="56"/>
        <v/>
      </c>
      <c r="P469" s="147" t="str">
        <f t="shared" si="57"/>
        <v/>
      </c>
      <c r="Q469" s="147" t="str">
        <f t="shared" si="58"/>
        <v/>
      </c>
      <c r="R469" s="147" t="str">
        <f t="shared" si="59"/>
        <v/>
      </c>
    </row>
    <row r="470" spans="1:18" ht="24.95" customHeight="1">
      <c r="A470" s="36">
        <f t="shared" si="60"/>
        <v>1</v>
      </c>
      <c r="B470" s="45" t="str">
        <f t="shared" si="63"/>
        <v/>
      </c>
      <c r="C470" s="60"/>
      <c r="D470" s="61"/>
      <c r="E470" s="61"/>
      <c r="F470" s="46" t="str">
        <f><![CDATA[IFERROR(IF(E470<>"",VLOOKUP(E470,Items!$C$8:$D$167,2,0),""),"راجع تكويد الصنف")]]></f>
        <v/>
      </c>
      <c r="G470" s="61"/>
      <c r="H470" s="61"/>
      <c r="I470" s="61"/>
      <c r="J470" s="61"/>
      <c r="K470" s="65"/>
      <c r="L470" s="151"/>
      <c r="M470" s="147">
        <f t="shared" si="61"/>
        <v>0</v>
      </c>
      <c r="N470" s="147" t="str">
        <f t="shared" si="62"/>
        <v/>
      </c>
      <c r="O470" s="152" t="str">
        <f t="shared" si="56"/>
        <v/>
      </c>
      <c r="P470" s="147" t="str">
        <f t="shared" si="57"/>
        <v/>
      </c>
      <c r="Q470" s="147" t="str">
        <f t="shared" si="58"/>
        <v/>
      </c>
      <c r="R470" s="147" t="str">
        <f t="shared" si="59"/>
        <v/>
      </c>
    </row>
    <row r="471" spans="1:18" ht="24.95" customHeight="1">
      <c r="A471" s="36">
        <f t="shared" si="60"/>
        <v>1</v>
      </c>
      <c r="B471" s="45" t="str">
        <f t="shared" si="63"/>
        <v/>
      </c>
      <c r="C471" s="60"/>
      <c r="D471" s="61"/>
      <c r="E471" s="61"/>
      <c r="F471" s="46" t="str">
        <f><![CDATA[IFERROR(IF(E471<>"",VLOOKUP(E471,Items!$C$8:$D$167,2,0),""),"راجع تكويد الصنف")]]></f>
        <v/>
      </c>
      <c r="G471" s="61"/>
      <c r="H471" s="61"/>
      <c r="I471" s="61"/>
      <c r="J471" s="61"/>
      <c r="K471" s="65"/>
      <c r="L471" s="151"/>
      <c r="M471" s="147">
        <f t="shared" si="61"/>
        <v>0</v>
      </c>
      <c r="N471" s="147" t="str">
        <f t="shared" si="62"/>
        <v/>
      </c>
      <c r="O471" s="152" t="str">
        <f t="shared" si="56"/>
        <v/>
      </c>
      <c r="P471" s="147" t="str">
        <f t="shared" si="57"/>
        <v/>
      </c>
      <c r="Q471" s="147" t="str">
        <f t="shared" si="58"/>
        <v/>
      </c>
      <c r="R471" s="147" t="str">
        <f t="shared" si="59"/>
        <v/>
      </c>
    </row>
    <row r="472" spans="1:18" ht="24.95" customHeight="1">
      <c r="A472" s="36">
        <f t="shared" si="60"/>
        <v>1</v>
      </c>
      <c r="B472" s="45" t="str">
        <f t="shared" si="63"/>
        <v/>
      </c>
      <c r="C472" s="60"/>
      <c r="D472" s="61"/>
      <c r="E472" s="61"/>
      <c r="F472" s="46" t="str">
        <f><![CDATA[IFERROR(IF(E472<>"",VLOOKUP(E472,Items!$C$8:$D$167,2,0),""),"راجع تكويد الصنف")]]></f>
        <v/>
      </c>
      <c r="G472" s="61"/>
      <c r="H472" s="61"/>
      <c r="I472" s="61"/>
      <c r="J472" s="61"/>
      <c r="K472" s="65"/>
      <c r="L472" s="151"/>
      <c r="M472" s="147">
        <f t="shared" si="61"/>
        <v>0</v>
      </c>
      <c r="N472" s="147" t="str">
        <f t="shared" si="62"/>
        <v/>
      </c>
      <c r="O472" s="152" t="str">
        <f t="shared" si="56"/>
        <v/>
      </c>
      <c r="P472" s="147" t="str">
        <f t="shared" si="57"/>
        <v/>
      </c>
      <c r="Q472" s="147" t="str">
        <f t="shared" si="58"/>
        <v/>
      </c>
      <c r="R472" s="147" t="str">
        <f t="shared" si="59"/>
        <v/>
      </c>
    </row>
    <row r="473" spans="1:18" ht="24.95" customHeight="1">
      <c r="A473" s="36">
        <f t="shared" si="60"/>
        <v>1</v>
      </c>
      <c r="B473" s="45" t="str">
        <f t="shared" si="63"/>
        <v/>
      </c>
      <c r="C473" s="60"/>
      <c r="D473" s="61"/>
      <c r="E473" s="61"/>
      <c r="F473" s="46" t="str">
        <f><![CDATA[IFERROR(IF(E473<>"",VLOOKUP(E473,Items!$C$8:$D$167,2,0),""),"راجع تكويد الصنف")]]></f>
        <v/>
      </c>
      <c r="G473" s="61"/>
      <c r="H473" s="61"/>
      <c r="I473" s="61"/>
      <c r="J473" s="61"/>
      <c r="K473" s="65"/>
      <c r="L473" s="151"/>
      <c r="M473" s="147">
        <f t="shared" si="61"/>
        <v>0</v>
      </c>
      <c r="N473" s="147" t="str">
        <f t="shared" si="62"/>
        <v/>
      </c>
      <c r="O473" s="152" t="str">
        <f t="shared" si="56"/>
        <v/>
      </c>
      <c r="P473" s="147" t="str">
        <f t="shared" si="57"/>
        <v/>
      </c>
      <c r="Q473" s="147" t="str">
        <f t="shared" si="58"/>
        <v/>
      </c>
      <c r="R473" s="147" t="str">
        <f t="shared" si="59"/>
        <v/>
      </c>
    </row>
    <row r="474" spans="1:18" ht="24.95" customHeight="1">
      <c r="A474" s="36">
        <f t="shared" si="60"/>
        <v>1</v>
      </c>
      <c r="B474" s="45" t="str">
        <f t="shared" si="63"/>
        <v/>
      </c>
      <c r="C474" s="60"/>
      <c r="D474" s="61"/>
      <c r="E474" s="61"/>
      <c r="F474" s="46" t="str">
        <f><![CDATA[IFERROR(IF(E474<>"",VLOOKUP(E474,Items!$C$8:$D$167,2,0),""),"راجع تكويد الصنف")]]></f>
        <v/>
      </c>
      <c r="G474" s="61"/>
      <c r="H474" s="61"/>
      <c r="I474" s="61"/>
      <c r="J474" s="61"/>
      <c r="K474" s="65"/>
      <c r="L474" s="151"/>
      <c r="M474" s="147">
        <f t="shared" si="61"/>
        <v>0</v>
      </c>
      <c r="N474" s="147" t="str">
        <f t="shared" si="62"/>
        <v/>
      </c>
      <c r="O474" s="152" t="str">
        <f t="shared" si="56"/>
        <v/>
      </c>
      <c r="P474" s="147" t="str">
        <f t="shared" si="57"/>
        <v/>
      </c>
      <c r="Q474" s="147" t="str">
        <f t="shared" si="58"/>
        <v/>
      </c>
      <c r="R474" s="147" t="str">
        <f t="shared" si="59"/>
        <v/>
      </c>
    </row>
    <row r="475" spans="1:18" ht="24.95" customHeight="1">
      <c r="A475" s="36">
        <f t="shared" si="60"/>
        <v>1</v>
      </c>
      <c r="B475" s="45" t="str">
        <f t="shared" si="63"/>
        <v/>
      </c>
      <c r="C475" s="60"/>
      <c r="D475" s="61"/>
      <c r="E475" s="61"/>
      <c r="F475" s="46" t="str">
        <f><![CDATA[IFERROR(IF(E475<>"",VLOOKUP(E475,Items!$C$8:$D$167,2,0),""),"راجع تكويد الصنف")]]></f>
        <v/>
      </c>
      <c r="G475" s="61"/>
      <c r="H475" s="61"/>
      <c r="I475" s="61"/>
      <c r="J475" s="61"/>
      <c r="K475" s="65"/>
      <c r="L475" s="151"/>
      <c r="M475" s="147">
        <f t="shared" si="61"/>
        <v>0</v>
      </c>
      <c r="N475" s="147" t="str">
        <f t="shared" si="62"/>
        <v/>
      </c>
      <c r="O475" s="152" t="str">
        <f t="shared" si="56"/>
        <v/>
      </c>
      <c r="P475" s="147" t="str">
        <f t="shared" si="57"/>
        <v/>
      </c>
      <c r="Q475" s="147" t="str">
        <f t="shared" si="58"/>
        <v/>
      </c>
      <c r="R475" s="147" t="str">
        <f t="shared" si="59"/>
        <v/>
      </c>
    </row>
    <row r="476" spans="1:18" ht="24.95" customHeight="1">
      <c r="A476" s="36">
        <f t="shared" si="60"/>
        <v>1</v>
      </c>
      <c r="B476" s="45" t="str">
        <f t="shared" si="63"/>
        <v/>
      </c>
      <c r="C476" s="60"/>
      <c r="D476" s="61"/>
      <c r="E476" s="61"/>
      <c r="F476" s="46" t="str">
        <f><![CDATA[IFERROR(IF(E476<>"",VLOOKUP(E476,Items!$C$8:$D$167,2,0),""),"راجع تكويد الصنف")]]></f>
        <v/>
      </c>
      <c r="G476" s="61"/>
      <c r="H476" s="61"/>
      <c r="I476" s="61"/>
      <c r="J476" s="61"/>
      <c r="K476" s="65"/>
      <c r="L476" s="151"/>
      <c r="M476" s="147">
        <f t="shared" si="61"/>
        <v>0</v>
      </c>
      <c r="N476" s="147" t="str">
        <f t="shared" si="62"/>
        <v/>
      </c>
      <c r="O476" s="152" t="str">
        <f t="shared" si="56"/>
        <v/>
      </c>
      <c r="P476" s="147" t="str">
        <f t="shared" si="57"/>
        <v/>
      </c>
      <c r="Q476" s="147" t="str">
        <f t="shared" si="58"/>
        <v/>
      </c>
      <c r="R476" s="147" t="str">
        <f t="shared" si="59"/>
        <v/>
      </c>
    </row>
    <row r="477" spans="1:18" ht="24.95" customHeight="1">
      <c r="A477" s="36">
        <f t="shared" si="60"/>
        <v>1</v>
      </c>
      <c r="B477" s="45" t="str">
        <f t="shared" si="63"/>
        <v/>
      </c>
      <c r="C477" s="60"/>
      <c r="D477" s="61"/>
      <c r="E477" s="61"/>
      <c r="F477" s="46" t="str">
        <f><![CDATA[IFERROR(IF(E477<>"",VLOOKUP(E477,Items!$C$8:$D$167,2,0),""),"راجع تكويد الصنف")]]></f>
        <v/>
      </c>
      <c r="G477" s="61"/>
      <c r="H477" s="61"/>
      <c r="I477" s="61"/>
      <c r="J477" s="61"/>
      <c r="K477" s="65"/>
      <c r="L477" s="151"/>
      <c r="M477" s="147">
        <f t="shared" si="61"/>
        <v>0</v>
      </c>
      <c r="N477" s="147" t="str">
        <f t="shared" si="62"/>
        <v/>
      </c>
      <c r="O477" s="152" t="str">
        <f t="shared" si="56"/>
        <v/>
      </c>
      <c r="P477" s="147" t="str">
        <f t="shared" si="57"/>
        <v/>
      </c>
      <c r="Q477" s="147" t="str">
        <f t="shared" si="58"/>
        <v/>
      </c>
      <c r="R477" s="147" t="str">
        <f t="shared" si="59"/>
        <v/>
      </c>
    </row>
    <row r="478" spans="1:18" ht="24.95" customHeight="1">
      <c r="A478" s="36">
        <f t="shared" si="60"/>
        <v>1</v>
      </c>
      <c r="B478" s="45" t="str">
        <f t="shared" si="63"/>
        <v/>
      </c>
      <c r="C478" s="60"/>
      <c r="D478" s="61"/>
      <c r="E478" s="61"/>
      <c r="F478" s="46" t="str">
        <f><![CDATA[IFERROR(IF(E478<>"",VLOOKUP(E478,Items!$C$8:$D$167,2,0),""),"راجع تكويد الصنف")]]></f>
        <v/>
      </c>
      <c r="G478" s="61"/>
      <c r="H478" s="61"/>
      <c r="I478" s="61"/>
      <c r="J478" s="61"/>
      <c r="K478" s="65"/>
      <c r="L478" s="151"/>
      <c r="M478" s="147">
        <f t="shared" si="61"/>
        <v>0</v>
      </c>
      <c r="N478" s="147" t="str">
        <f t="shared" si="62"/>
        <v/>
      </c>
      <c r="O478" s="152" t="str">
        <f t="shared" si="56"/>
        <v/>
      </c>
      <c r="P478" s="147" t="str">
        <f t="shared" si="57"/>
        <v/>
      </c>
      <c r="Q478" s="147" t="str">
        <f t="shared" si="58"/>
        <v/>
      </c>
      <c r="R478" s="147" t="str">
        <f t="shared" si="59"/>
        <v/>
      </c>
    </row>
    <row r="479" spans="1:18" ht="24.95" customHeight="1">
      <c r="A479" s="36">
        <f t="shared" si="60"/>
        <v>1</v>
      </c>
      <c r="B479" s="45" t="str">
        <f t="shared" si="63"/>
        <v/>
      </c>
      <c r="C479" s="60"/>
      <c r="D479" s="61"/>
      <c r="E479" s="61"/>
      <c r="F479" s="46" t="str">
        <f><![CDATA[IFERROR(IF(E479<>"",VLOOKUP(E479,Items!$C$8:$D$167,2,0),""),"راجع تكويد الصنف")]]></f>
        <v/>
      </c>
      <c r="G479" s="61"/>
      <c r="H479" s="61"/>
      <c r="I479" s="61"/>
      <c r="J479" s="61"/>
      <c r="K479" s="65"/>
      <c r="L479" s="151"/>
      <c r="M479" s="147">
        <f t="shared" si="61"/>
        <v>0</v>
      </c>
      <c r="N479" s="147" t="str">
        <f t="shared" si="62"/>
        <v/>
      </c>
      <c r="O479" s="152" t="str">
        <f t="shared" si="56"/>
        <v/>
      </c>
      <c r="P479" s="147" t="str">
        <f t="shared" si="57"/>
        <v/>
      </c>
      <c r="Q479" s="147" t="str">
        <f t="shared" si="58"/>
        <v/>
      </c>
      <c r="R479" s="147" t="str">
        <f t="shared" si="59"/>
        <v/>
      </c>
    </row>
    <row r="480" spans="1:18" ht="24.95" customHeight="1">
      <c r="A480" s="36">
        <f t="shared" si="60"/>
        <v>1</v>
      </c>
      <c r="B480" s="45" t="str">
        <f t="shared" si="63"/>
        <v/>
      </c>
      <c r="C480" s="60"/>
      <c r="D480" s="61"/>
      <c r="E480" s="61"/>
      <c r="F480" s="46" t="str">
        <f><![CDATA[IFERROR(IF(E480<>"",VLOOKUP(E480,Items!$C$8:$D$167,2,0),""),"راجع تكويد الصنف")]]></f>
        <v/>
      </c>
      <c r="G480" s="61"/>
      <c r="H480" s="61"/>
      <c r="I480" s="61"/>
      <c r="J480" s="61"/>
      <c r="K480" s="65"/>
      <c r="L480" s="151"/>
      <c r="M480" s="147">
        <f t="shared" si="61"/>
        <v>0</v>
      </c>
      <c r="N480" s="147" t="str">
        <f t="shared" si="62"/>
        <v/>
      </c>
      <c r="O480" s="152" t="str">
        <f t="shared" si="56"/>
        <v/>
      </c>
      <c r="P480" s="147" t="str">
        <f t="shared" si="57"/>
        <v/>
      </c>
      <c r="Q480" s="147" t="str">
        <f t="shared" si="58"/>
        <v/>
      </c>
      <c r="R480" s="147" t="str">
        <f t="shared" si="59"/>
        <v/>
      </c>
    </row>
    <row r="481" spans="1:18" ht="24.95" customHeight="1">
      <c r="A481" s="36">
        <f t="shared" si="60"/>
        <v>1</v>
      </c>
      <c r="B481" s="45" t="str">
        <f t="shared" si="63"/>
        <v/>
      </c>
      <c r="C481" s="60"/>
      <c r="D481" s="61"/>
      <c r="E481" s="61"/>
      <c r="F481" s="46" t="str">
        <f><![CDATA[IFERROR(IF(E481<>"",VLOOKUP(E481,Items!$C$8:$D$167,2,0),""),"راجع تكويد الصنف")]]></f>
        <v/>
      </c>
      <c r="G481" s="61"/>
      <c r="H481" s="61"/>
      <c r="I481" s="61"/>
      <c r="J481" s="61"/>
      <c r="K481" s="65"/>
      <c r="L481" s="151"/>
      <c r="M481" s="147">
        <f t="shared" si="61"/>
        <v>0</v>
      </c>
      <c r="N481" s="147" t="str">
        <f t="shared" si="62"/>
        <v/>
      </c>
      <c r="O481" s="152" t="str">
        <f t="shared" si="56"/>
        <v/>
      </c>
      <c r="P481" s="147" t="str">
        <f t="shared" si="57"/>
        <v/>
      </c>
      <c r="Q481" s="147" t="str">
        <f t="shared" si="58"/>
        <v/>
      </c>
      <c r="R481" s="147" t="str">
        <f t="shared" si="59"/>
        <v/>
      </c>
    </row>
    <row r="482" spans="1:18" ht="24.95" customHeight="1">
      <c r="A482" s="36">
        <f t="shared" si="60"/>
        <v>1</v>
      </c>
      <c r="B482" s="45" t="str">
        <f t="shared" si="63"/>
        <v/>
      </c>
      <c r="C482" s="60"/>
      <c r="D482" s="61"/>
      <c r="E482" s="61"/>
      <c r="F482" s="46" t="str">
        <f><![CDATA[IFERROR(IF(E482<>"",VLOOKUP(E482,Items!$C$8:$D$167,2,0),""),"راجع تكويد الصنف")]]></f>
        <v/>
      </c>
      <c r="G482" s="61"/>
      <c r="H482" s="61"/>
      <c r="I482" s="61"/>
      <c r="J482" s="61"/>
      <c r="K482" s="65"/>
      <c r="L482" s="151"/>
      <c r="M482" s="147">
        <f t="shared" si="61"/>
        <v>0</v>
      </c>
      <c r="N482" s="147" t="str">
        <f t="shared" si="62"/>
        <v/>
      </c>
      <c r="O482" s="152" t="str">
        <f t="shared" si="56"/>
        <v/>
      </c>
      <c r="P482" s="147" t="str">
        <f t="shared" si="57"/>
        <v/>
      </c>
      <c r="Q482" s="147" t="str">
        <f t="shared" si="58"/>
        <v/>
      </c>
      <c r="R482" s="147" t="str">
        <f t="shared" si="59"/>
        <v/>
      </c>
    </row>
    <row r="483" spans="1:18" ht="24.95" customHeight="1">
      <c r="A483" s="36">
        <f t="shared" si="60"/>
        <v>1</v>
      </c>
      <c r="B483" s="45" t="str">
        <f t="shared" si="63"/>
        <v/>
      </c>
      <c r="C483" s="60"/>
      <c r="D483" s="61"/>
      <c r="E483" s="61"/>
      <c r="F483" s="46" t="str">
        <f><![CDATA[IFERROR(IF(E483<>"",VLOOKUP(E483,Items!$C$8:$D$167,2,0),""),"راجع تكويد الصنف")]]></f>
        <v/>
      </c>
      <c r="G483" s="61"/>
      <c r="H483" s="61"/>
      <c r="I483" s="61"/>
      <c r="J483" s="61"/>
      <c r="K483" s="65"/>
      <c r="L483" s="151"/>
      <c r="M483" s="147">
        <f t="shared" si="61"/>
        <v>0</v>
      </c>
      <c r="N483" s="147" t="str">
        <f t="shared" si="62"/>
        <v/>
      </c>
      <c r="O483" s="152" t="str">
        <f t="shared" si="56"/>
        <v/>
      </c>
      <c r="P483" s="147" t="str">
        <f t="shared" si="57"/>
        <v/>
      </c>
      <c r="Q483" s="147" t="str">
        <f t="shared" si="58"/>
        <v/>
      </c>
      <c r="R483" s="147" t="str">
        <f t="shared" si="59"/>
        <v/>
      </c>
    </row>
    <row r="484" spans="1:18" ht="24.95" customHeight="1">
      <c r="A484" s="36">
        <f t="shared" si="60"/>
        <v>1</v>
      </c>
      <c r="B484" s="45" t="str">
        <f t="shared" si="63"/>
        <v/>
      </c>
      <c r="C484" s="60"/>
      <c r="D484" s="61"/>
      <c r="E484" s="61"/>
      <c r="F484" s="46" t="str">
        <f><![CDATA[IFERROR(IF(E484<>"",VLOOKUP(E484,Items!$C$8:$D$167,2,0),""),"راجع تكويد الصنف")]]></f>
        <v/>
      </c>
      <c r="G484" s="61"/>
      <c r="H484" s="61"/>
      <c r="I484" s="61"/>
      <c r="J484" s="61"/>
      <c r="K484" s="65"/>
      <c r="L484" s="151"/>
      <c r="M484" s="147">
        <f t="shared" si="61"/>
        <v>0</v>
      </c>
      <c r="N484" s="147" t="str">
        <f t="shared" si="62"/>
        <v/>
      </c>
      <c r="O484" s="152" t="str">
        <f t="shared" si="56"/>
        <v/>
      </c>
      <c r="P484" s="147" t="str">
        <f t="shared" si="57"/>
        <v/>
      </c>
      <c r="Q484" s="147" t="str">
        <f t="shared" si="58"/>
        <v/>
      </c>
      <c r="R484" s="147" t="str">
        <f t="shared" si="59"/>
        <v/>
      </c>
    </row>
    <row r="485" spans="1:18" ht="24.95" customHeight="1">
      <c r="A485" s="36">
        <f t="shared" si="60"/>
        <v>1</v>
      </c>
      <c r="B485" s="45" t="str">
        <f t="shared" si="63"/>
        <v/>
      </c>
      <c r="C485" s="60"/>
      <c r="D485" s="61"/>
      <c r="E485" s="61"/>
      <c r="F485" s="46" t="str">
        <f><![CDATA[IFERROR(IF(E485<>"",VLOOKUP(E485,Items!$C$8:$D$167,2,0),""),"راجع تكويد الصنف")]]></f>
        <v/>
      </c>
      <c r="G485" s="61"/>
      <c r="H485" s="61"/>
      <c r="I485" s="61"/>
      <c r="J485" s="61"/>
      <c r="K485" s="65"/>
      <c r="L485" s="151"/>
      <c r="M485" s="147">
        <f t="shared" si="61"/>
        <v>0</v>
      </c>
      <c r="N485" s="147" t="str">
        <f t="shared" si="62"/>
        <v/>
      </c>
      <c r="O485" s="152" t="str">
        <f t="shared" si="56"/>
        <v/>
      </c>
      <c r="P485" s="147" t="str">
        <f t="shared" si="57"/>
        <v/>
      </c>
      <c r="Q485" s="147" t="str">
        <f t="shared" si="58"/>
        <v/>
      </c>
      <c r="R485" s="147" t="str">
        <f t="shared" si="59"/>
        <v/>
      </c>
    </row>
    <row r="486" spans="1:18" ht="24.95" customHeight="1">
      <c r="A486" s="36">
        <f t="shared" si="60"/>
        <v>1</v>
      </c>
      <c r="B486" s="45" t="str">
        <f t="shared" si="63"/>
        <v/>
      </c>
      <c r="C486" s="60"/>
      <c r="D486" s="61"/>
      <c r="E486" s="61"/>
      <c r="F486" s="46" t="str">
        <f><![CDATA[IFERROR(IF(E486<>"",VLOOKUP(E486,Items!$C$8:$D$167,2,0),""),"راجع تكويد الصنف")]]></f>
        <v/>
      </c>
      <c r="G486" s="61"/>
      <c r="H486" s="61"/>
      <c r="I486" s="61"/>
      <c r="J486" s="61"/>
      <c r="K486" s="65"/>
      <c r="L486" s="151"/>
      <c r="M486" s="147">
        <f t="shared" si="61"/>
        <v>0</v>
      </c>
      <c r="N486" s="147" t="str">
        <f t="shared" si="62"/>
        <v/>
      </c>
      <c r="O486" s="152" t="str">
        <f t="shared" si="56"/>
        <v/>
      </c>
      <c r="P486" s="147" t="str">
        <f t="shared" si="57"/>
        <v/>
      </c>
      <c r="Q486" s="147" t="str">
        <f t="shared" si="58"/>
        <v/>
      </c>
      <c r="R486" s="147" t="str">
        <f t="shared" si="59"/>
        <v/>
      </c>
    </row>
    <row r="487" spans="1:18" ht="24.95" customHeight="1">
      <c r="A487" s="36">
        <f t="shared" si="60"/>
        <v>1</v>
      </c>
      <c r="B487" s="45" t="str">
        <f t="shared" si="63"/>
        <v/>
      </c>
      <c r="C487" s="60"/>
      <c r="D487" s="61"/>
      <c r="E487" s="61"/>
      <c r="F487" s="46" t="str">
        <f><![CDATA[IFERROR(IF(E487<>"",VLOOKUP(E487,Items!$C$8:$D$167,2,0),""),"راجع تكويد الصنف")]]></f>
        <v/>
      </c>
      <c r="G487" s="61"/>
      <c r="H487" s="61"/>
      <c r="I487" s="61"/>
      <c r="J487" s="61"/>
      <c r="K487" s="65"/>
      <c r="L487" s="151"/>
      <c r="M487" s="147">
        <f t="shared" si="61"/>
        <v>0</v>
      </c>
      <c r="N487" s="147" t="str">
        <f t="shared" si="62"/>
        <v/>
      </c>
      <c r="O487" s="152" t="str">
        <f t="shared" si="56"/>
        <v/>
      </c>
      <c r="P487" s="147" t="str">
        <f t="shared" si="57"/>
        <v/>
      </c>
      <c r="Q487" s="147" t="str">
        <f t="shared" si="58"/>
        <v/>
      </c>
      <c r="R487" s="147" t="str">
        <f t="shared" si="59"/>
        <v/>
      </c>
    </row>
    <row r="488" spans="1:18" ht="24.95" customHeight="1">
      <c r="A488" s="36">
        <f t="shared" si="60"/>
        <v>1</v>
      </c>
      <c r="B488" s="45" t="str">
        <f t="shared" si="63"/>
        <v/>
      </c>
      <c r="C488" s="60"/>
      <c r="D488" s="61"/>
      <c r="E488" s="61"/>
      <c r="F488" s="46" t="str">
        <f><![CDATA[IFERROR(IF(E488<>"",VLOOKUP(E488,Items!$C$8:$D$167,2,0),""),"راجع تكويد الصنف")]]></f>
        <v/>
      </c>
      <c r="G488" s="61"/>
      <c r="H488" s="61"/>
      <c r="I488" s="61"/>
      <c r="J488" s="61"/>
      <c r="K488" s="65"/>
      <c r="L488" s="151"/>
      <c r="M488" s="147">
        <f t="shared" si="61"/>
        <v>0</v>
      </c>
      <c r="N488" s="147" t="str">
        <f t="shared" si="62"/>
        <v/>
      </c>
      <c r="O488" s="152" t="str">
        <f t="shared" si="56"/>
        <v/>
      </c>
      <c r="P488" s="147" t="str">
        <f t="shared" si="57"/>
        <v/>
      </c>
      <c r="Q488" s="147" t="str">
        <f t="shared" si="58"/>
        <v/>
      </c>
      <c r="R488" s="147" t="str">
        <f t="shared" si="59"/>
        <v/>
      </c>
    </row>
    <row r="489" spans="1:18" ht="24.95" customHeight="1">
      <c r="A489" s="36">
        <f t="shared" si="60"/>
        <v>1</v>
      </c>
      <c r="B489" s="45" t="str">
        <f t="shared" si="63"/>
        <v/>
      </c>
      <c r="C489" s="60"/>
      <c r="D489" s="61"/>
      <c r="E489" s="61"/>
      <c r="F489" s="46" t="str">
        <f><![CDATA[IFERROR(IF(E489<>"",VLOOKUP(E489,Items!$C$8:$D$167,2,0),""),"راجع تكويد الصنف")]]></f>
        <v/>
      </c>
      <c r="G489" s="61"/>
      <c r="H489" s="61"/>
      <c r="I489" s="61"/>
      <c r="J489" s="61"/>
      <c r="K489" s="65"/>
      <c r="L489" s="151"/>
      <c r="M489" s="147">
        <f t="shared" si="61"/>
        <v>0</v>
      </c>
      <c r="N489" s="147" t="str">
        <f t="shared" si="62"/>
        <v/>
      </c>
      <c r="O489" s="152" t="str">
        <f t="shared" si="56"/>
        <v/>
      </c>
      <c r="P489" s="147" t="str">
        <f t="shared" si="57"/>
        <v/>
      </c>
      <c r="Q489" s="147" t="str">
        <f t="shared" si="58"/>
        <v/>
      </c>
      <c r="R489" s="147" t="str">
        <f t="shared" si="59"/>
        <v/>
      </c>
    </row>
    <row r="490" spans="1:18" ht="24.95" customHeight="1">
      <c r="A490" s="36">
        <f t="shared" si="60"/>
        <v>1</v>
      </c>
      <c r="B490" s="45" t="str">
        <f t="shared" si="63"/>
        <v/>
      </c>
      <c r="C490" s="60"/>
      <c r="D490" s="61"/>
      <c r="E490" s="61"/>
      <c r="F490" s="46" t="str">
        <f><![CDATA[IFERROR(IF(E490<>"",VLOOKUP(E490,Items!$C$8:$D$167,2,0),""),"راجع تكويد الصنف")]]></f>
        <v/>
      </c>
      <c r="G490" s="61"/>
      <c r="H490" s="61"/>
      <c r="I490" s="61"/>
      <c r="J490" s="61"/>
      <c r="K490" s="65"/>
      <c r="L490" s="151"/>
      <c r="M490" s="147">
        <f t="shared" si="61"/>
        <v>0</v>
      </c>
      <c r="N490" s="147" t="str">
        <f t="shared" si="62"/>
        <v/>
      </c>
      <c r="O490" s="152" t="str">
        <f t="shared" si="56"/>
        <v/>
      </c>
      <c r="P490" s="147" t="str">
        <f t="shared" si="57"/>
        <v/>
      </c>
      <c r="Q490" s="147" t="str">
        <f t="shared" si="58"/>
        <v/>
      </c>
      <c r="R490" s="147" t="str">
        <f t="shared" si="59"/>
        <v/>
      </c>
    </row>
    <row r="491" spans="1:18" ht="24.95" customHeight="1">
      <c r="A491" s="36">
        <f t="shared" si="60"/>
        <v>1</v>
      </c>
      <c r="B491" s="45" t="str">
        <f t="shared" si="63"/>
        <v/>
      </c>
      <c r="C491" s="60"/>
      <c r="D491" s="61"/>
      <c r="E491" s="61"/>
      <c r="F491" s="46" t="str">
        <f><![CDATA[IFERROR(IF(E491<>"",VLOOKUP(E491,Items!$C$8:$D$167,2,0),""),"راجع تكويد الصنف")]]></f>
        <v/>
      </c>
      <c r="G491" s="61"/>
      <c r="H491" s="61"/>
      <c r="I491" s="61"/>
      <c r="J491" s="61"/>
      <c r="K491" s="65"/>
      <c r="L491" s="151"/>
      <c r="M491" s="147">
        <f t="shared" si="61"/>
        <v>0</v>
      </c>
      <c r="N491" s="147" t="str">
        <f t="shared" si="62"/>
        <v/>
      </c>
      <c r="O491" s="152" t="str">
        <f t="shared" si="56"/>
        <v/>
      </c>
      <c r="P491" s="147" t="str">
        <f t="shared" si="57"/>
        <v/>
      </c>
      <c r="Q491" s="147" t="str">
        <f t="shared" si="58"/>
        <v/>
      </c>
      <c r="R491" s="147" t="str">
        <f t="shared" si="59"/>
        <v/>
      </c>
    </row>
    <row r="492" spans="1:18" ht="24.95" customHeight="1">
      <c r="A492" s="36">
        <f t="shared" si="60"/>
        <v>1</v>
      </c>
      <c r="B492" s="45" t="str">
        <f t="shared" si="63"/>
        <v/>
      </c>
      <c r="C492" s="60"/>
      <c r="D492" s="61"/>
      <c r="E492" s="61"/>
      <c r="F492" s="46" t="str">
        <f><![CDATA[IFERROR(IF(E492<>"",VLOOKUP(E492,Items!$C$8:$D$167,2,0),""),"راجع تكويد الصنف")]]></f>
        <v/>
      </c>
      <c r="G492" s="61"/>
      <c r="H492" s="61"/>
      <c r="I492" s="61"/>
      <c r="J492" s="61"/>
      <c r="K492" s="65"/>
      <c r="L492" s="151"/>
      <c r="M492" s="147">
        <f t="shared" si="61"/>
        <v>0</v>
      </c>
      <c r="N492" s="147" t="str">
        <f t="shared" si="62"/>
        <v/>
      </c>
      <c r="O492" s="152" t="str">
        <f t="shared" si="56"/>
        <v/>
      </c>
      <c r="P492" s="147" t="str">
        <f t="shared" si="57"/>
        <v/>
      </c>
      <c r="Q492" s="147" t="str">
        <f t="shared" si="58"/>
        <v/>
      </c>
      <c r="R492" s="147" t="str">
        <f t="shared" si="59"/>
        <v/>
      </c>
    </row>
    <row r="493" spans="1:18" ht="24.95" customHeight="1">
      <c r="A493" s="36">
        <f t="shared" si="60"/>
        <v>1</v>
      </c>
      <c r="B493" s="45" t="str">
        <f t="shared" si="63"/>
        <v/>
      </c>
      <c r="C493" s="60"/>
      <c r="D493" s="61"/>
      <c r="E493" s="61"/>
      <c r="F493" s="46" t="str">
        <f><![CDATA[IFERROR(IF(E493<>"",VLOOKUP(E493,Items!$C$8:$D$167,2,0),""),"راجع تكويد الصنف")]]></f>
        <v/>
      </c>
      <c r="G493" s="61"/>
      <c r="H493" s="61"/>
      <c r="I493" s="61"/>
      <c r="J493" s="61"/>
      <c r="K493" s="65"/>
      <c r="L493" s="151"/>
      <c r="M493" s="147">
        <f t="shared" si="61"/>
        <v>0</v>
      </c>
      <c r="N493" s="147" t="str">
        <f t="shared" si="62"/>
        <v/>
      </c>
      <c r="O493" s="152" t="str">
        <f t="shared" si="56"/>
        <v/>
      </c>
      <c r="P493" s="147" t="str">
        <f t="shared" si="57"/>
        <v/>
      </c>
      <c r="Q493" s="147" t="str">
        <f t="shared" si="58"/>
        <v/>
      </c>
      <c r="R493" s="147" t="str">
        <f t="shared" si="59"/>
        <v/>
      </c>
    </row>
    <row r="494" spans="1:18" ht="24.95" customHeight="1">
      <c r="A494" s="36">
        <f t="shared" si="60"/>
        <v>1</v>
      </c>
      <c r="B494" s="45" t="str">
        <f t="shared" si="63"/>
        <v/>
      </c>
      <c r="C494" s="60"/>
      <c r="D494" s="61"/>
      <c r="E494" s="61"/>
      <c r="F494" s="46" t="str">
        <f><![CDATA[IFERROR(IF(E494<>"",VLOOKUP(E494,Items!$C$8:$D$167,2,0),""),"راجع تكويد الصنف")]]></f>
        <v/>
      </c>
      <c r="G494" s="61"/>
      <c r="H494" s="61"/>
      <c r="I494" s="61"/>
      <c r="J494" s="61"/>
      <c r="K494" s="65"/>
      <c r="L494" s="151"/>
      <c r="M494" s="147">
        <f t="shared" si="61"/>
        <v>0</v>
      </c>
      <c r="N494" s="147" t="str">
        <f t="shared" si="62"/>
        <v/>
      </c>
      <c r="O494" s="152" t="str">
        <f t="shared" si="56"/>
        <v/>
      </c>
      <c r="P494" s="147" t="str">
        <f t="shared" si="57"/>
        <v/>
      </c>
      <c r="Q494" s="147" t="str">
        <f t="shared" si="58"/>
        <v/>
      </c>
      <c r="R494" s="147" t="str">
        <f t="shared" si="59"/>
        <v/>
      </c>
    </row>
    <row r="495" spans="1:18" ht="24.95" customHeight="1">
      <c r="A495" s="36">
        <f t="shared" si="60"/>
        <v>1</v>
      </c>
      <c r="B495" s="45" t="str">
        <f t="shared" si="63"/>
        <v/>
      </c>
      <c r="C495" s="60"/>
      <c r="D495" s="61"/>
      <c r="E495" s="61"/>
      <c r="F495" s="46" t="str">
        <f><![CDATA[IFERROR(IF(E495<>"",VLOOKUP(E495,Items!$C$8:$D$167,2,0),""),"راجع تكويد الصنف")]]></f>
        <v/>
      </c>
      <c r="G495" s="61"/>
      <c r="H495" s="61"/>
      <c r="I495" s="61"/>
      <c r="J495" s="61"/>
      <c r="K495" s="65"/>
      <c r="L495" s="151"/>
      <c r="M495" s="147">
        <f t="shared" si="61"/>
        <v>0</v>
      </c>
      <c r="N495" s="147" t="str">
        <f t="shared" si="62"/>
        <v/>
      </c>
      <c r="O495" s="152" t="str">
        <f t="shared" si="56"/>
        <v/>
      </c>
      <c r="P495" s="147" t="str">
        <f t="shared" si="57"/>
        <v/>
      </c>
      <c r="Q495" s="147" t="str">
        <f t="shared" si="58"/>
        <v/>
      </c>
      <c r="R495" s="147" t="str">
        <f t="shared" si="59"/>
        <v/>
      </c>
    </row>
    <row r="496" spans="1:18" ht="24.95" customHeight="1">
      <c r="A496" s="36">
        <f t="shared" si="60"/>
        <v>1</v>
      </c>
      <c r="B496" s="45" t="str">
        <f t="shared" si="63"/>
        <v/>
      </c>
      <c r="C496" s="60"/>
      <c r="D496" s="61"/>
      <c r="E496" s="61"/>
      <c r="F496" s="46" t="str">
        <f><![CDATA[IFERROR(IF(E496<>"",VLOOKUP(E496,Items!$C$8:$D$167,2,0),""),"راجع تكويد الصنف")]]></f>
        <v/>
      </c>
      <c r="G496" s="61"/>
      <c r="H496" s="61"/>
      <c r="I496" s="61"/>
      <c r="J496" s="61"/>
      <c r="K496" s="65"/>
      <c r="L496" s="151"/>
      <c r="M496" s="147">
        <f t="shared" si="61"/>
        <v>0</v>
      </c>
      <c r="N496" s="147" t="str">
        <f t="shared" si="62"/>
        <v/>
      </c>
      <c r="O496" s="152" t="str">
        <f t="shared" si="56"/>
        <v/>
      </c>
      <c r="P496" s="147" t="str">
        <f t="shared" si="57"/>
        <v/>
      </c>
      <c r="Q496" s="147" t="str">
        <f t="shared" si="58"/>
        <v/>
      </c>
      <c r="R496" s="147" t="str">
        <f t="shared" si="59"/>
        <v/>
      </c>
    </row>
    <row r="497" spans="1:18" ht="24.95" customHeight="1">
      <c r="A497" s="36">
        <f t="shared" si="60"/>
        <v>1</v>
      </c>
      <c r="B497" s="45" t="str">
        <f t="shared" si="63"/>
        <v/>
      </c>
      <c r="C497" s="60"/>
      <c r="D497" s="61"/>
      <c r="E497" s="61"/>
      <c r="F497" s="46" t="str">
        <f><![CDATA[IFERROR(IF(E497<>"",VLOOKUP(E497,Items!$C$8:$D$167,2,0),""),"راجع تكويد الصنف")]]></f>
        <v/>
      </c>
      <c r="G497" s="61"/>
      <c r="H497" s="61"/>
      <c r="I497" s="61"/>
      <c r="J497" s="61"/>
      <c r="K497" s="65"/>
      <c r="L497" s="151"/>
      <c r="M497" s="147">
        <f t="shared" si="61"/>
        <v>0</v>
      </c>
      <c r="N497" s="147" t="str">
        <f t="shared" si="62"/>
        <v/>
      </c>
      <c r="O497" s="152" t="str">
        <f t="shared" si="56"/>
        <v/>
      </c>
      <c r="P497" s="147" t="str">
        <f t="shared" si="57"/>
        <v/>
      </c>
      <c r="Q497" s="147" t="str">
        <f t="shared" si="58"/>
        <v/>
      </c>
      <c r="R497" s="147" t="str">
        <f t="shared" si="59"/>
        <v/>
      </c>
    </row>
    <row r="498" spans="1:18" ht="24.95" customHeight="1">
      <c r="A498" s="36">
        <f t="shared" si="60"/>
        <v>1</v>
      </c>
      <c r="B498" s="45" t="str">
        <f t="shared" si="63"/>
        <v/>
      </c>
      <c r="C498" s="60"/>
      <c r="D498" s="61"/>
      <c r="E498" s="61"/>
      <c r="F498" s="46" t="str">
        <f><![CDATA[IFERROR(IF(E498<>"",VLOOKUP(E498,Items!$C$8:$D$167,2,0),""),"راجع تكويد الصنف")]]></f>
        <v/>
      </c>
      <c r="G498" s="61"/>
      <c r="H498" s="61"/>
      <c r="I498" s="61"/>
      <c r="J498" s="61"/>
      <c r="K498" s="65"/>
      <c r="L498" s="151"/>
      <c r="M498" s="147">
        <f t="shared" si="61"/>
        <v>0</v>
      </c>
      <c r="N498" s="147" t="str">
        <f t="shared" si="62"/>
        <v/>
      </c>
      <c r="O498" s="152" t="str">
        <f t="shared" si="56"/>
        <v/>
      </c>
      <c r="P498" s="147" t="str">
        <f t="shared" si="57"/>
        <v/>
      </c>
      <c r="Q498" s="147" t="str">
        <f t="shared" si="58"/>
        <v/>
      </c>
      <c r="R498" s="147" t="str">
        <f t="shared" si="59"/>
        <v/>
      </c>
    </row>
    <row r="499" spans="1:18" ht="24.95" customHeight="1">
      <c r="A499" s="36">
        <f t="shared" si="60"/>
        <v>1</v>
      </c>
      <c r="B499" s="45" t="str">
        <f t="shared" si="63"/>
        <v/>
      </c>
      <c r="C499" s="60"/>
      <c r="D499" s="61"/>
      <c r="E499" s="61"/>
      <c r="F499" s="46" t="str">
        <f><![CDATA[IFERROR(IF(E499<>"",VLOOKUP(E499,Items!$C$8:$D$167,2,0),""),"راجع تكويد الصنف")]]></f>
        <v/>
      </c>
      <c r="G499" s="61"/>
      <c r="H499" s="61"/>
      <c r="I499" s="61"/>
      <c r="J499" s="61"/>
      <c r="K499" s="65"/>
      <c r="L499" s="151"/>
      <c r="M499" s="147">
        <f t="shared" si="61"/>
        <v>0</v>
      </c>
      <c r="N499" s="147" t="str">
        <f t="shared" si="62"/>
        <v/>
      </c>
      <c r="O499" s="152" t="str">
        <f t="shared" si="56"/>
        <v/>
      </c>
      <c r="P499" s="147" t="str">
        <f t="shared" si="57"/>
        <v/>
      </c>
      <c r="Q499" s="147" t="str">
        <f t="shared" si="58"/>
        <v/>
      </c>
      <c r="R499" s="147" t="str">
        <f t="shared" si="59"/>
        <v/>
      </c>
    </row>
    <row r="500" spans="1:18" ht="24.95" customHeight="1">
      <c r="A500" s="36">
        <f t="shared" si="60"/>
        <v>1</v>
      </c>
      <c r="B500" s="45" t="str">
        <f t="shared" si="63"/>
        <v/>
      </c>
      <c r="C500" s="60"/>
      <c r="D500" s="61"/>
      <c r="E500" s="61"/>
      <c r="F500" s="46" t="str">
        <f><![CDATA[IFERROR(IF(E500<>"",VLOOKUP(E500,Items!$C$8:$D$167,2,0),""),"راجع تكويد الصنف")]]></f>
        <v/>
      </c>
      <c r="G500" s="61"/>
      <c r="H500" s="61"/>
      <c r="I500" s="61"/>
      <c r="J500" s="61"/>
      <c r="K500" s="65"/>
      <c r="L500" s="151"/>
      <c r="M500" s="147">
        <f t="shared" si="61"/>
        <v>0</v>
      </c>
      <c r="N500" s="147" t="str">
        <f t="shared" si="62"/>
        <v/>
      </c>
      <c r="O500" s="152" t="str">
        <f t="shared" si="56"/>
        <v/>
      </c>
      <c r="P500" s="147" t="str">
        <f t="shared" si="57"/>
        <v/>
      </c>
      <c r="Q500" s="147" t="str">
        <f t="shared" si="58"/>
        <v/>
      </c>
      <c r="R500" s="147" t="str">
        <f t="shared" si="59"/>
        <v/>
      </c>
    </row>
    <row r="501" spans="1:18" ht="24.95" customHeight="1">
      <c r="A501" s="36">
        <f t="shared" si="60"/>
        <v>1</v>
      </c>
      <c r="B501" s="45" t="str">
        <f t="shared" si="63"/>
        <v/>
      </c>
      <c r="C501" s="60"/>
      <c r="D501" s="61"/>
      <c r="E501" s="61"/>
      <c r="F501" s="46" t="str">
        <f><![CDATA[IFERROR(IF(E501<>"",VLOOKUP(E501,Items!$C$8:$D$167,2,0),""),"راجع تكويد الصنف")]]></f>
        <v/>
      </c>
      <c r="G501" s="61"/>
      <c r="H501" s="61"/>
      <c r="I501" s="61"/>
      <c r="J501" s="61"/>
      <c r="K501" s="65"/>
      <c r="L501" s="151"/>
      <c r="M501" s="147">
        <f t="shared" si="61"/>
        <v>0</v>
      </c>
      <c r="N501" s="147" t="str">
        <f t="shared" si="62"/>
        <v/>
      </c>
      <c r="O501" s="152" t="str">
        <f t="shared" si="56"/>
        <v/>
      </c>
      <c r="P501" s="147" t="str">
        <f t="shared" si="57"/>
        <v/>
      </c>
      <c r="Q501" s="147" t="str">
        <f t="shared" si="58"/>
        <v/>
      </c>
      <c r="R501" s="147" t="str">
        <f t="shared" si="59"/>
        <v/>
      </c>
    </row>
    <row r="502" spans="1:18" ht="24.95" customHeight="1">
      <c r="A502" s="36">
        <f t="shared" si="60"/>
        <v>1</v>
      </c>
      <c r="B502" s="45" t="str">
        <f t="shared" si="63"/>
        <v/>
      </c>
      <c r="C502" s="60"/>
      <c r="D502" s="61"/>
      <c r="E502" s="61"/>
      <c r="F502" s="46" t="str">
        <f><![CDATA[IFERROR(IF(E502<>"",VLOOKUP(E502,Items!$C$8:$D$167,2,0),""),"راجع تكويد الصنف")]]></f>
        <v/>
      </c>
      <c r="G502" s="61"/>
      <c r="H502" s="61"/>
      <c r="I502" s="61"/>
      <c r="J502" s="61"/>
      <c r="K502" s="65"/>
      <c r="L502" s="151"/>
      <c r="M502" s="147">
        <f t="shared" si="61"/>
        <v>0</v>
      </c>
      <c r="N502" s="147" t="str">
        <f t="shared" si="62"/>
        <v/>
      </c>
      <c r="O502" s="152" t="str">
        <f t="shared" si="56"/>
        <v/>
      </c>
      <c r="P502" s="147" t="str">
        <f t="shared" si="57"/>
        <v/>
      </c>
      <c r="Q502" s="147" t="str">
        <f t="shared" si="58"/>
        <v/>
      </c>
      <c r="R502" s="147" t="str">
        <f t="shared" si="59"/>
        <v/>
      </c>
    </row>
    <row r="503" spans="1:18" ht="24.95" customHeight="1">
      <c r="A503" s="36">
        <f t="shared" si="60"/>
        <v>1</v>
      </c>
      <c r="B503" s="45" t="str">
        <f t="shared" si="63"/>
        <v/>
      </c>
      <c r="C503" s="60"/>
      <c r="D503" s="61"/>
      <c r="E503" s="61"/>
      <c r="F503" s="46" t="str">
        <f><![CDATA[IFERROR(IF(E503<>"",VLOOKUP(E503,Items!$C$8:$D$167,2,0),""),"راجع تكويد الصنف")]]></f>
        <v/>
      </c>
      <c r="G503" s="61"/>
      <c r="H503" s="61"/>
      <c r="I503" s="61"/>
      <c r="J503" s="61"/>
      <c r="K503" s="65"/>
      <c r="L503" s="151"/>
      <c r="M503" s="147">
        <f t="shared" si="61"/>
        <v>0</v>
      </c>
      <c r="N503" s="147" t="str">
        <f t="shared" si="62"/>
        <v/>
      </c>
      <c r="O503" s="152" t="str">
        <f t="shared" si="56"/>
        <v/>
      </c>
      <c r="P503" s="147" t="str">
        <f t="shared" si="57"/>
        <v/>
      </c>
      <c r="Q503" s="147" t="str">
        <f t="shared" si="58"/>
        <v/>
      </c>
      <c r="R503" s="147" t="str">
        <f t="shared" si="59"/>
        <v/>
      </c>
    </row>
    <row r="504" spans="1:18" ht="24.95" customHeight="1">
      <c r="A504" s="36">
        <f t="shared" si="60"/>
        <v>1</v>
      </c>
      <c r="B504" s="45" t="str">
        <f t="shared" si="63"/>
        <v/>
      </c>
      <c r="C504" s="60"/>
      <c r="D504" s="61"/>
      <c r="E504" s="61"/>
      <c r="F504" s="46" t="str">
        <f><![CDATA[IFERROR(IF(E504<>"",VLOOKUP(E504,Items!$C$8:$D$167,2,0),""),"راجع تكويد الصنف")]]></f>
        <v/>
      </c>
      <c r="G504" s="61"/>
      <c r="H504" s="61"/>
      <c r="I504" s="61"/>
      <c r="J504" s="61"/>
      <c r="K504" s="65"/>
      <c r="L504" s="151"/>
      <c r="M504" s="147">
        <f t="shared" si="61"/>
        <v>0</v>
      </c>
      <c r="N504" s="147" t="str">
        <f t="shared" si="62"/>
        <v/>
      </c>
      <c r="O504" s="152" t="str">
        <f t="shared" si="56"/>
        <v/>
      </c>
      <c r="P504" s="147" t="str">
        <f t="shared" si="57"/>
        <v/>
      </c>
      <c r="Q504" s="147" t="str">
        <f t="shared" si="58"/>
        <v/>
      </c>
      <c r="R504" s="147" t="str">
        <f t="shared" si="59"/>
        <v/>
      </c>
    </row>
    <row r="505" spans="1:18" ht="24.95" customHeight="1">
      <c r="A505" s="36">
        <f t="shared" si="60"/>
        <v>1</v>
      </c>
      <c r="B505" s="45" t="str">
        <f t="shared" si="63"/>
        <v/>
      </c>
      <c r="C505" s="60"/>
      <c r="D505" s="61"/>
      <c r="E505" s="61"/>
      <c r="F505" s="46" t="str">
        <f><![CDATA[IFERROR(IF(E505<>"",VLOOKUP(E505,Items!$C$8:$D$167,2,0),""),"راجع تكويد الصنف")]]></f>
        <v/>
      </c>
      <c r="G505" s="61"/>
      <c r="H505" s="61"/>
      <c r="I505" s="61"/>
      <c r="J505" s="61"/>
      <c r="K505" s="65"/>
      <c r="L505" s="151"/>
      <c r="M505" s="147">
        <f t="shared" si="61"/>
        <v>0</v>
      </c>
      <c r="N505" s="147" t="str">
        <f t="shared" si="62"/>
        <v/>
      </c>
      <c r="O505" s="152" t="str">
        <f t="shared" si="56"/>
        <v/>
      </c>
      <c r="P505" s="147" t="str">
        <f t="shared" si="57"/>
        <v/>
      </c>
      <c r="Q505" s="147" t="str">
        <f t="shared" si="58"/>
        <v/>
      </c>
      <c r="R505" s="147" t="str">
        <f t="shared" si="59"/>
        <v/>
      </c>
    </row>
    <row r="506" spans="1:18" ht="24.95" customHeight="1">
      <c r="A506" s="36">
        <f t="shared" si="60"/>
        <v>1</v>
      </c>
      <c r="B506" s="45" t="str">
        <f t="shared" si="63"/>
        <v/>
      </c>
      <c r="C506" s="60"/>
      <c r="D506" s="61"/>
      <c r="E506" s="61"/>
      <c r="F506" s="46" t="str">
        <f><![CDATA[IFERROR(IF(E506<>"",VLOOKUP(E506,Items!$C$8:$D$167,2,0),""),"راجع تكويد الصنف")]]></f>
        <v/>
      </c>
      <c r="G506" s="61"/>
      <c r="H506" s="61"/>
      <c r="I506" s="61"/>
      <c r="J506" s="61"/>
      <c r="K506" s="65"/>
      <c r="L506" s="151"/>
      <c r="M506" s="147">
        <f t="shared" si="61"/>
        <v>0</v>
      </c>
      <c r="N506" s="147" t="str">
        <f t="shared" si="62"/>
        <v/>
      </c>
      <c r="O506" s="152" t="str">
        <f t="shared" si="56"/>
        <v/>
      </c>
      <c r="P506" s="147" t="str">
        <f t="shared" si="57"/>
        <v/>
      </c>
      <c r="Q506" s="147" t="str">
        <f t="shared" si="58"/>
        <v/>
      </c>
      <c r="R506" s="147" t="str">
        <f t="shared" si="59"/>
        <v/>
      </c>
    </row>
    <row r="507" spans="1:18" ht="24.95" customHeight="1">
      <c r="A507" s="36">
        <f t="shared" si="60"/>
        <v>1</v>
      </c>
      <c r="B507" s="45" t="str">
        <f t="shared" si="63"/>
        <v/>
      </c>
      <c r="C507" s="60"/>
      <c r="D507" s="61"/>
      <c r="E507" s="61"/>
      <c r="F507" s="46" t="str">
        <f><![CDATA[IFERROR(IF(E507<>"",VLOOKUP(E507,Items!$C$8:$D$167,2,0),""),"راجع تكويد الصنف")]]></f>
        <v/>
      </c>
      <c r="G507" s="61"/>
      <c r="H507" s="61"/>
      <c r="I507" s="61"/>
      <c r="J507" s="61"/>
      <c r="K507" s="65"/>
      <c r="L507" s="151"/>
      <c r="M507" s="147">
        <f t="shared" si="61"/>
        <v>0</v>
      </c>
      <c r="N507" s="147" t="str">
        <f t="shared" si="62"/>
        <v/>
      </c>
      <c r="O507" s="152" t="str">
        <f t="shared" si="56"/>
        <v/>
      </c>
      <c r="P507" s="147" t="str">
        <f t="shared" si="57"/>
        <v/>
      </c>
      <c r="Q507" s="147" t="str">
        <f t="shared" si="58"/>
        <v/>
      </c>
      <c r="R507" s="147" t="str">
        <f t="shared" si="59"/>
        <v/>
      </c>
    </row>
    <row r="508" spans="1:18" ht="24.95" customHeight="1" thickBot="1">
      <c r="A508" s="36">
        <f t="shared" si="60"/>
        <v>1</v>
      </c>
      <c r="B508" s="45" t="str">
        <f t="shared" si="63"/>
        <v/>
      </c>
      <c r="C508" s="62"/>
      <c r="D508" s="63"/>
      <c r="E508" s="63"/>
      <c r="F508" s="51" t="str">
        <f><![CDATA[IFERROR(IF(E508<>"",VLOOKUP(E508,Items!$C$8:$D$167,2,0),""),"راجع تكويد الصنف")]]></f>
        <v/>
      </c>
      <c r="G508" s="63"/>
      <c r="H508" s="63"/>
      <c r="I508" s="63"/>
      <c r="J508" s="63"/>
      <c r="K508" s="66"/>
      <c r="L508" s="151"/>
      <c r="M508" s="147">
        <f t="shared" si="61"/>
        <v>0</v>
      </c>
      <c r="N508" s="147" t="str">
        <f t="shared" si="62"/>
        <v/>
      </c>
      <c r="O508" s="152" t="str">
        <f t="shared" si="56"/>
        <v/>
      </c>
      <c r="P508" s="147" t="str">
        <f t="shared" si="57"/>
        <v/>
      </c>
      <c r="Q508" s="147" t="str">
        <f t="shared" si="58"/>
        <v/>
      </c>
      <c r="R508" s="147" t="str">
        <f t="shared" si="59"/>
        <v/>
      </c>
    </row>
    <row r="509" spans="1:18" ht="24.95" customHeight="1" thickTop="1">
      <c r="M509" s="147">
        <f t="shared" si="61"/>
        <v>0</v>
      </c>
    </row>
    <row r="510" spans="1:18" ht="24.95" customHeight="1"/>
    <row r="511" spans="1:18" ht="24.95" customHeight="1"/>
    <row r="512" spans="1: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mergeCells count="3">
    <mergeCell ref="F4:I5"/>
    <mergeCell ref="N6:O6"/>
    <mergeCell ref="N7:O7"/>
  </mergeCells>
  <dataValidations count="1">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G508">
      <formula1>Items!$C$171:$C$175</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sheetPr>
    <outlinePr showOutlineSymbols="0"/>
  </sheetPr>
  <dimension ref="A1:U1000"/>
  <sheetViews>
    <sheetView showGridLines="0" showRowColHeaders="0" showZeros="0" rightToLeft="1" showOutlineSymbols="0" zoomScale="90" zoomScaleNormal="90" workbookViewId="0"/>
  </sheetViews>
  <sheetFormatPr defaultColWidth="0" defaultRowHeight="0" customHeight="1" zeroHeight="1"/>
  <cols>
    <col min="1" max="1" width="10.7109375" style="1" customWidth="1"/>
    <col min="2" max="2" width="8.5703125" style="1" bestFit="1" customWidth="1"/>
    <col min="3" max="3" width="15.7109375" style="1" customWidth="1"/>
    <col min="4" max="4" width="9.28515625" style="1" bestFit="1" customWidth="1"/>
    <col min="5" max="5" width="14" style="1" customWidth="1"/>
    <col min="6" max="6" width="20.7109375" style="1" customWidth="1"/>
    <col min="7" max="8" width="12.7109375" style="1" customWidth="1"/>
    <col min="9" max="12" width="15.7109375" style="1" customWidth="1"/>
    <col min="13" max="13" width="15.7109375" style="1" hidden="1" customWidth="1"/>
    <col min="14" max="21" width="10.7109375" style="1" hidden="1" customWidth="1"/>
    <col min="22" max="16384" width="9.140625" style="1" hidden="1"/>
  </cols>
  <sheetData>
    <row r="1" spans="2:18" ht="12.75"/>
    <row r="2" spans="2:18" ht="12.75"/>
    <row r="3" spans="2:18" ht="13.5" thickBot="1"/>
    <row r="4" spans="2:18" ht="15" customHeight="1" thickTop="1">
      <c r="F4" s="208" t="s">
        <v>26</v>
      </c>
      <c r="G4" s="209"/>
      <c r="H4" s="209"/>
      <c r="I4" s="210"/>
      <c r="J4" s="29"/>
      <c r="K4" s="29"/>
      <c r="L4" s="29"/>
      <c r="M4" s="29"/>
      <c r="N4" s="29"/>
    </row>
    <row r="5" spans="2:18" ht="15" customHeight="1" thickBot="1">
      <c r="F5" s="211"/>
      <c r="G5" s="212"/>
      <c r="H5" s="212"/>
      <c r="I5" s="213"/>
      <c r="J5" s="29"/>
      <c r="K5" s="29"/>
      <c r="L5" s="29"/>
      <c r="M5" s="29"/>
      <c r="N5" s="29"/>
    </row>
    <row r="6" spans="2:18" ht="12.75" customHeight="1" thickTop="1">
      <c r="I6" s="29"/>
      <c r="J6" s="29"/>
      <c r="K6" s="29"/>
      <c r="L6" s="29"/>
      <c r="M6" s="29"/>
      <c r="N6" s="29"/>
      <c r="O6" s="217">
        <f>DocReport!K8</f>
        <v>0</v>
      </c>
      <c r="P6" s="217"/>
    </row>
    <row r="7" spans="2:18" ht="13.5" thickBot="1">
      <c r="O7" s="217" t="s">
        <v>61</v>
      </c>
      <c r="P7" s="217"/>
    </row>
    <row r="8" spans="2:18" ht="24.95" customHeight="1" thickTop="1" thickBot="1">
      <c r="B8" s="33" t="s">
        <v>4</v>
      </c>
      <c r="C8" s="33" t="s">
        <v>10</v>
      </c>
      <c r="D8" s="33" t="s">
        <v>22</v>
      </c>
      <c r="E8" s="33" t="s">
        <v>7</v>
      </c>
      <c r="F8" s="33" t="s">
        <v>11</v>
      </c>
      <c r="G8" s="33" t="s">
        <v>27</v>
      </c>
      <c r="H8" s="33" t="s">
        <v>28</v>
      </c>
      <c r="I8" s="33" t="s">
        <v>29</v>
      </c>
      <c r="J8" s="33" t="s">
        <v>13</v>
      </c>
      <c r="K8" s="33" t="s">
        <v>13</v>
      </c>
      <c r="L8" s="34"/>
      <c r="M8" s="34"/>
      <c r="N8" s="79">
        <f>COUNT(N9:N508)</f>
        <v>0</v>
      </c>
      <c r="O8" s="80">
        <f>DocReport!L7</f>
        <v>1</v>
      </c>
      <c r="P8" s="80"/>
    </row>
    <row r="9" spans="2:18" ht="24.95" customHeight="1" thickTop="1">
      <c r="B9" s="37" t="str">
        <f>IF(AND(C9&lt;&gt;"",E9&lt;&gt;""),1,"")</f>
        <v/>
      </c>
      <c r="C9" s="58"/>
      <c r="D9" s="59"/>
      <c r="E9" s="59"/>
      <c r="F9" s="38" t="str">
        <f><![CDATA[IFERROR(IF(E9<>"",VLOOKUP(E9,Items!$C$8:$D$167,2,0),""),"راجع تكويد الصنف")]]></f>
        <v/>
      </c>
      <c r="G9" s="59"/>
      <c r="H9" s="59"/>
      <c r="I9" s="59"/>
      <c r="J9" s="59"/>
      <c r="K9" s="64"/>
      <c r="L9" s="39"/>
      <c r="M9" s="39"/>
      <c r="N9" s="67" t="str">
        <f>IF(P9&lt;&gt;"",ROW(),"")</f>
        <v/>
      </c>
      <c r="O9" s="68" t="str">
        <f>IF($O$8=3,IF($O$6=D9,C9,""),"")</f>
        <v/>
      </c>
      <c r="P9" s="69" t="str">
        <f>IF($O$8=3,IF($O$6=D9,F9,""),"")</f>
        <v/>
      </c>
      <c r="Q9" s="69" t="str">
        <f>IF($O$8=3,IF($O$6=D9,H9,""),"")</f>
        <v/>
      </c>
      <c r="R9" s="70" t="str">
        <f>IF($O$8=3,IF($O$6=D9,I9,""),"")</f>
        <v/>
      </c>
    </row>
    <row r="10" spans="2:18" ht="24.95" customHeight="1">
      <c r="B10" s="45" t="str">
        <f>IF(AND(C10&lt;&gt;"",E10&lt;&gt;""),B9+1,"")</f>
        <v/>
      </c>
      <c r="C10" s="60"/>
      <c r="D10" s="61"/>
      <c r="E10" s="61"/>
      <c r="F10" s="46" t="str">
        <f><![CDATA[IFERROR(IF(E10<>"",VLOOKUP(E10,Items!$C$8:$D$167,2,0),""),"راجع تكويد الصنف")]]></f>
        <v/>
      </c>
      <c r="G10" s="61"/>
      <c r="H10" s="61"/>
      <c r="I10" s="61"/>
      <c r="J10" s="61"/>
      <c r="K10" s="65"/>
      <c r="L10" s="39"/>
      <c r="M10" s="39"/>
      <c r="N10" s="71" t="str">
        <f t="shared" ref="N10:N73" si="0">IF(P10&lt;&gt;"",ROW(),"")</f>
        <v/>
      </c>
      <c r="O10" s="72" t="str">
        <f t="shared" ref="O10:O73" si="1">IF($O$8=3,IF($O$6=D10,C10,""),"")</f>
        <v/>
      </c>
      <c r="P10" s="73" t="str">
        <f t="shared" ref="P10:P73" si="2">IF($O$8=3,IF($O$6=D10,F10,""),"")</f>
        <v/>
      </c>
      <c r="Q10" s="73" t="str">
        <f t="shared" ref="Q10:Q73" si="3">IF($O$8=3,IF($O$6=D10,H10,""),"")</f>
        <v/>
      </c>
      <c r="R10" s="74" t="str">
        <f t="shared" ref="R10:R73" si="4">IF($O$8=3,IF($O$6=D10,I10,""),"")</f>
        <v/>
      </c>
    </row>
    <row r="11" spans="2:18" ht="24.95" customHeight="1">
      <c r="B11" s="45" t="str">
        <f t="shared" ref="B11:B74" si="5">IF(AND(C11&lt;&gt;"",E11&lt;&gt;""),B10+1,"")</f>
        <v/>
      </c>
      <c r="C11" s="60"/>
      <c r="D11" s="61"/>
      <c r="E11" s="61"/>
      <c r="F11" s="46" t="str">
        <f><![CDATA[IFERROR(IF(E11<>"",VLOOKUP(E11,Items!$C$8:$D$167,2,0),""),"راجع تكويد الصنف")]]></f>
        <v/>
      </c>
      <c r="G11" s="61"/>
      <c r="H11" s="61"/>
      <c r="I11" s="61"/>
      <c r="J11" s="61"/>
      <c r="K11" s="65"/>
      <c r="L11" s="39"/>
      <c r="M11" s="39"/>
      <c r="N11" s="71" t="str">
        <f t="shared" si="0"/>
        <v/>
      </c>
      <c r="O11" s="72" t="str">
        <f t="shared" si="1"/>
        <v/>
      </c>
      <c r="P11" s="73" t="str">
        <f t="shared" si="2"/>
        <v/>
      </c>
      <c r="Q11" s="73" t="str">
        <f t="shared" si="3"/>
        <v/>
      </c>
      <c r="R11" s="74" t="str">
        <f t="shared" si="4"/>
        <v/>
      </c>
    </row>
    <row r="12" spans="2:18" ht="24.95" customHeight="1">
      <c r="B12" s="45" t="str">
        <f t="shared" si="5"/>
        <v/>
      </c>
      <c r="C12" s="60"/>
      <c r="D12" s="61"/>
      <c r="E12" s="61"/>
      <c r="F12" s="46" t="str">
        <f><![CDATA[IFERROR(IF(E12<>"",VLOOKUP(E12,Items!$C$8:$D$167,2,0),""),"راجع تكويد الصنف")]]></f>
        <v/>
      </c>
      <c r="G12" s="61"/>
      <c r="H12" s="61"/>
      <c r="I12" s="61"/>
      <c r="J12" s="61"/>
      <c r="K12" s="65"/>
      <c r="L12" s="39"/>
      <c r="M12" s="39"/>
      <c r="N12" s="71" t="str">
        <f t="shared" si="0"/>
        <v/>
      </c>
      <c r="O12" s="72" t="str">
        <f t="shared" si="1"/>
        <v/>
      </c>
      <c r="P12" s="73" t="str">
        <f t="shared" si="2"/>
        <v/>
      </c>
      <c r="Q12" s="73" t="str">
        <f t="shared" si="3"/>
        <v/>
      </c>
      <c r="R12" s="74" t="str">
        <f t="shared" si="4"/>
        <v/>
      </c>
    </row>
    <row r="13" spans="2:18" ht="24.95" customHeight="1">
      <c r="B13" s="45" t="str">
        <f t="shared" si="5"/>
        <v/>
      </c>
      <c r="C13" s="60"/>
      <c r="D13" s="61"/>
      <c r="E13" s="61"/>
      <c r="F13" s="46" t="str">
        <f><![CDATA[IFERROR(IF(E13<>"",VLOOKUP(E13,Items!$C$8:$D$167,2,0),""),"راجع تكويد الصنف")]]></f>
        <v/>
      </c>
      <c r="G13" s="61"/>
      <c r="H13" s="61"/>
      <c r="I13" s="61"/>
      <c r="J13" s="61"/>
      <c r="K13" s="65"/>
      <c r="L13" s="39"/>
      <c r="M13" s="39"/>
      <c r="N13" s="71" t="str">
        <f t="shared" si="0"/>
        <v/>
      </c>
      <c r="O13" s="72" t="str">
        <f t="shared" si="1"/>
        <v/>
      </c>
      <c r="P13" s="73" t="str">
        <f t="shared" si="2"/>
        <v/>
      </c>
      <c r="Q13" s="73" t="str">
        <f t="shared" si="3"/>
        <v/>
      </c>
      <c r="R13" s="74" t="str">
        <f t="shared" si="4"/>
        <v/>
      </c>
    </row>
    <row r="14" spans="2:18" ht="24.95" customHeight="1">
      <c r="B14" s="45" t="str">
        <f t="shared" si="5"/>
        <v/>
      </c>
      <c r="C14" s="60"/>
      <c r="D14" s="61"/>
      <c r="E14" s="61"/>
      <c r="F14" s="46" t="str">
        <f><![CDATA[IFERROR(IF(E14<>"",VLOOKUP(E14,Items!$C$8:$D$167,2,0),""),"راجع تكويد الصنف")]]></f>
        <v/>
      </c>
      <c r="G14" s="61"/>
      <c r="H14" s="61"/>
      <c r="I14" s="61"/>
      <c r="J14" s="61"/>
      <c r="K14" s="65"/>
      <c r="L14" s="39"/>
      <c r="M14" s="39"/>
      <c r="N14" s="71" t="str">
        <f t="shared" si="0"/>
        <v/>
      </c>
      <c r="O14" s="72" t="str">
        <f t="shared" si="1"/>
        <v/>
      </c>
      <c r="P14" s="73" t="str">
        <f t="shared" si="2"/>
        <v/>
      </c>
      <c r="Q14" s="73" t="str">
        <f t="shared" si="3"/>
        <v/>
      </c>
      <c r="R14" s="74" t="str">
        <f t="shared" si="4"/>
        <v/>
      </c>
    </row>
    <row r="15" spans="2:18" ht="24.95" customHeight="1">
      <c r="B15" s="45" t="str">
        <f t="shared" si="5"/>
        <v/>
      </c>
      <c r="C15" s="60"/>
      <c r="D15" s="61"/>
      <c r="E15" s="61"/>
      <c r="F15" s="46" t="str">
        <f><![CDATA[IFERROR(IF(E15<>"",VLOOKUP(E15,Items!$C$8:$D$167,2,0),""),"راجع تكويد الصنف")]]></f>
        <v/>
      </c>
      <c r="G15" s="61"/>
      <c r="H15" s="61"/>
      <c r="I15" s="61"/>
      <c r="J15" s="61"/>
      <c r="K15" s="65"/>
      <c r="L15" s="39"/>
      <c r="M15" s="39"/>
      <c r="N15" s="71" t="str">
        <f t="shared" si="0"/>
        <v/>
      </c>
      <c r="O15" s="72" t="str">
        <f t="shared" si="1"/>
        <v/>
      </c>
      <c r="P15" s="73" t="str">
        <f t="shared" si="2"/>
        <v/>
      </c>
      <c r="Q15" s="73" t="str">
        <f t="shared" si="3"/>
        <v/>
      </c>
      <c r="R15" s="74" t="str">
        <f t="shared" si="4"/>
        <v/>
      </c>
    </row>
    <row r="16" spans="2:18" ht="24.95" customHeight="1">
      <c r="B16" s="45" t="str">
        <f t="shared" si="5"/>
        <v/>
      </c>
      <c r="C16" s="60"/>
      <c r="D16" s="61"/>
      <c r="E16" s="61"/>
      <c r="F16" s="46" t="str">
        <f><![CDATA[IFERROR(IF(E16<>"",VLOOKUP(E16,Items!$C$8:$D$167,2,0),""),"راجع تكويد الصنف")]]></f>
        <v/>
      </c>
      <c r="G16" s="61"/>
      <c r="H16" s="61"/>
      <c r="I16" s="61"/>
      <c r="J16" s="61"/>
      <c r="K16" s="65"/>
      <c r="L16" s="39"/>
      <c r="M16" s="39"/>
      <c r="N16" s="71" t="str">
        <f t="shared" si="0"/>
        <v/>
      </c>
      <c r="O16" s="72" t="str">
        <f t="shared" si="1"/>
        <v/>
      </c>
      <c r="P16" s="73" t="str">
        <f t="shared" si="2"/>
        <v/>
      </c>
      <c r="Q16" s="73" t="str">
        <f t="shared" si="3"/>
        <v/>
      </c>
      <c r="R16" s="74" t="str">
        <f t="shared" si="4"/>
        <v/>
      </c>
    </row>
    <row r="17" spans="2:18" ht="24.95" customHeight="1">
      <c r="B17" s="45" t="str">
        <f t="shared" si="5"/>
        <v/>
      </c>
      <c r="C17" s="60"/>
      <c r="D17" s="61"/>
      <c r="E17" s="61"/>
      <c r="F17" s="46" t="str">
        <f><![CDATA[IFERROR(IF(E17<>"",VLOOKUP(E17,Items!$C$8:$D$167,2,0),""),"راجع تكويد الصنف")]]></f>
        <v/>
      </c>
      <c r="G17" s="61"/>
      <c r="H17" s="61"/>
      <c r="I17" s="61"/>
      <c r="J17" s="61"/>
      <c r="K17" s="65"/>
      <c r="L17" s="39"/>
      <c r="M17" s="39"/>
      <c r="N17" s="71" t="str">
        <f t="shared" si="0"/>
        <v/>
      </c>
      <c r="O17" s="72" t="str">
        <f t="shared" si="1"/>
        <v/>
      </c>
      <c r="P17" s="73" t="str">
        <f t="shared" si="2"/>
        <v/>
      </c>
      <c r="Q17" s="73" t="str">
        <f t="shared" si="3"/>
        <v/>
      </c>
      <c r="R17" s="74" t="str">
        <f t="shared" si="4"/>
        <v/>
      </c>
    </row>
    <row r="18" spans="2:18" ht="24.95" customHeight="1">
      <c r="B18" s="45" t="str">
        <f t="shared" si="5"/>
        <v/>
      </c>
      <c r="C18" s="60"/>
      <c r="D18" s="61"/>
      <c r="E18" s="61"/>
      <c r="F18" s="46" t="str">
        <f><![CDATA[IFERROR(IF(E18<>"",VLOOKUP(E18,Items!$C$8:$D$167,2,0),""),"راجع تكويد الصنف")]]></f>
        <v/>
      </c>
      <c r="G18" s="61"/>
      <c r="H18" s="61"/>
      <c r="I18" s="61"/>
      <c r="J18" s="61"/>
      <c r="K18" s="65"/>
      <c r="L18" s="39"/>
      <c r="M18" s="39"/>
      <c r="N18" s="71" t="str">
        <f t="shared" si="0"/>
        <v/>
      </c>
      <c r="O18" s="72" t="str">
        <f t="shared" si="1"/>
        <v/>
      </c>
      <c r="P18" s="73" t="str">
        <f t="shared" si="2"/>
        <v/>
      </c>
      <c r="Q18" s="73" t="str">
        <f t="shared" si="3"/>
        <v/>
      </c>
      <c r="R18" s="74" t="str">
        <f t="shared" si="4"/>
        <v/>
      </c>
    </row>
    <row r="19" spans="2:18" ht="24.95" customHeight="1">
      <c r="B19" s="45" t="str">
        <f t="shared" si="5"/>
        <v/>
      </c>
      <c r="C19" s="60"/>
      <c r="D19" s="61"/>
      <c r="E19" s="61"/>
      <c r="F19" s="46" t="str">
        <f><![CDATA[IFERROR(IF(E19<>"",VLOOKUP(E19,Items!$C$8:$D$167,2,0),""),"راجع تكويد الصنف")]]></f>
        <v/>
      </c>
      <c r="G19" s="61"/>
      <c r="H19" s="61"/>
      <c r="I19" s="61"/>
      <c r="J19" s="61"/>
      <c r="K19" s="65"/>
      <c r="L19" s="39"/>
      <c r="M19" s="39"/>
      <c r="N19" s="71" t="str">
        <f t="shared" si="0"/>
        <v/>
      </c>
      <c r="O19" s="72" t="str">
        <f t="shared" si="1"/>
        <v/>
      </c>
      <c r="P19" s="73" t="str">
        <f t="shared" si="2"/>
        <v/>
      </c>
      <c r="Q19" s="73" t="str">
        <f t="shared" si="3"/>
        <v/>
      </c>
      <c r="R19" s="74" t="str">
        <f t="shared" si="4"/>
        <v/>
      </c>
    </row>
    <row r="20" spans="2:18" ht="24.95" customHeight="1">
      <c r="B20" s="45" t="str">
        <f t="shared" si="5"/>
        <v/>
      </c>
      <c r="C20" s="60"/>
      <c r="D20" s="61"/>
      <c r="E20" s="61"/>
      <c r="F20" s="46" t="str">
        <f><![CDATA[IFERROR(IF(E20<>"",VLOOKUP(E20,Items!$C$8:$D$167,2,0),""),"راجع تكويد الصنف")]]></f>
        <v/>
      </c>
      <c r="G20" s="61"/>
      <c r="H20" s="61"/>
      <c r="I20" s="61"/>
      <c r="J20" s="61"/>
      <c r="K20" s="65"/>
      <c r="L20" s="39"/>
      <c r="M20" s="39"/>
      <c r="N20" s="71" t="str">
        <f t="shared" si="0"/>
        <v/>
      </c>
      <c r="O20" s="72" t="str">
        <f t="shared" si="1"/>
        <v/>
      </c>
      <c r="P20" s="73" t="str">
        <f t="shared" si="2"/>
        <v/>
      </c>
      <c r="Q20" s="73" t="str">
        <f t="shared" si="3"/>
        <v/>
      </c>
      <c r="R20" s="74" t="str">
        <f t="shared" si="4"/>
        <v/>
      </c>
    </row>
    <row r="21" spans="2:18" ht="24.95" customHeight="1">
      <c r="B21" s="45" t="str">
        <f t="shared" si="5"/>
        <v/>
      </c>
      <c r="C21" s="60"/>
      <c r="D21" s="61"/>
      <c r="E21" s="61"/>
      <c r="F21" s="46" t="str">
        <f><![CDATA[IFERROR(IF(E21<>"",VLOOKUP(E21,Items!$C$8:$D$167,2,0),""),"راجع تكويد الصنف")]]></f>
        <v/>
      </c>
      <c r="G21" s="61"/>
      <c r="H21" s="61"/>
      <c r="I21" s="61"/>
      <c r="J21" s="61"/>
      <c r="K21" s="65"/>
      <c r="L21" s="39"/>
      <c r="M21" s="39"/>
      <c r="N21" s="71" t="str">
        <f t="shared" si="0"/>
        <v/>
      </c>
      <c r="O21" s="72" t="str">
        <f t="shared" si="1"/>
        <v/>
      </c>
      <c r="P21" s="73" t="str">
        <f t="shared" si="2"/>
        <v/>
      </c>
      <c r="Q21" s="73" t="str">
        <f t="shared" si="3"/>
        <v/>
      </c>
      <c r="R21" s="74" t="str">
        <f t="shared" si="4"/>
        <v/>
      </c>
    </row>
    <row r="22" spans="2:18" ht="24.95" customHeight="1">
      <c r="B22" s="45" t="str">
        <f t="shared" si="5"/>
        <v/>
      </c>
      <c r="C22" s="60"/>
      <c r="D22" s="61"/>
      <c r="E22" s="61"/>
      <c r="F22" s="46" t="str">
        <f><![CDATA[IFERROR(IF(E22<>"",VLOOKUP(E22,Items!$C$8:$D$167,2,0),""),"راجع تكويد الصنف")]]></f>
        <v/>
      </c>
      <c r="G22" s="61"/>
      <c r="H22" s="61"/>
      <c r="I22" s="61"/>
      <c r="J22" s="61"/>
      <c r="K22" s="65"/>
      <c r="L22" s="39"/>
      <c r="M22" s="39"/>
      <c r="N22" s="71" t="str">
        <f t="shared" si="0"/>
        <v/>
      </c>
      <c r="O22" s="72" t="str">
        <f t="shared" si="1"/>
        <v/>
      </c>
      <c r="P22" s="73" t="str">
        <f t="shared" si="2"/>
        <v/>
      </c>
      <c r="Q22" s="73" t="str">
        <f t="shared" si="3"/>
        <v/>
      </c>
      <c r="R22" s="74" t="str">
        <f t="shared" si="4"/>
        <v/>
      </c>
    </row>
    <row r="23" spans="2:18" ht="24.95" customHeight="1">
      <c r="B23" s="45" t="str">
        <f t="shared" si="5"/>
        <v/>
      </c>
      <c r="C23" s="60"/>
      <c r="D23" s="61"/>
      <c r="E23" s="61"/>
      <c r="F23" s="46" t="str">
        <f><![CDATA[IFERROR(IF(E23<>"",VLOOKUP(E23,Items!$C$8:$D$167,2,0),""),"راجع تكويد الصنف")]]></f>
        <v/>
      </c>
      <c r="G23" s="61"/>
      <c r="H23" s="61"/>
      <c r="I23" s="61"/>
      <c r="J23" s="61"/>
      <c r="K23" s="65"/>
      <c r="L23" s="39"/>
      <c r="M23" s="39"/>
      <c r="N23" s="71" t="str">
        <f t="shared" si="0"/>
        <v/>
      </c>
      <c r="O23" s="72" t="str">
        <f t="shared" si="1"/>
        <v/>
      </c>
      <c r="P23" s="73" t="str">
        <f t="shared" si="2"/>
        <v/>
      </c>
      <c r="Q23" s="73" t="str">
        <f t="shared" si="3"/>
        <v/>
      </c>
      <c r="R23" s="74" t="str">
        <f t="shared" si="4"/>
        <v/>
      </c>
    </row>
    <row r="24" spans="2:18" ht="24.95" customHeight="1">
      <c r="B24" s="45" t="str">
        <f t="shared" si="5"/>
        <v/>
      </c>
      <c r="C24" s="60"/>
      <c r="D24" s="61"/>
      <c r="E24" s="61"/>
      <c r="F24" s="46" t="str">
        <f><![CDATA[IFERROR(IF(E24<>"",VLOOKUP(E24,Items!$C$8:$D$167,2,0),""),"راجع تكويد الصنف")]]></f>
        <v/>
      </c>
      <c r="G24" s="61"/>
      <c r="H24" s="61"/>
      <c r="I24" s="61"/>
      <c r="J24" s="61"/>
      <c r="K24" s="65"/>
      <c r="L24" s="39"/>
      <c r="M24" s="39"/>
      <c r="N24" s="71" t="str">
        <f t="shared" si="0"/>
        <v/>
      </c>
      <c r="O24" s="72" t="str">
        <f t="shared" si="1"/>
        <v/>
      </c>
      <c r="P24" s="73" t="str">
        <f t="shared" si="2"/>
        <v/>
      </c>
      <c r="Q24" s="73" t="str">
        <f t="shared" si="3"/>
        <v/>
      </c>
      <c r="R24" s="74" t="str">
        <f t="shared" si="4"/>
        <v/>
      </c>
    </row>
    <row r="25" spans="2:18" ht="24.95" customHeight="1">
      <c r="B25" s="45" t="str">
        <f t="shared" si="5"/>
        <v/>
      </c>
      <c r="C25" s="60"/>
      <c r="D25" s="61"/>
      <c r="E25" s="61"/>
      <c r="F25" s="46" t="str">
        <f><![CDATA[IFERROR(IF(E25<>"",VLOOKUP(E25,Items!$C$8:$D$167,2,0),""),"راجع تكويد الصنف")]]></f>
        <v/>
      </c>
      <c r="G25" s="61"/>
      <c r="H25" s="61"/>
      <c r="I25" s="61"/>
      <c r="J25" s="61"/>
      <c r="K25" s="65"/>
      <c r="L25" s="39"/>
      <c r="M25" s="39"/>
      <c r="N25" s="71" t="str">
        <f t="shared" si="0"/>
        <v/>
      </c>
      <c r="O25" s="72" t="str">
        <f t="shared" si="1"/>
        <v/>
      </c>
      <c r="P25" s="73" t="str">
        <f t="shared" si="2"/>
        <v/>
      </c>
      <c r="Q25" s="73" t="str">
        <f t="shared" si="3"/>
        <v/>
      </c>
      <c r="R25" s="74" t="str">
        <f t="shared" si="4"/>
        <v/>
      </c>
    </row>
    <row r="26" spans="2:18" ht="24.95" customHeight="1">
      <c r="B26" s="45" t="str">
        <f t="shared" si="5"/>
        <v/>
      </c>
      <c r="C26" s="60"/>
      <c r="D26" s="61"/>
      <c r="E26" s="61"/>
      <c r="F26" s="46" t="str">
        <f><![CDATA[IFERROR(IF(E26<>"",VLOOKUP(E26,Items!$C$8:$D$167,2,0),""),"راجع تكويد الصنف")]]></f>
        <v/>
      </c>
      <c r="G26" s="61"/>
      <c r="H26" s="61"/>
      <c r="I26" s="61"/>
      <c r="J26" s="61"/>
      <c r="K26" s="65"/>
      <c r="L26" s="39"/>
      <c r="M26" s="39"/>
      <c r="N26" s="71" t="str">
        <f t="shared" si="0"/>
        <v/>
      </c>
      <c r="O26" s="72" t="str">
        <f t="shared" si="1"/>
        <v/>
      </c>
      <c r="P26" s="73" t="str">
        <f t="shared" si="2"/>
        <v/>
      </c>
      <c r="Q26" s="73" t="str">
        <f t="shared" si="3"/>
        <v/>
      </c>
      <c r="R26" s="74" t="str">
        <f t="shared" si="4"/>
        <v/>
      </c>
    </row>
    <row r="27" spans="2:18" ht="24.95" customHeight="1">
      <c r="B27" s="45" t="str">
        <f t="shared" si="5"/>
        <v/>
      </c>
      <c r="C27" s="60"/>
      <c r="D27" s="61"/>
      <c r="E27" s="61"/>
      <c r="F27" s="46" t="str">
        <f><![CDATA[IFERROR(IF(E27<>"",VLOOKUP(E27,Items!$C$8:$D$167,2,0),""),"راجع تكويد الصنف")]]></f>
        <v/>
      </c>
      <c r="G27" s="61"/>
      <c r="H27" s="61"/>
      <c r="I27" s="61"/>
      <c r="J27" s="61"/>
      <c r="K27" s="65"/>
      <c r="L27" s="39"/>
      <c r="M27" s="39"/>
      <c r="N27" s="71" t="str">
        <f t="shared" si="0"/>
        <v/>
      </c>
      <c r="O27" s="72" t="str">
        <f t="shared" si="1"/>
        <v/>
      </c>
      <c r="P27" s="73" t="str">
        <f t="shared" si="2"/>
        <v/>
      </c>
      <c r="Q27" s="73" t="str">
        <f t="shared" si="3"/>
        <v/>
      </c>
      <c r="R27" s="74" t="str">
        <f t="shared" si="4"/>
        <v/>
      </c>
    </row>
    <row r="28" spans="2:18" ht="24.95" customHeight="1">
      <c r="B28" s="45" t="str">
        <f t="shared" si="5"/>
        <v/>
      </c>
      <c r="C28" s="60"/>
      <c r="D28" s="61"/>
      <c r="E28" s="61"/>
      <c r="F28" s="46" t="str">
        <f><![CDATA[IFERROR(IF(E28<>"",VLOOKUP(E28,Items!$C$8:$D$167,2,0),""),"راجع تكويد الصنف")]]></f>
        <v/>
      </c>
      <c r="G28" s="61"/>
      <c r="H28" s="61"/>
      <c r="I28" s="61"/>
      <c r="J28" s="61"/>
      <c r="K28" s="65"/>
      <c r="L28" s="39"/>
      <c r="M28" s="39"/>
      <c r="N28" s="71" t="str">
        <f t="shared" si="0"/>
        <v/>
      </c>
      <c r="O28" s="72" t="str">
        <f t="shared" si="1"/>
        <v/>
      </c>
      <c r="P28" s="73" t="str">
        <f t="shared" si="2"/>
        <v/>
      </c>
      <c r="Q28" s="73" t="str">
        <f t="shared" si="3"/>
        <v/>
      </c>
      <c r="R28" s="74" t="str">
        <f t="shared" si="4"/>
        <v/>
      </c>
    </row>
    <row r="29" spans="2:18" ht="24.95" customHeight="1">
      <c r="B29" s="45" t="str">
        <f t="shared" si="5"/>
        <v/>
      </c>
      <c r="C29" s="60"/>
      <c r="D29" s="61"/>
      <c r="E29" s="61"/>
      <c r="F29" s="46" t="str">
        <f><![CDATA[IFERROR(IF(E29<>"",VLOOKUP(E29,Items!$C$8:$D$167,2,0),""),"راجع تكويد الصنف")]]></f>
        <v/>
      </c>
      <c r="G29" s="61"/>
      <c r="H29" s="61"/>
      <c r="I29" s="61"/>
      <c r="J29" s="61"/>
      <c r="K29" s="65"/>
      <c r="L29" s="39"/>
      <c r="M29" s="39"/>
      <c r="N29" s="71" t="str">
        <f t="shared" si="0"/>
        <v/>
      </c>
      <c r="O29" s="72" t="str">
        <f t="shared" si="1"/>
        <v/>
      </c>
      <c r="P29" s="73" t="str">
        <f t="shared" si="2"/>
        <v/>
      </c>
      <c r="Q29" s="73" t="str">
        <f t="shared" si="3"/>
        <v/>
      </c>
      <c r="R29" s="74" t="str">
        <f t="shared" si="4"/>
        <v/>
      </c>
    </row>
    <row r="30" spans="2:18" ht="24.95" customHeight="1">
      <c r="B30" s="45" t="str">
        <f t="shared" si="5"/>
        <v/>
      </c>
      <c r="C30" s="60"/>
      <c r="D30" s="61"/>
      <c r="E30" s="61"/>
      <c r="F30" s="46" t="str">
        <f><![CDATA[IFERROR(IF(E30<>"",VLOOKUP(E30,Items!$C$8:$D$167,2,0),""),"راجع تكويد الصنف")]]></f>
        <v/>
      </c>
      <c r="G30" s="61"/>
      <c r="H30" s="61"/>
      <c r="I30" s="61"/>
      <c r="J30" s="61"/>
      <c r="K30" s="65"/>
      <c r="L30" s="39"/>
      <c r="M30" s="39"/>
      <c r="N30" s="71" t="str">
        <f t="shared" si="0"/>
        <v/>
      </c>
      <c r="O30" s="72" t="str">
        <f t="shared" si="1"/>
        <v/>
      </c>
      <c r="P30" s="73" t="str">
        <f t="shared" si="2"/>
        <v/>
      </c>
      <c r="Q30" s="73" t="str">
        <f t="shared" si="3"/>
        <v/>
      </c>
      <c r="R30" s="74" t="str">
        <f t="shared" si="4"/>
        <v/>
      </c>
    </row>
    <row r="31" spans="2:18" ht="24.95" customHeight="1">
      <c r="B31" s="45" t="str">
        <f t="shared" si="5"/>
        <v/>
      </c>
      <c r="C31" s="60"/>
      <c r="D31" s="61"/>
      <c r="E31" s="61"/>
      <c r="F31" s="46" t="str">
        <f><![CDATA[IFERROR(IF(E31<>"",VLOOKUP(E31,Items!$C$8:$D$167,2,0),""),"راجع تكويد الصنف")]]></f>
        <v/>
      </c>
      <c r="G31" s="61"/>
      <c r="H31" s="61"/>
      <c r="I31" s="61"/>
      <c r="J31" s="61"/>
      <c r="K31" s="65"/>
      <c r="L31" s="39"/>
      <c r="M31" s="39"/>
      <c r="N31" s="71" t="str">
        <f t="shared" si="0"/>
        <v/>
      </c>
      <c r="O31" s="72" t="str">
        <f t="shared" si="1"/>
        <v/>
      </c>
      <c r="P31" s="73" t="str">
        <f t="shared" si="2"/>
        <v/>
      </c>
      <c r="Q31" s="73" t="str">
        <f t="shared" si="3"/>
        <v/>
      </c>
      <c r="R31" s="74" t="str">
        <f t="shared" si="4"/>
        <v/>
      </c>
    </row>
    <row r="32" spans="2:18" ht="24.95" customHeight="1">
      <c r="B32" s="45" t="str">
        <f t="shared" si="5"/>
        <v/>
      </c>
      <c r="C32" s="60"/>
      <c r="D32" s="61"/>
      <c r="E32" s="61"/>
      <c r="F32" s="46" t="str">
        <f><![CDATA[IFERROR(IF(E32<>"",VLOOKUP(E32,Items!$C$8:$D$167,2,0),""),"راجع تكويد الصنف")]]></f>
        <v/>
      </c>
      <c r="G32" s="61"/>
      <c r="H32" s="61"/>
      <c r="I32" s="61"/>
      <c r="J32" s="61"/>
      <c r="K32" s="65"/>
      <c r="L32" s="39"/>
      <c r="M32" s="39"/>
      <c r="N32" s="71" t="str">
        <f t="shared" si="0"/>
        <v/>
      </c>
      <c r="O32" s="72" t="str">
        <f t="shared" si="1"/>
        <v/>
      </c>
      <c r="P32" s="73" t="str">
        <f t="shared" si="2"/>
        <v/>
      </c>
      <c r="Q32" s="73" t="str">
        <f t="shared" si="3"/>
        <v/>
      </c>
      <c r="R32" s="74" t="str">
        <f t="shared" si="4"/>
        <v/>
      </c>
    </row>
    <row r="33" spans="2:18" ht="24.95" customHeight="1">
      <c r="B33" s="45" t="str">
        <f t="shared" si="5"/>
        <v/>
      </c>
      <c r="C33" s="60"/>
      <c r="D33" s="61"/>
      <c r="E33" s="61"/>
      <c r="F33" s="46" t="str">
        <f><![CDATA[IFERROR(IF(E33<>"",VLOOKUP(E33,Items!$C$8:$D$167,2,0),""),"راجع تكويد الصنف")]]></f>
        <v/>
      </c>
      <c r="G33" s="61"/>
      <c r="H33" s="61"/>
      <c r="I33" s="61"/>
      <c r="J33" s="61"/>
      <c r="K33" s="65"/>
      <c r="L33" s="39"/>
      <c r="M33" s="39"/>
      <c r="N33" s="71" t="str">
        <f t="shared" si="0"/>
        <v/>
      </c>
      <c r="O33" s="72" t="str">
        <f t="shared" si="1"/>
        <v/>
      </c>
      <c r="P33" s="73" t="str">
        <f t="shared" si="2"/>
        <v/>
      </c>
      <c r="Q33" s="73" t="str">
        <f t="shared" si="3"/>
        <v/>
      </c>
      <c r="R33" s="74" t="str">
        <f t="shared" si="4"/>
        <v/>
      </c>
    </row>
    <row r="34" spans="2:18" ht="24.95" customHeight="1">
      <c r="B34" s="45" t="str">
        <f t="shared" si="5"/>
        <v/>
      </c>
      <c r="C34" s="60"/>
      <c r="D34" s="61"/>
      <c r="E34" s="61"/>
      <c r="F34" s="46" t="str">
        <f><![CDATA[IFERROR(IF(E34<>"",VLOOKUP(E34,Items!$C$8:$D$167,2,0),""),"راجع تكويد الصنف")]]></f>
        <v/>
      </c>
      <c r="G34" s="61"/>
      <c r="H34" s="61"/>
      <c r="I34" s="61"/>
      <c r="J34" s="61"/>
      <c r="K34" s="65"/>
      <c r="L34" s="39"/>
      <c r="M34" s="39"/>
      <c r="N34" s="71" t="str">
        <f t="shared" si="0"/>
        <v/>
      </c>
      <c r="O34" s="72" t="str">
        <f t="shared" si="1"/>
        <v/>
      </c>
      <c r="P34" s="73" t="str">
        <f t="shared" si="2"/>
        <v/>
      </c>
      <c r="Q34" s="73" t="str">
        <f t="shared" si="3"/>
        <v/>
      </c>
      <c r="R34" s="74" t="str">
        <f t="shared" si="4"/>
        <v/>
      </c>
    </row>
    <row r="35" spans="2:18" ht="24.95" customHeight="1">
      <c r="B35" s="45" t="str">
        <f t="shared" si="5"/>
        <v/>
      </c>
      <c r="C35" s="60"/>
      <c r="D35" s="61"/>
      <c r="E35" s="61"/>
      <c r="F35" s="46" t="str">
        <f><![CDATA[IFERROR(IF(E35<>"",VLOOKUP(E35,Items!$C$8:$D$167,2,0),""),"راجع تكويد الصنف")]]></f>
        <v/>
      </c>
      <c r="G35" s="61"/>
      <c r="H35" s="61"/>
      <c r="I35" s="61"/>
      <c r="J35" s="61"/>
      <c r="K35" s="65"/>
      <c r="L35" s="39"/>
      <c r="M35" s="39"/>
      <c r="N35" s="71" t="str">
        <f t="shared" si="0"/>
        <v/>
      </c>
      <c r="O35" s="72" t="str">
        <f t="shared" si="1"/>
        <v/>
      </c>
      <c r="P35" s="73" t="str">
        <f t="shared" si="2"/>
        <v/>
      </c>
      <c r="Q35" s="73" t="str">
        <f t="shared" si="3"/>
        <v/>
      </c>
      <c r="R35" s="74" t="str">
        <f t="shared" si="4"/>
        <v/>
      </c>
    </row>
    <row r="36" spans="2:18" ht="24.95" customHeight="1">
      <c r="B36" s="45" t="str">
        <f t="shared" si="5"/>
        <v/>
      </c>
      <c r="C36" s="60"/>
      <c r="D36" s="61"/>
      <c r="E36" s="61"/>
      <c r="F36" s="46" t="str">
        <f><![CDATA[IFERROR(IF(E36<>"",VLOOKUP(E36,Items!$C$8:$D$167,2,0),""),"راجع تكويد الصنف")]]></f>
        <v/>
      </c>
      <c r="G36" s="61"/>
      <c r="H36" s="61"/>
      <c r="I36" s="61"/>
      <c r="J36" s="61"/>
      <c r="K36" s="65"/>
      <c r="L36" s="39"/>
      <c r="M36" s="39"/>
      <c r="N36" s="71" t="str">
        <f t="shared" si="0"/>
        <v/>
      </c>
      <c r="O36" s="72" t="str">
        <f t="shared" si="1"/>
        <v/>
      </c>
      <c r="P36" s="73" t="str">
        <f t="shared" si="2"/>
        <v/>
      </c>
      <c r="Q36" s="73" t="str">
        <f t="shared" si="3"/>
        <v/>
      </c>
      <c r="R36" s="74" t="str">
        <f t="shared" si="4"/>
        <v/>
      </c>
    </row>
    <row r="37" spans="2:18" ht="24.95" customHeight="1">
      <c r="B37" s="45" t="str">
        <f t="shared" si="5"/>
        <v/>
      </c>
      <c r="C37" s="60"/>
      <c r="D37" s="61"/>
      <c r="E37" s="61"/>
      <c r="F37" s="46" t="str">
        <f><![CDATA[IFERROR(IF(E37<>"",VLOOKUP(E37,Items!$C$8:$D$167,2,0),""),"راجع تكويد الصنف")]]></f>
        <v/>
      </c>
      <c r="G37" s="61"/>
      <c r="H37" s="61"/>
      <c r="I37" s="61"/>
      <c r="J37" s="61"/>
      <c r="K37" s="65"/>
      <c r="L37" s="39"/>
      <c r="M37" s="39"/>
      <c r="N37" s="71" t="str">
        <f t="shared" si="0"/>
        <v/>
      </c>
      <c r="O37" s="72" t="str">
        <f t="shared" si="1"/>
        <v/>
      </c>
      <c r="P37" s="73" t="str">
        <f t="shared" si="2"/>
        <v/>
      </c>
      <c r="Q37" s="73" t="str">
        <f t="shared" si="3"/>
        <v/>
      </c>
      <c r="R37" s="74" t="str">
        <f t="shared" si="4"/>
        <v/>
      </c>
    </row>
    <row r="38" spans="2:18" ht="24.95" customHeight="1">
      <c r="B38" s="45" t="str">
        <f t="shared" si="5"/>
        <v/>
      </c>
      <c r="C38" s="60"/>
      <c r="D38" s="61"/>
      <c r="E38" s="61"/>
      <c r="F38" s="46" t="str">
        <f><![CDATA[IFERROR(IF(E38<>"",VLOOKUP(E38,Items!$C$8:$D$167,2,0),""),"راجع تكويد الصنف")]]></f>
        <v/>
      </c>
      <c r="G38" s="61"/>
      <c r="H38" s="61"/>
      <c r="I38" s="61"/>
      <c r="J38" s="61"/>
      <c r="K38" s="65"/>
      <c r="L38" s="39"/>
      <c r="M38" s="39"/>
      <c r="N38" s="71" t="str">
        <f t="shared" si="0"/>
        <v/>
      </c>
      <c r="O38" s="72" t="str">
        <f t="shared" si="1"/>
        <v/>
      </c>
      <c r="P38" s="73" t="str">
        <f t="shared" si="2"/>
        <v/>
      </c>
      <c r="Q38" s="73" t="str">
        <f t="shared" si="3"/>
        <v/>
      </c>
      <c r="R38" s="74" t="str">
        <f t="shared" si="4"/>
        <v/>
      </c>
    </row>
    <row r="39" spans="2:18" ht="24.95" customHeight="1">
      <c r="B39" s="45" t="str">
        <f t="shared" si="5"/>
        <v/>
      </c>
      <c r="C39" s="60"/>
      <c r="D39" s="61"/>
      <c r="E39" s="61"/>
      <c r="F39" s="46" t="str">
        <f><![CDATA[IFERROR(IF(E39<>"",VLOOKUP(E39,Items!$C$8:$D$167,2,0),""),"راجع تكويد الصنف")]]></f>
        <v/>
      </c>
      <c r="G39" s="61"/>
      <c r="H39" s="61"/>
      <c r="I39" s="61"/>
      <c r="J39" s="61"/>
      <c r="K39" s="65"/>
      <c r="L39" s="39"/>
      <c r="M39" s="39"/>
      <c r="N39" s="71" t="str">
        <f t="shared" si="0"/>
        <v/>
      </c>
      <c r="O39" s="72" t="str">
        <f t="shared" si="1"/>
        <v/>
      </c>
      <c r="P39" s="73" t="str">
        <f t="shared" si="2"/>
        <v/>
      </c>
      <c r="Q39" s="73" t="str">
        <f t="shared" si="3"/>
        <v/>
      </c>
      <c r="R39" s="74" t="str">
        <f t="shared" si="4"/>
        <v/>
      </c>
    </row>
    <row r="40" spans="2:18" ht="24.95" customHeight="1">
      <c r="B40" s="45" t="str">
        <f t="shared" si="5"/>
        <v/>
      </c>
      <c r="C40" s="60"/>
      <c r="D40" s="61"/>
      <c r="E40" s="61"/>
      <c r="F40" s="46" t="str">
        <f><![CDATA[IFERROR(IF(E40<>"",VLOOKUP(E40,Items!$C$8:$D$167,2,0),""),"راجع تكويد الصنف")]]></f>
        <v/>
      </c>
      <c r="G40" s="61"/>
      <c r="H40" s="61"/>
      <c r="I40" s="61"/>
      <c r="J40" s="61"/>
      <c r="K40" s="65"/>
      <c r="L40" s="39"/>
      <c r="M40" s="39"/>
      <c r="N40" s="71" t="str">
        <f t="shared" si="0"/>
        <v/>
      </c>
      <c r="O40" s="72" t="str">
        <f t="shared" si="1"/>
        <v/>
      </c>
      <c r="P40" s="73" t="str">
        <f t="shared" si="2"/>
        <v/>
      </c>
      <c r="Q40" s="73" t="str">
        <f t="shared" si="3"/>
        <v/>
      </c>
      <c r="R40" s="74" t="str">
        <f t="shared" si="4"/>
        <v/>
      </c>
    </row>
    <row r="41" spans="2:18" ht="24.95" customHeight="1">
      <c r="B41" s="45" t="str">
        <f t="shared" si="5"/>
        <v/>
      </c>
      <c r="C41" s="60"/>
      <c r="D41" s="61"/>
      <c r="E41" s="61"/>
      <c r="F41" s="46" t="str">
        <f><![CDATA[IFERROR(IF(E41<>"",VLOOKUP(E41,Items!$C$8:$D$167,2,0),""),"راجع تكويد الصنف")]]></f>
        <v/>
      </c>
      <c r="G41" s="61"/>
      <c r="H41" s="61"/>
      <c r="I41" s="61"/>
      <c r="J41" s="61"/>
      <c r="K41" s="65"/>
      <c r="L41" s="39"/>
      <c r="M41" s="39"/>
      <c r="N41" s="71" t="str">
        <f t="shared" si="0"/>
        <v/>
      </c>
      <c r="O41" s="72" t="str">
        <f t="shared" si="1"/>
        <v/>
      </c>
      <c r="P41" s="73" t="str">
        <f t="shared" si="2"/>
        <v/>
      </c>
      <c r="Q41" s="73" t="str">
        <f t="shared" si="3"/>
        <v/>
      </c>
      <c r="R41" s="74" t="str">
        <f t="shared" si="4"/>
        <v/>
      </c>
    </row>
    <row r="42" spans="2:18" ht="24.95" customHeight="1">
      <c r="B42" s="45" t="str">
        <f t="shared" si="5"/>
        <v/>
      </c>
      <c r="C42" s="60"/>
      <c r="D42" s="61"/>
      <c r="E42" s="61"/>
      <c r="F42" s="46" t="str">
        <f><![CDATA[IFERROR(IF(E42<>"",VLOOKUP(E42,Items!$C$8:$D$167,2,0),""),"راجع تكويد الصنف")]]></f>
        <v/>
      </c>
      <c r="G42" s="61"/>
      <c r="H42" s="61"/>
      <c r="I42" s="61"/>
      <c r="J42" s="61"/>
      <c r="K42" s="65"/>
      <c r="L42" s="39"/>
      <c r="M42" s="39"/>
      <c r="N42" s="71" t="str">
        <f t="shared" si="0"/>
        <v/>
      </c>
      <c r="O42" s="72" t="str">
        <f t="shared" si="1"/>
        <v/>
      </c>
      <c r="P42" s="73" t="str">
        <f t="shared" si="2"/>
        <v/>
      </c>
      <c r="Q42" s="73" t="str">
        <f t="shared" si="3"/>
        <v/>
      </c>
      <c r="R42" s="74" t="str">
        <f t="shared" si="4"/>
        <v/>
      </c>
    </row>
    <row r="43" spans="2:18" ht="24.95" customHeight="1">
      <c r="B43" s="45" t="str">
        <f t="shared" si="5"/>
        <v/>
      </c>
      <c r="C43" s="60"/>
      <c r="D43" s="61"/>
      <c r="E43" s="61"/>
      <c r="F43" s="46" t="str">
        <f><![CDATA[IFERROR(IF(E43<>"",VLOOKUP(E43,Items!$C$8:$D$167,2,0),""),"راجع تكويد الصنف")]]></f>
        <v/>
      </c>
      <c r="G43" s="61"/>
      <c r="H43" s="61"/>
      <c r="I43" s="61"/>
      <c r="J43" s="61"/>
      <c r="K43" s="65"/>
      <c r="L43" s="39"/>
      <c r="M43" s="39"/>
      <c r="N43" s="71" t="str">
        <f t="shared" si="0"/>
        <v/>
      </c>
      <c r="O43" s="72" t="str">
        <f t="shared" si="1"/>
        <v/>
      </c>
      <c r="P43" s="73" t="str">
        <f t="shared" si="2"/>
        <v/>
      </c>
      <c r="Q43" s="73" t="str">
        <f t="shared" si="3"/>
        <v/>
      </c>
      <c r="R43" s="74" t="str">
        <f t="shared" si="4"/>
        <v/>
      </c>
    </row>
    <row r="44" spans="2:18" ht="24.95" customHeight="1">
      <c r="B44" s="45" t="str">
        <f t="shared" si="5"/>
        <v/>
      </c>
      <c r="C44" s="60"/>
      <c r="D44" s="61"/>
      <c r="E44" s="61"/>
      <c r="F44" s="46" t="str">
        <f><![CDATA[IFERROR(IF(E44<>"",VLOOKUP(E44,Items!$C$8:$D$167,2,0),""),"راجع تكويد الصنف")]]></f>
        <v/>
      </c>
      <c r="G44" s="61"/>
      <c r="H44" s="61"/>
      <c r="I44" s="61"/>
      <c r="J44" s="61"/>
      <c r="K44" s="65"/>
      <c r="L44" s="39"/>
      <c r="M44" s="39"/>
      <c r="N44" s="71" t="str">
        <f t="shared" si="0"/>
        <v/>
      </c>
      <c r="O44" s="72" t="str">
        <f t="shared" si="1"/>
        <v/>
      </c>
      <c r="P44" s="73" t="str">
        <f t="shared" si="2"/>
        <v/>
      </c>
      <c r="Q44" s="73" t="str">
        <f t="shared" si="3"/>
        <v/>
      </c>
      <c r="R44" s="74" t="str">
        <f t="shared" si="4"/>
        <v/>
      </c>
    </row>
    <row r="45" spans="2:18" ht="24.95" customHeight="1">
      <c r="B45" s="45" t="str">
        <f t="shared" si="5"/>
        <v/>
      </c>
      <c r="C45" s="60"/>
      <c r="D45" s="61"/>
      <c r="E45" s="61"/>
      <c r="F45" s="46" t="str">
        <f><![CDATA[IFERROR(IF(E45<>"",VLOOKUP(E45,Items!$C$8:$D$167,2,0),""),"راجع تكويد الصنف")]]></f>
        <v/>
      </c>
      <c r="G45" s="61"/>
      <c r="H45" s="61"/>
      <c r="I45" s="61"/>
      <c r="J45" s="61"/>
      <c r="K45" s="65"/>
      <c r="L45" s="39"/>
      <c r="M45" s="39"/>
      <c r="N45" s="71" t="str">
        <f t="shared" si="0"/>
        <v/>
      </c>
      <c r="O45" s="72" t="str">
        <f t="shared" si="1"/>
        <v/>
      </c>
      <c r="P45" s="73" t="str">
        <f t="shared" si="2"/>
        <v/>
      </c>
      <c r="Q45" s="73" t="str">
        <f t="shared" si="3"/>
        <v/>
      </c>
      <c r="R45" s="74" t="str">
        <f t="shared" si="4"/>
        <v/>
      </c>
    </row>
    <row r="46" spans="2:18" ht="24.95" customHeight="1">
      <c r="B46" s="45" t="str">
        <f t="shared" si="5"/>
        <v/>
      </c>
      <c r="C46" s="60"/>
      <c r="D46" s="61"/>
      <c r="E46" s="61"/>
      <c r="F46" s="46" t="str">
        <f><![CDATA[IFERROR(IF(E46<>"",VLOOKUP(E46,Items!$C$8:$D$167,2,0),""),"راجع تكويد الصنف")]]></f>
        <v/>
      </c>
      <c r="G46" s="61"/>
      <c r="H46" s="61"/>
      <c r="I46" s="61"/>
      <c r="J46" s="61"/>
      <c r="K46" s="65"/>
      <c r="L46" s="39"/>
      <c r="M46" s="39"/>
      <c r="N46" s="71" t="str">
        <f t="shared" si="0"/>
        <v/>
      </c>
      <c r="O46" s="72" t="str">
        <f t="shared" si="1"/>
        <v/>
      </c>
      <c r="P46" s="73" t="str">
        <f t="shared" si="2"/>
        <v/>
      </c>
      <c r="Q46" s="73" t="str">
        <f t="shared" si="3"/>
        <v/>
      </c>
      <c r="R46" s="74" t="str">
        <f t="shared" si="4"/>
        <v/>
      </c>
    </row>
    <row r="47" spans="2:18" ht="24.95" customHeight="1">
      <c r="B47" s="45" t="str">
        <f t="shared" si="5"/>
        <v/>
      </c>
      <c r="C47" s="60"/>
      <c r="D47" s="61"/>
      <c r="E47" s="61"/>
      <c r="F47" s="46" t="str">
        <f><![CDATA[IFERROR(IF(E47<>"",VLOOKUP(E47,Items!$C$8:$D$167,2,0),""),"راجع تكويد الصنف")]]></f>
        <v/>
      </c>
      <c r="G47" s="61"/>
      <c r="H47" s="61"/>
      <c r="I47" s="61"/>
      <c r="J47" s="61"/>
      <c r="K47" s="65"/>
      <c r="L47" s="39"/>
      <c r="M47" s="39"/>
      <c r="N47" s="71" t="str">
        <f t="shared" si="0"/>
        <v/>
      </c>
      <c r="O47" s="72" t="str">
        <f t="shared" si="1"/>
        <v/>
      </c>
      <c r="P47" s="73" t="str">
        <f t="shared" si="2"/>
        <v/>
      </c>
      <c r="Q47" s="73" t="str">
        <f t="shared" si="3"/>
        <v/>
      </c>
      <c r="R47" s="74" t="str">
        <f t="shared" si="4"/>
        <v/>
      </c>
    </row>
    <row r="48" spans="2:18" ht="24.95" customHeight="1">
      <c r="B48" s="45" t="str">
        <f t="shared" si="5"/>
        <v/>
      </c>
      <c r="C48" s="60"/>
      <c r="D48" s="61"/>
      <c r="E48" s="61"/>
      <c r="F48" s="46" t="str">
        <f><![CDATA[IFERROR(IF(E48<>"",VLOOKUP(E48,Items!$C$8:$D$167,2,0),""),"راجع تكويد الصنف")]]></f>
        <v/>
      </c>
      <c r="G48" s="61"/>
      <c r="H48" s="61"/>
      <c r="I48" s="61"/>
      <c r="J48" s="61"/>
      <c r="K48" s="65"/>
      <c r="L48" s="39"/>
      <c r="M48" s="39"/>
      <c r="N48" s="71" t="str">
        <f t="shared" si="0"/>
        <v/>
      </c>
      <c r="O48" s="72" t="str">
        <f t="shared" si="1"/>
        <v/>
      </c>
      <c r="P48" s="73" t="str">
        <f t="shared" si="2"/>
        <v/>
      </c>
      <c r="Q48" s="73" t="str">
        <f t="shared" si="3"/>
        <v/>
      </c>
      <c r="R48" s="74" t="str">
        <f t="shared" si="4"/>
        <v/>
      </c>
    </row>
    <row r="49" spans="2:18" ht="24.95" customHeight="1">
      <c r="B49" s="45" t="str">
        <f t="shared" si="5"/>
        <v/>
      </c>
      <c r="C49" s="60"/>
      <c r="D49" s="61"/>
      <c r="E49" s="61"/>
      <c r="F49" s="46" t="str">
        <f><![CDATA[IFERROR(IF(E49<>"",VLOOKUP(E49,Items!$C$8:$D$167,2,0),""),"راجع تكويد الصنف")]]></f>
        <v/>
      </c>
      <c r="G49" s="61"/>
      <c r="H49" s="61"/>
      <c r="I49" s="61"/>
      <c r="J49" s="61"/>
      <c r="K49" s="65"/>
      <c r="L49" s="39"/>
      <c r="M49" s="39"/>
      <c r="N49" s="71" t="str">
        <f t="shared" si="0"/>
        <v/>
      </c>
      <c r="O49" s="72" t="str">
        <f t="shared" si="1"/>
        <v/>
      </c>
      <c r="P49" s="73" t="str">
        <f t="shared" si="2"/>
        <v/>
      </c>
      <c r="Q49" s="73" t="str">
        <f t="shared" si="3"/>
        <v/>
      </c>
      <c r="R49" s="74" t="str">
        <f t="shared" si="4"/>
        <v/>
      </c>
    </row>
    <row r="50" spans="2:18" ht="24.95" customHeight="1">
      <c r="B50" s="45" t="str">
        <f t="shared" si="5"/>
        <v/>
      </c>
      <c r="C50" s="60"/>
      <c r="D50" s="61"/>
      <c r="E50" s="61"/>
      <c r="F50" s="46" t="str">
        <f><![CDATA[IFERROR(IF(E50<>"",VLOOKUP(E50,Items!$C$8:$D$167,2,0),""),"راجع تكويد الصنف")]]></f>
        <v/>
      </c>
      <c r="G50" s="61"/>
      <c r="H50" s="61"/>
      <c r="I50" s="61"/>
      <c r="J50" s="61"/>
      <c r="K50" s="65"/>
      <c r="L50" s="39"/>
      <c r="M50" s="39"/>
      <c r="N50" s="71" t="str">
        <f t="shared" si="0"/>
        <v/>
      </c>
      <c r="O50" s="72" t="str">
        <f t="shared" si="1"/>
        <v/>
      </c>
      <c r="P50" s="73" t="str">
        <f t="shared" si="2"/>
        <v/>
      </c>
      <c r="Q50" s="73" t="str">
        <f t="shared" si="3"/>
        <v/>
      </c>
      <c r="R50" s="74" t="str">
        <f t="shared" si="4"/>
        <v/>
      </c>
    </row>
    <row r="51" spans="2:18" ht="24.95" customHeight="1">
      <c r="B51" s="45" t="str">
        <f t="shared" si="5"/>
        <v/>
      </c>
      <c r="C51" s="60"/>
      <c r="D51" s="61"/>
      <c r="E51" s="61"/>
      <c r="F51" s="46" t="str">
        <f><![CDATA[IFERROR(IF(E51<>"",VLOOKUP(E51,Items!$C$8:$D$167,2,0),""),"راجع تكويد الصنف")]]></f>
        <v/>
      </c>
      <c r="G51" s="61"/>
      <c r="H51" s="61"/>
      <c r="I51" s="61"/>
      <c r="J51" s="61"/>
      <c r="K51" s="65"/>
      <c r="L51" s="39"/>
      <c r="M51" s="39"/>
      <c r="N51" s="71" t="str">
        <f t="shared" si="0"/>
        <v/>
      </c>
      <c r="O51" s="72" t="str">
        <f t="shared" si="1"/>
        <v/>
      </c>
      <c r="P51" s="73" t="str">
        <f t="shared" si="2"/>
        <v/>
      </c>
      <c r="Q51" s="73" t="str">
        <f t="shared" si="3"/>
        <v/>
      </c>
      <c r="R51" s="74" t="str">
        <f t="shared" si="4"/>
        <v/>
      </c>
    </row>
    <row r="52" spans="2:18" ht="24.95" customHeight="1">
      <c r="B52" s="45" t="str">
        <f t="shared" si="5"/>
        <v/>
      </c>
      <c r="C52" s="60"/>
      <c r="D52" s="61"/>
      <c r="E52" s="61"/>
      <c r="F52" s="46" t="str">
        <f><![CDATA[IFERROR(IF(E52<>"",VLOOKUP(E52,Items!$C$8:$D$167,2,0),""),"راجع تكويد الصنف")]]></f>
        <v/>
      </c>
      <c r="G52" s="61"/>
      <c r="H52" s="61"/>
      <c r="I52" s="61"/>
      <c r="J52" s="61"/>
      <c r="K52" s="65"/>
      <c r="L52" s="39"/>
      <c r="M52" s="39"/>
      <c r="N52" s="71" t="str">
        <f t="shared" si="0"/>
        <v/>
      </c>
      <c r="O52" s="72" t="str">
        <f t="shared" si="1"/>
        <v/>
      </c>
      <c r="P52" s="73" t="str">
        <f t="shared" si="2"/>
        <v/>
      </c>
      <c r="Q52" s="73" t="str">
        <f t="shared" si="3"/>
        <v/>
      </c>
      <c r="R52" s="74" t="str">
        <f t="shared" si="4"/>
        <v/>
      </c>
    </row>
    <row r="53" spans="2:18" ht="24.95" customHeight="1">
      <c r="B53" s="45" t="str">
        <f t="shared" si="5"/>
        <v/>
      </c>
      <c r="C53" s="60"/>
      <c r="D53" s="61"/>
      <c r="E53" s="61"/>
      <c r="F53" s="46" t="str">
        <f><![CDATA[IFERROR(IF(E53<>"",VLOOKUP(E53,Items!$C$8:$D$167,2,0),""),"راجع تكويد الصنف")]]></f>
        <v/>
      </c>
      <c r="G53" s="61"/>
      <c r="H53" s="61"/>
      <c r="I53" s="61"/>
      <c r="J53" s="61"/>
      <c r="K53" s="65"/>
      <c r="L53" s="39"/>
      <c r="M53" s="39"/>
      <c r="N53" s="71" t="str">
        <f t="shared" si="0"/>
        <v/>
      </c>
      <c r="O53" s="72" t="str">
        <f t="shared" si="1"/>
        <v/>
      </c>
      <c r="P53" s="73" t="str">
        <f t="shared" si="2"/>
        <v/>
      </c>
      <c r="Q53" s="73" t="str">
        <f t="shared" si="3"/>
        <v/>
      </c>
      <c r="R53" s="74" t="str">
        <f t="shared" si="4"/>
        <v/>
      </c>
    </row>
    <row r="54" spans="2:18" ht="24.95" customHeight="1">
      <c r="B54" s="45" t="str">
        <f t="shared" si="5"/>
        <v/>
      </c>
      <c r="C54" s="60"/>
      <c r="D54" s="61"/>
      <c r="E54" s="61"/>
      <c r="F54" s="46" t="str">
        <f><![CDATA[IFERROR(IF(E54<>"",VLOOKUP(E54,Items!$C$8:$D$167,2,0),""),"راجع تكويد الصنف")]]></f>
        <v/>
      </c>
      <c r="G54" s="61"/>
      <c r="H54" s="61"/>
      <c r="I54" s="61"/>
      <c r="J54" s="61"/>
      <c r="K54" s="65"/>
      <c r="L54" s="39"/>
      <c r="M54" s="39"/>
      <c r="N54" s="71" t="str">
        <f t="shared" si="0"/>
        <v/>
      </c>
      <c r="O54" s="72" t="str">
        <f t="shared" si="1"/>
        <v/>
      </c>
      <c r="P54" s="73" t="str">
        <f t="shared" si="2"/>
        <v/>
      </c>
      <c r="Q54" s="73" t="str">
        <f t="shared" si="3"/>
        <v/>
      </c>
      <c r="R54" s="74" t="str">
        <f t="shared" si="4"/>
        <v/>
      </c>
    </row>
    <row r="55" spans="2:18" ht="24.95" customHeight="1">
      <c r="B55" s="45" t="str">
        <f t="shared" si="5"/>
        <v/>
      </c>
      <c r="C55" s="60"/>
      <c r="D55" s="61"/>
      <c r="E55" s="61"/>
      <c r="F55" s="46" t="str">
        <f><![CDATA[IFERROR(IF(E55<>"",VLOOKUP(E55,Items!$C$8:$D$167,2,0),""),"راجع تكويد الصنف")]]></f>
        <v/>
      </c>
      <c r="G55" s="61"/>
      <c r="H55" s="61"/>
      <c r="I55" s="61"/>
      <c r="J55" s="61"/>
      <c r="K55" s="65"/>
      <c r="L55" s="39"/>
      <c r="M55" s="39"/>
      <c r="N55" s="71" t="str">
        <f t="shared" si="0"/>
        <v/>
      </c>
      <c r="O55" s="72" t="str">
        <f t="shared" si="1"/>
        <v/>
      </c>
      <c r="P55" s="73" t="str">
        <f t="shared" si="2"/>
        <v/>
      </c>
      <c r="Q55" s="73" t="str">
        <f t="shared" si="3"/>
        <v/>
      </c>
      <c r="R55" s="74" t="str">
        <f t="shared" si="4"/>
        <v/>
      </c>
    </row>
    <row r="56" spans="2:18" ht="24.95" customHeight="1">
      <c r="B56" s="45" t="str">
        <f t="shared" si="5"/>
        <v/>
      </c>
      <c r="C56" s="60"/>
      <c r="D56" s="61"/>
      <c r="E56" s="61"/>
      <c r="F56" s="46" t="str">
        <f><![CDATA[IFERROR(IF(E56<>"",VLOOKUP(E56,Items!$C$8:$D$167,2,0),""),"راجع تكويد الصنف")]]></f>
        <v/>
      </c>
      <c r="G56" s="61"/>
      <c r="H56" s="61"/>
      <c r="I56" s="61"/>
      <c r="J56" s="61"/>
      <c r="K56" s="65"/>
      <c r="L56" s="39"/>
      <c r="M56" s="39"/>
      <c r="N56" s="71" t="str">
        <f t="shared" si="0"/>
        <v/>
      </c>
      <c r="O56" s="72" t="str">
        <f t="shared" si="1"/>
        <v/>
      </c>
      <c r="P56" s="73" t="str">
        <f t="shared" si="2"/>
        <v/>
      </c>
      <c r="Q56" s="73" t="str">
        <f t="shared" si="3"/>
        <v/>
      </c>
      <c r="R56" s="74" t="str">
        <f t="shared" si="4"/>
        <v/>
      </c>
    </row>
    <row r="57" spans="2:18" ht="24.95" customHeight="1">
      <c r="B57" s="45" t="str">
        <f t="shared" si="5"/>
        <v/>
      </c>
      <c r="C57" s="60"/>
      <c r="D57" s="61"/>
      <c r="E57" s="61"/>
      <c r="F57" s="46" t="str">
        <f><![CDATA[IFERROR(IF(E57<>"",VLOOKUP(E57,Items!$C$8:$D$167,2,0),""),"راجع تكويد الصنف")]]></f>
        <v/>
      </c>
      <c r="G57" s="61"/>
      <c r="H57" s="61"/>
      <c r="I57" s="61"/>
      <c r="J57" s="61"/>
      <c r="K57" s="65"/>
      <c r="L57" s="39"/>
      <c r="M57" s="39"/>
      <c r="N57" s="71" t="str">
        <f t="shared" si="0"/>
        <v/>
      </c>
      <c r="O57" s="72" t="str">
        <f t="shared" si="1"/>
        <v/>
      </c>
      <c r="P57" s="73" t="str">
        <f t="shared" si="2"/>
        <v/>
      </c>
      <c r="Q57" s="73" t="str">
        <f t="shared" si="3"/>
        <v/>
      </c>
      <c r="R57" s="74" t="str">
        <f t="shared" si="4"/>
        <v/>
      </c>
    </row>
    <row r="58" spans="2:18" ht="24.95" customHeight="1">
      <c r="B58" s="45" t="str">
        <f t="shared" si="5"/>
        <v/>
      </c>
      <c r="C58" s="60"/>
      <c r="D58" s="61"/>
      <c r="E58" s="61"/>
      <c r="F58" s="46" t="str">
        <f><![CDATA[IFERROR(IF(E58<>"",VLOOKUP(E58,Items!$C$8:$D$167,2,0),""),"راجع تكويد الصنف")]]></f>
        <v/>
      </c>
      <c r="G58" s="61"/>
      <c r="H58" s="61"/>
      <c r="I58" s="61"/>
      <c r="J58" s="61"/>
      <c r="K58" s="65"/>
      <c r="L58" s="39"/>
      <c r="M58" s="39"/>
      <c r="N58" s="71" t="str">
        <f t="shared" si="0"/>
        <v/>
      </c>
      <c r="O58" s="72" t="str">
        <f t="shared" si="1"/>
        <v/>
      </c>
      <c r="P58" s="73" t="str">
        <f t="shared" si="2"/>
        <v/>
      </c>
      <c r="Q58" s="73" t="str">
        <f t="shared" si="3"/>
        <v/>
      </c>
      <c r="R58" s="74" t="str">
        <f t="shared" si="4"/>
        <v/>
      </c>
    </row>
    <row r="59" spans="2:18" ht="24.95" customHeight="1">
      <c r="B59" s="45" t="str">
        <f t="shared" si="5"/>
        <v/>
      </c>
      <c r="C59" s="60"/>
      <c r="D59" s="61"/>
      <c r="E59" s="61"/>
      <c r="F59" s="46" t="str">
        <f><![CDATA[IFERROR(IF(E59<>"",VLOOKUP(E59,Items!$C$8:$D$167,2,0),""),"راجع تكويد الصنف")]]></f>
        <v/>
      </c>
      <c r="G59" s="61"/>
      <c r="H59" s="61"/>
      <c r="I59" s="61"/>
      <c r="J59" s="61"/>
      <c r="K59" s="65"/>
      <c r="L59" s="39"/>
      <c r="M59" s="39"/>
      <c r="N59" s="71" t="str">
        <f t="shared" si="0"/>
        <v/>
      </c>
      <c r="O59" s="72" t="str">
        <f t="shared" si="1"/>
        <v/>
      </c>
      <c r="P59" s="73" t="str">
        <f t="shared" si="2"/>
        <v/>
      </c>
      <c r="Q59" s="73" t="str">
        <f t="shared" si="3"/>
        <v/>
      </c>
      <c r="R59" s="74" t="str">
        <f t="shared" si="4"/>
        <v/>
      </c>
    </row>
    <row r="60" spans="2:18" ht="24.95" customHeight="1">
      <c r="B60" s="45" t="str">
        <f t="shared" si="5"/>
        <v/>
      </c>
      <c r="C60" s="60"/>
      <c r="D60" s="61"/>
      <c r="E60" s="61"/>
      <c r="F60" s="46" t="str">
        <f><![CDATA[IFERROR(IF(E60<>"",VLOOKUP(E60,Items!$C$8:$D$167,2,0),""),"راجع تكويد الصنف")]]></f>
        <v/>
      </c>
      <c r="G60" s="61"/>
      <c r="H60" s="61"/>
      <c r="I60" s="61"/>
      <c r="J60" s="61"/>
      <c r="K60" s="65"/>
      <c r="L60" s="39"/>
      <c r="M60" s="39"/>
      <c r="N60" s="71" t="str">
        <f t="shared" si="0"/>
        <v/>
      </c>
      <c r="O60" s="72" t="str">
        <f t="shared" si="1"/>
        <v/>
      </c>
      <c r="P60" s="73" t="str">
        <f t="shared" si="2"/>
        <v/>
      </c>
      <c r="Q60" s="73" t="str">
        <f t="shared" si="3"/>
        <v/>
      </c>
      <c r="R60" s="74" t="str">
        <f t="shared" si="4"/>
        <v/>
      </c>
    </row>
    <row r="61" spans="2:18" ht="24.95" customHeight="1">
      <c r="B61" s="45" t="str">
        <f t="shared" si="5"/>
        <v/>
      </c>
      <c r="C61" s="60"/>
      <c r="D61" s="61"/>
      <c r="E61" s="61"/>
      <c r="F61" s="46" t="str">
        <f><![CDATA[IFERROR(IF(E61<>"",VLOOKUP(E61,Items!$C$8:$D$167,2,0),""),"راجع تكويد الصنف")]]></f>
        <v/>
      </c>
      <c r="G61" s="61"/>
      <c r="H61" s="61"/>
      <c r="I61" s="61"/>
      <c r="J61" s="61"/>
      <c r="K61" s="65"/>
      <c r="L61" s="39"/>
      <c r="M61" s="39"/>
      <c r="N61" s="71" t="str">
        <f t="shared" si="0"/>
        <v/>
      </c>
      <c r="O61" s="72" t="str">
        <f t="shared" si="1"/>
        <v/>
      </c>
      <c r="P61" s="73" t="str">
        <f t="shared" si="2"/>
        <v/>
      </c>
      <c r="Q61" s="73" t="str">
        <f t="shared" si="3"/>
        <v/>
      </c>
      <c r="R61" s="74" t="str">
        <f t="shared" si="4"/>
        <v/>
      </c>
    </row>
    <row r="62" spans="2:18" ht="24.95" customHeight="1">
      <c r="B62" s="45" t="str">
        <f t="shared" si="5"/>
        <v/>
      </c>
      <c r="C62" s="60"/>
      <c r="D62" s="61"/>
      <c r="E62" s="61"/>
      <c r="F62" s="46" t="str">
        <f><![CDATA[IFERROR(IF(E62<>"",VLOOKUP(E62,Items!$C$8:$D$167,2,0),""),"راجع تكويد الصنف")]]></f>
        <v/>
      </c>
      <c r="G62" s="61"/>
      <c r="H62" s="61"/>
      <c r="I62" s="61"/>
      <c r="J62" s="61"/>
      <c r="K62" s="65"/>
      <c r="L62" s="39"/>
      <c r="M62" s="39"/>
      <c r="N62" s="71" t="str">
        <f t="shared" si="0"/>
        <v/>
      </c>
      <c r="O62" s="72" t="str">
        <f t="shared" si="1"/>
        <v/>
      </c>
      <c r="P62" s="73" t="str">
        <f t="shared" si="2"/>
        <v/>
      </c>
      <c r="Q62" s="73" t="str">
        <f t="shared" si="3"/>
        <v/>
      </c>
      <c r="R62" s="74" t="str">
        <f t="shared" si="4"/>
        <v/>
      </c>
    </row>
    <row r="63" spans="2:18" ht="24.95" customHeight="1">
      <c r="B63" s="45" t="str">
        <f t="shared" si="5"/>
        <v/>
      </c>
      <c r="C63" s="60"/>
      <c r="D63" s="61"/>
      <c r="E63" s="61"/>
      <c r="F63" s="46" t="str">
        <f><![CDATA[IFERROR(IF(E63<>"",VLOOKUP(E63,Items!$C$8:$D$167,2,0),""),"راجع تكويد الصنف")]]></f>
        <v/>
      </c>
      <c r="G63" s="61"/>
      <c r="H63" s="61"/>
      <c r="I63" s="61"/>
      <c r="J63" s="61"/>
      <c r="K63" s="65"/>
      <c r="L63" s="39"/>
      <c r="M63" s="39"/>
      <c r="N63" s="71" t="str">
        <f t="shared" si="0"/>
        <v/>
      </c>
      <c r="O63" s="72" t="str">
        <f t="shared" si="1"/>
        <v/>
      </c>
      <c r="P63" s="73" t="str">
        <f t="shared" si="2"/>
        <v/>
      </c>
      <c r="Q63" s="73" t="str">
        <f t="shared" si="3"/>
        <v/>
      </c>
      <c r="R63" s="74" t="str">
        <f t="shared" si="4"/>
        <v/>
      </c>
    </row>
    <row r="64" spans="2:18" ht="24.95" customHeight="1">
      <c r="B64" s="45" t="str">
        <f t="shared" si="5"/>
        <v/>
      </c>
      <c r="C64" s="60"/>
      <c r="D64" s="61"/>
      <c r="E64" s="61"/>
      <c r="F64" s="46" t="str">
        <f><![CDATA[IFERROR(IF(E64<>"",VLOOKUP(E64,Items!$C$8:$D$167,2,0),""),"راجع تكويد الصنف")]]></f>
        <v/>
      </c>
      <c r="G64" s="61"/>
      <c r="H64" s="61"/>
      <c r="I64" s="61"/>
      <c r="J64" s="61"/>
      <c r="K64" s="65"/>
      <c r="L64" s="39"/>
      <c r="M64" s="39"/>
      <c r="N64" s="71" t="str">
        <f t="shared" si="0"/>
        <v/>
      </c>
      <c r="O64" s="72" t="str">
        <f t="shared" si="1"/>
        <v/>
      </c>
      <c r="P64" s="73" t="str">
        <f t="shared" si="2"/>
        <v/>
      </c>
      <c r="Q64" s="73" t="str">
        <f t="shared" si="3"/>
        <v/>
      </c>
      <c r="R64" s="74" t="str">
        <f t="shared" si="4"/>
        <v/>
      </c>
    </row>
    <row r="65" spans="2:18" ht="24.95" customHeight="1">
      <c r="B65" s="45" t="str">
        <f t="shared" si="5"/>
        <v/>
      </c>
      <c r="C65" s="60"/>
      <c r="D65" s="61"/>
      <c r="E65" s="61"/>
      <c r="F65" s="46" t="str">
        <f><![CDATA[IFERROR(IF(E65<>"",VLOOKUP(E65,Items!$C$8:$D$167,2,0),""),"راجع تكويد الصنف")]]></f>
        <v/>
      </c>
      <c r="G65" s="61"/>
      <c r="H65" s="61"/>
      <c r="I65" s="61"/>
      <c r="J65" s="61"/>
      <c r="K65" s="65"/>
      <c r="L65" s="39"/>
      <c r="M65" s="39"/>
      <c r="N65" s="71" t="str">
        <f t="shared" si="0"/>
        <v/>
      </c>
      <c r="O65" s="72" t="str">
        <f t="shared" si="1"/>
        <v/>
      </c>
      <c r="P65" s="73" t="str">
        <f t="shared" si="2"/>
        <v/>
      </c>
      <c r="Q65" s="73" t="str">
        <f t="shared" si="3"/>
        <v/>
      </c>
      <c r="R65" s="74" t="str">
        <f t="shared" si="4"/>
        <v/>
      </c>
    </row>
    <row r="66" spans="2:18" ht="24.95" customHeight="1">
      <c r="B66" s="45" t="str">
        <f t="shared" si="5"/>
        <v/>
      </c>
      <c r="C66" s="60"/>
      <c r="D66" s="61"/>
      <c r="E66" s="61"/>
      <c r="F66" s="46" t="str">
        <f><![CDATA[IFERROR(IF(E66<>"",VLOOKUP(E66,Items!$C$8:$D$167,2,0),""),"راجع تكويد الصنف")]]></f>
        <v/>
      </c>
      <c r="G66" s="61"/>
      <c r="H66" s="61"/>
      <c r="I66" s="61"/>
      <c r="J66" s="61"/>
      <c r="K66" s="65"/>
      <c r="L66" s="39"/>
      <c r="M66" s="39"/>
      <c r="N66" s="71" t="str">
        <f t="shared" si="0"/>
        <v/>
      </c>
      <c r="O66" s="72" t="str">
        <f t="shared" si="1"/>
        <v/>
      </c>
      <c r="P66" s="73" t="str">
        <f t="shared" si="2"/>
        <v/>
      </c>
      <c r="Q66" s="73" t="str">
        <f t="shared" si="3"/>
        <v/>
      </c>
      <c r="R66" s="74" t="str">
        <f t="shared" si="4"/>
        <v/>
      </c>
    </row>
    <row r="67" spans="2:18" ht="24.95" customHeight="1">
      <c r="B67" s="45" t="str">
        <f t="shared" si="5"/>
        <v/>
      </c>
      <c r="C67" s="60"/>
      <c r="D67" s="61"/>
      <c r="E67" s="61"/>
      <c r="F67" s="46" t="str">
        <f><![CDATA[IFERROR(IF(E67<>"",VLOOKUP(E67,Items!$C$8:$D$167,2,0),""),"راجع تكويد الصنف")]]></f>
        <v/>
      </c>
      <c r="G67" s="61"/>
      <c r="H67" s="61"/>
      <c r="I67" s="61"/>
      <c r="J67" s="61"/>
      <c r="K67" s="65"/>
      <c r="L67" s="39"/>
      <c r="M67" s="39"/>
      <c r="N67" s="71" t="str">
        <f t="shared" si="0"/>
        <v/>
      </c>
      <c r="O67" s="72" t="str">
        <f t="shared" si="1"/>
        <v/>
      </c>
      <c r="P67" s="73" t="str">
        <f t="shared" si="2"/>
        <v/>
      </c>
      <c r="Q67" s="73" t="str">
        <f t="shared" si="3"/>
        <v/>
      </c>
      <c r="R67" s="74" t="str">
        <f t="shared" si="4"/>
        <v/>
      </c>
    </row>
    <row r="68" spans="2:18" ht="24.95" customHeight="1">
      <c r="B68" s="45" t="str">
        <f t="shared" si="5"/>
        <v/>
      </c>
      <c r="C68" s="60"/>
      <c r="D68" s="61"/>
      <c r="E68" s="61"/>
      <c r="F68" s="46" t="str">
        <f><![CDATA[IFERROR(IF(E68<>"",VLOOKUP(E68,Items!$C$8:$D$167,2,0),""),"راجع تكويد الصنف")]]></f>
        <v/>
      </c>
      <c r="G68" s="61"/>
      <c r="H68" s="61"/>
      <c r="I68" s="61"/>
      <c r="J68" s="61"/>
      <c r="K68" s="65"/>
      <c r="L68" s="39"/>
      <c r="M68" s="39"/>
      <c r="N68" s="71" t="str">
        <f t="shared" si="0"/>
        <v/>
      </c>
      <c r="O68" s="72" t="str">
        <f t="shared" si="1"/>
        <v/>
      </c>
      <c r="P68" s="73" t="str">
        <f t="shared" si="2"/>
        <v/>
      </c>
      <c r="Q68" s="73" t="str">
        <f t="shared" si="3"/>
        <v/>
      </c>
      <c r="R68" s="74" t="str">
        <f t="shared" si="4"/>
        <v/>
      </c>
    </row>
    <row r="69" spans="2:18" ht="24.95" customHeight="1">
      <c r="B69" s="45" t="str">
        <f t="shared" si="5"/>
        <v/>
      </c>
      <c r="C69" s="60"/>
      <c r="D69" s="61"/>
      <c r="E69" s="61"/>
      <c r="F69" s="46" t="str">
        <f><![CDATA[IFERROR(IF(E69<>"",VLOOKUP(E69,Items!$C$8:$D$167,2,0),""),"راجع تكويد الصنف")]]></f>
        <v/>
      </c>
      <c r="G69" s="61"/>
      <c r="H69" s="61"/>
      <c r="I69" s="61"/>
      <c r="J69" s="61"/>
      <c r="K69" s="65"/>
      <c r="L69" s="39"/>
      <c r="M69" s="39"/>
      <c r="N69" s="71" t="str">
        <f t="shared" si="0"/>
        <v/>
      </c>
      <c r="O69" s="72" t="str">
        <f t="shared" si="1"/>
        <v/>
      </c>
      <c r="P69" s="73" t="str">
        <f t="shared" si="2"/>
        <v/>
      </c>
      <c r="Q69" s="73" t="str">
        <f t="shared" si="3"/>
        <v/>
      </c>
      <c r="R69" s="74" t="str">
        <f t="shared" si="4"/>
        <v/>
      </c>
    </row>
    <row r="70" spans="2:18" ht="24.95" customHeight="1">
      <c r="B70" s="45" t="str">
        <f t="shared" si="5"/>
        <v/>
      </c>
      <c r="C70" s="60"/>
      <c r="D70" s="61"/>
      <c r="E70" s="61"/>
      <c r="F70" s="46" t="str">
        <f><![CDATA[IFERROR(IF(E70<>"",VLOOKUP(E70,Items!$C$8:$D$167,2,0),""),"راجع تكويد الصنف")]]></f>
        <v/>
      </c>
      <c r="G70" s="61"/>
      <c r="H70" s="61"/>
      <c r="I70" s="61"/>
      <c r="J70" s="61"/>
      <c r="K70" s="65"/>
      <c r="L70" s="39"/>
      <c r="M70" s="39"/>
      <c r="N70" s="71" t="str">
        <f t="shared" si="0"/>
        <v/>
      </c>
      <c r="O70" s="72" t="str">
        <f t="shared" si="1"/>
        <v/>
      </c>
      <c r="P70" s="73" t="str">
        <f t="shared" si="2"/>
        <v/>
      </c>
      <c r="Q70" s="73" t="str">
        <f t="shared" si="3"/>
        <v/>
      </c>
      <c r="R70" s="74" t="str">
        <f t="shared" si="4"/>
        <v/>
      </c>
    </row>
    <row r="71" spans="2:18" ht="24.95" customHeight="1">
      <c r="B71" s="45" t="str">
        <f t="shared" si="5"/>
        <v/>
      </c>
      <c r="C71" s="60"/>
      <c r="D71" s="61"/>
      <c r="E71" s="61"/>
      <c r="F71" s="46" t="str">
        <f><![CDATA[IFERROR(IF(E71<>"",VLOOKUP(E71,Items!$C$8:$D$167,2,0),""),"راجع تكويد الصنف")]]></f>
        <v/>
      </c>
      <c r="G71" s="61"/>
      <c r="H71" s="61"/>
      <c r="I71" s="61"/>
      <c r="J71" s="61"/>
      <c r="K71" s="65"/>
      <c r="L71" s="39"/>
      <c r="M71" s="39"/>
      <c r="N71" s="71" t="str">
        <f t="shared" si="0"/>
        <v/>
      </c>
      <c r="O71" s="72" t="str">
        <f t="shared" si="1"/>
        <v/>
      </c>
      <c r="P71" s="73" t="str">
        <f t="shared" si="2"/>
        <v/>
      </c>
      <c r="Q71" s="73" t="str">
        <f t="shared" si="3"/>
        <v/>
      </c>
      <c r="R71" s="74" t="str">
        <f t="shared" si="4"/>
        <v/>
      </c>
    </row>
    <row r="72" spans="2:18" ht="24.95" customHeight="1">
      <c r="B72" s="45" t="str">
        <f t="shared" si="5"/>
        <v/>
      </c>
      <c r="C72" s="60"/>
      <c r="D72" s="61"/>
      <c r="E72" s="61"/>
      <c r="F72" s="46" t="str">
        <f><![CDATA[IFERROR(IF(E72<>"",VLOOKUP(E72,Items!$C$8:$D$167,2,0),""),"راجع تكويد الصنف")]]></f>
        <v/>
      </c>
      <c r="G72" s="61"/>
      <c r="H72" s="61"/>
      <c r="I72" s="61"/>
      <c r="J72" s="61"/>
      <c r="K72" s="65"/>
      <c r="L72" s="39"/>
      <c r="M72" s="39"/>
      <c r="N72" s="71" t="str">
        <f t="shared" si="0"/>
        <v/>
      </c>
      <c r="O72" s="72" t="str">
        <f t="shared" si="1"/>
        <v/>
      </c>
      <c r="P72" s="73" t="str">
        <f t="shared" si="2"/>
        <v/>
      </c>
      <c r="Q72" s="73" t="str">
        <f t="shared" si="3"/>
        <v/>
      </c>
      <c r="R72" s="74" t="str">
        <f t="shared" si="4"/>
        <v/>
      </c>
    </row>
    <row r="73" spans="2:18" ht="24.95" customHeight="1">
      <c r="B73" s="45" t="str">
        <f t="shared" si="5"/>
        <v/>
      </c>
      <c r="C73" s="60"/>
      <c r="D73" s="61"/>
      <c r="E73" s="61"/>
      <c r="F73" s="46" t="str">
        <f><![CDATA[IFERROR(IF(E73<>"",VLOOKUP(E73,Items!$C$8:$D$167,2,0),""),"راجع تكويد الصنف")]]></f>
        <v/>
      </c>
      <c r="G73" s="61"/>
      <c r="H73" s="61"/>
      <c r="I73" s="61"/>
      <c r="J73" s="61"/>
      <c r="K73" s="65"/>
      <c r="L73" s="39"/>
      <c r="M73" s="39"/>
      <c r="N73" s="71" t="str">
        <f t="shared" si="0"/>
        <v/>
      </c>
      <c r="O73" s="72" t="str">
        <f t="shared" si="1"/>
        <v/>
      </c>
      <c r="P73" s="73" t="str">
        <f t="shared" si="2"/>
        <v/>
      </c>
      <c r="Q73" s="73" t="str">
        <f t="shared" si="3"/>
        <v/>
      </c>
      <c r="R73" s="74" t="str">
        <f t="shared" si="4"/>
        <v/>
      </c>
    </row>
    <row r="74" spans="2:18" ht="24.95" customHeight="1">
      <c r="B74" s="45" t="str">
        <f t="shared" si="5"/>
        <v/>
      </c>
      <c r="C74" s="60"/>
      <c r="D74" s="61"/>
      <c r="E74" s="61"/>
      <c r="F74" s="46" t="str">
        <f><![CDATA[IFERROR(IF(E74<>"",VLOOKUP(E74,Items!$C$8:$D$167,2,0),""),"راجع تكويد الصنف")]]></f>
        <v/>
      </c>
      <c r="G74" s="61"/>
      <c r="H74" s="61"/>
      <c r="I74" s="61"/>
      <c r="J74" s="61"/>
      <c r="K74" s="65"/>
      <c r="L74" s="39"/>
      <c r="M74" s="39"/>
      <c r="N74" s="71" t="str">
        <f t="shared" ref="N74:N137" si="6">IF(P74&lt;&gt;"",ROW(),"")</f>
        <v/>
      </c>
      <c r="O74" s="72" t="str">
        <f t="shared" ref="O74:O137" si="7">IF($O$8=3,IF($O$6=D74,C74,""),"")</f>
        <v/>
      </c>
      <c r="P74" s="73" t="str">
        <f t="shared" ref="P74:P137" si="8">IF($O$8=3,IF($O$6=D74,F74,""),"")</f>
        <v/>
      </c>
      <c r="Q74" s="73" t="str">
        <f t="shared" ref="Q74:Q137" si="9">IF($O$8=3,IF($O$6=D74,H74,""),"")</f>
        <v/>
      </c>
      <c r="R74" s="74" t="str">
        <f t="shared" ref="R74:R137" si="10">IF($O$8=3,IF($O$6=D74,I74,""),"")</f>
        <v/>
      </c>
    </row>
    <row r="75" spans="2:18" ht="24.95" customHeight="1">
      <c r="B75" s="45" t="str">
        <f t="shared" ref="B75:B138" si="11">IF(AND(C75&lt;&gt;"",E75&lt;&gt;""),B74+1,"")</f>
        <v/>
      </c>
      <c r="C75" s="60"/>
      <c r="D75" s="61"/>
      <c r="E75" s="61"/>
      <c r="F75" s="46" t="str">
        <f><![CDATA[IFERROR(IF(E75<>"",VLOOKUP(E75,Items!$C$8:$D$167,2,0),""),"راجع تكويد الصنف")]]></f>
        <v/>
      </c>
      <c r="G75" s="61"/>
      <c r="H75" s="61"/>
      <c r="I75" s="61"/>
      <c r="J75" s="61"/>
      <c r="K75" s="65"/>
      <c r="L75" s="39"/>
      <c r="M75" s="39"/>
      <c r="N75" s="71" t="str">
        <f t="shared" si="6"/>
        <v/>
      </c>
      <c r="O75" s="72" t="str">
        <f t="shared" si="7"/>
        <v/>
      </c>
      <c r="P75" s="73" t="str">
        <f t="shared" si="8"/>
        <v/>
      </c>
      <c r="Q75" s="73" t="str">
        <f t="shared" si="9"/>
        <v/>
      </c>
      <c r="R75" s="74" t="str">
        <f t="shared" si="10"/>
        <v/>
      </c>
    </row>
    <row r="76" spans="2:18" ht="24.95" customHeight="1">
      <c r="B76" s="45" t="str">
        <f t="shared" si="11"/>
        <v/>
      </c>
      <c r="C76" s="60"/>
      <c r="D76" s="61"/>
      <c r="E76" s="61"/>
      <c r="F76" s="46" t="str">
        <f><![CDATA[IFERROR(IF(E76<>"",VLOOKUP(E76,Items!$C$8:$D$167,2,0),""),"راجع تكويد الصنف")]]></f>
        <v/>
      </c>
      <c r="G76" s="61"/>
      <c r="H76" s="61"/>
      <c r="I76" s="61"/>
      <c r="J76" s="61"/>
      <c r="K76" s="65"/>
      <c r="L76" s="39"/>
      <c r="M76" s="39"/>
      <c r="N76" s="71" t="str">
        <f t="shared" si="6"/>
        <v/>
      </c>
      <c r="O76" s="72" t="str">
        <f t="shared" si="7"/>
        <v/>
      </c>
      <c r="P76" s="73" t="str">
        <f t="shared" si="8"/>
        <v/>
      </c>
      <c r="Q76" s="73" t="str">
        <f t="shared" si="9"/>
        <v/>
      </c>
      <c r="R76" s="74" t="str">
        <f t="shared" si="10"/>
        <v/>
      </c>
    </row>
    <row r="77" spans="2:18" ht="24.95" customHeight="1">
      <c r="B77" s="45" t="str">
        <f t="shared" si="11"/>
        <v/>
      </c>
      <c r="C77" s="60"/>
      <c r="D77" s="61"/>
      <c r="E77" s="61"/>
      <c r="F77" s="46" t="str">
        <f><![CDATA[IFERROR(IF(E77<>"",VLOOKUP(E77,Items!$C$8:$D$167,2,0),""),"راجع تكويد الصنف")]]></f>
        <v/>
      </c>
      <c r="G77" s="61"/>
      <c r="H77" s="61"/>
      <c r="I77" s="61"/>
      <c r="J77" s="61"/>
      <c r="K77" s="65"/>
      <c r="L77" s="39"/>
      <c r="M77" s="39"/>
      <c r="N77" s="71" t="str">
        <f t="shared" si="6"/>
        <v/>
      </c>
      <c r="O77" s="72" t="str">
        <f t="shared" si="7"/>
        <v/>
      </c>
      <c r="P77" s="73" t="str">
        <f t="shared" si="8"/>
        <v/>
      </c>
      <c r="Q77" s="73" t="str">
        <f t="shared" si="9"/>
        <v/>
      </c>
      <c r="R77" s="74" t="str">
        <f t="shared" si="10"/>
        <v/>
      </c>
    </row>
    <row r="78" spans="2:18" ht="24.95" customHeight="1">
      <c r="B78" s="45" t="str">
        <f t="shared" si="11"/>
        <v/>
      </c>
      <c r="C78" s="60"/>
      <c r="D78" s="61"/>
      <c r="E78" s="61"/>
      <c r="F78" s="46" t="str">
        <f><![CDATA[IFERROR(IF(E78<>"",VLOOKUP(E78,Items!$C$8:$D$167,2,0),""),"راجع تكويد الصنف")]]></f>
        <v/>
      </c>
      <c r="G78" s="61"/>
      <c r="H78" s="61"/>
      <c r="I78" s="61"/>
      <c r="J78" s="61"/>
      <c r="K78" s="65"/>
      <c r="L78" s="39"/>
      <c r="M78" s="39"/>
      <c r="N78" s="71" t="str">
        <f t="shared" si="6"/>
        <v/>
      </c>
      <c r="O78" s="72" t="str">
        <f t="shared" si="7"/>
        <v/>
      </c>
      <c r="P78" s="73" t="str">
        <f t="shared" si="8"/>
        <v/>
      </c>
      <c r="Q78" s="73" t="str">
        <f t="shared" si="9"/>
        <v/>
      </c>
      <c r="R78" s="74" t="str">
        <f t="shared" si="10"/>
        <v/>
      </c>
    </row>
    <row r="79" spans="2:18" ht="24.95" customHeight="1">
      <c r="B79" s="45" t="str">
        <f t="shared" si="11"/>
        <v/>
      </c>
      <c r="C79" s="60"/>
      <c r="D79" s="61"/>
      <c r="E79" s="61"/>
      <c r="F79" s="46" t="str">
        <f><![CDATA[IFERROR(IF(E79<>"",VLOOKUP(E79,Items!$C$8:$D$167,2,0),""),"راجع تكويد الصنف")]]></f>
        <v/>
      </c>
      <c r="G79" s="61"/>
      <c r="H79" s="61"/>
      <c r="I79" s="61"/>
      <c r="J79" s="61"/>
      <c r="K79" s="65"/>
      <c r="L79" s="39"/>
      <c r="M79" s="39"/>
      <c r="N79" s="71" t="str">
        <f t="shared" si="6"/>
        <v/>
      </c>
      <c r="O79" s="72" t="str">
        <f t="shared" si="7"/>
        <v/>
      </c>
      <c r="P79" s="73" t="str">
        <f t="shared" si="8"/>
        <v/>
      </c>
      <c r="Q79" s="73" t="str">
        <f t="shared" si="9"/>
        <v/>
      </c>
      <c r="R79" s="74" t="str">
        <f t="shared" si="10"/>
        <v/>
      </c>
    </row>
    <row r="80" spans="2:18" ht="24.95" customHeight="1">
      <c r="B80" s="45" t="str">
        <f t="shared" si="11"/>
        <v/>
      </c>
      <c r="C80" s="60"/>
      <c r="D80" s="61"/>
      <c r="E80" s="61"/>
      <c r="F80" s="46" t="str">
        <f><![CDATA[IFERROR(IF(E80<>"",VLOOKUP(E80,Items!$C$8:$D$167,2,0),""),"راجع تكويد الصنف")]]></f>
        <v/>
      </c>
      <c r="G80" s="61"/>
      <c r="H80" s="61"/>
      <c r="I80" s="61"/>
      <c r="J80" s="61"/>
      <c r="K80" s="65"/>
      <c r="L80" s="39"/>
      <c r="M80" s="39"/>
      <c r="N80" s="71" t="str">
        <f t="shared" si="6"/>
        <v/>
      </c>
      <c r="O80" s="72" t="str">
        <f t="shared" si="7"/>
        <v/>
      </c>
      <c r="P80" s="73" t="str">
        <f t="shared" si="8"/>
        <v/>
      </c>
      <c r="Q80" s="73" t="str">
        <f t="shared" si="9"/>
        <v/>
      </c>
      <c r="R80" s="74" t="str">
        <f t="shared" si="10"/>
        <v/>
      </c>
    </row>
    <row r="81" spans="2:18" ht="24.95" customHeight="1">
      <c r="B81" s="45" t="str">
        <f t="shared" si="11"/>
        <v/>
      </c>
      <c r="C81" s="60"/>
      <c r="D81" s="61"/>
      <c r="E81" s="61"/>
      <c r="F81" s="46" t="str">
        <f><![CDATA[IFERROR(IF(E81<>"",VLOOKUP(E81,Items!$C$8:$D$167,2,0),""),"راجع تكويد الصنف")]]></f>
        <v/>
      </c>
      <c r="G81" s="61"/>
      <c r="H81" s="61"/>
      <c r="I81" s="61"/>
      <c r="J81" s="61"/>
      <c r="K81" s="65"/>
      <c r="L81" s="39"/>
      <c r="M81" s="39"/>
      <c r="N81" s="71" t="str">
        <f t="shared" si="6"/>
        <v/>
      </c>
      <c r="O81" s="72" t="str">
        <f t="shared" si="7"/>
        <v/>
      </c>
      <c r="P81" s="73" t="str">
        <f t="shared" si="8"/>
        <v/>
      </c>
      <c r="Q81" s="73" t="str">
        <f t="shared" si="9"/>
        <v/>
      </c>
      <c r="R81" s="74" t="str">
        <f t="shared" si="10"/>
        <v/>
      </c>
    </row>
    <row r="82" spans="2:18" ht="24.95" customHeight="1">
      <c r="B82" s="45" t="str">
        <f t="shared" si="11"/>
        <v/>
      </c>
      <c r="C82" s="60"/>
      <c r="D82" s="61"/>
      <c r="E82" s="61"/>
      <c r="F82" s="46" t="str">
        <f><![CDATA[IFERROR(IF(E82<>"",VLOOKUP(E82,Items!$C$8:$D$167,2,0),""),"راجع تكويد الصنف")]]></f>
        <v/>
      </c>
      <c r="G82" s="61"/>
      <c r="H82" s="61"/>
      <c r="I82" s="61"/>
      <c r="J82" s="61"/>
      <c r="K82" s="65"/>
      <c r="L82" s="39"/>
      <c r="M82" s="39"/>
      <c r="N82" s="71" t="str">
        <f t="shared" si="6"/>
        <v/>
      </c>
      <c r="O82" s="72" t="str">
        <f t="shared" si="7"/>
        <v/>
      </c>
      <c r="P82" s="73" t="str">
        <f t="shared" si="8"/>
        <v/>
      </c>
      <c r="Q82" s="73" t="str">
        <f t="shared" si="9"/>
        <v/>
      </c>
      <c r="R82" s="74" t="str">
        <f t="shared" si="10"/>
        <v/>
      </c>
    </row>
    <row r="83" spans="2:18" ht="24.95" customHeight="1">
      <c r="B83" s="45" t="str">
        <f t="shared" si="11"/>
        <v/>
      </c>
      <c r="C83" s="60"/>
      <c r="D83" s="61"/>
      <c r="E83" s="61"/>
      <c r="F83" s="46" t="str">
        <f><![CDATA[IFERROR(IF(E83<>"",VLOOKUP(E83,Items!$C$8:$D$167,2,0),""),"راجع تكويد الصنف")]]></f>
        <v/>
      </c>
      <c r="G83" s="61"/>
      <c r="H83" s="61"/>
      <c r="I83" s="61"/>
      <c r="J83" s="61"/>
      <c r="K83" s="65"/>
      <c r="L83" s="39"/>
      <c r="M83" s="39"/>
      <c r="N83" s="71" t="str">
        <f t="shared" si="6"/>
        <v/>
      </c>
      <c r="O83" s="72" t="str">
        <f t="shared" si="7"/>
        <v/>
      </c>
      <c r="P83" s="73" t="str">
        <f t="shared" si="8"/>
        <v/>
      </c>
      <c r="Q83" s="73" t="str">
        <f t="shared" si="9"/>
        <v/>
      </c>
      <c r="R83" s="74" t="str">
        <f t="shared" si="10"/>
        <v/>
      </c>
    </row>
    <row r="84" spans="2:18" ht="24.95" customHeight="1">
      <c r="B84" s="45" t="str">
        <f t="shared" si="11"/>
        <v/>
      </c>
      <c r="C84" s="60"/>
      <c r="D84" s="61"/>
      <c r="E84" s="61"/>
      <c r="F84" s="46" t="str">
        <f><![CDATA[IFERROR(IF(E84<>"",VLOOKUP(E84,Items!$C$8:$D$167,2,0),""),"راجع تكويد الصنف")]]></f>
        <v/>
      </c>
      <c r="G84" s="61"/>
      <c r="H84" s="61"/>
      <c r="I84" s="61"/>
      <c r="J84" s="61"/>
      <c r="K84" s="65"/>
      <c r="L84" s="39"/>
      <c r="M84" s="39"/>
      <c r="N84" s="71" t="str">
        <f t="shared" si="6"/>
        <v/>
      </c>
      <c r="O84" s="72" t="str">
        <f t="shared" si="7"/>
        <v/>
      </c>
      <c r="P84" s="73" t="str">
        <f t="shared" si="8"/>
        <v/>
      </c>
      <c r="Q84" s="73" t="str">
        <f t="shared" si="9"/>
        <v/>
      </c>
      <c r="R84" s="74" t="str">
        <f t="shared" si="10"/>
        <v/>
      </c>
    </row>
    <row r="85" spans="2:18" ht="24.95" customHeight="1">
      <c r="B85" s="45" t="str">
        <f t="shared" si="11"/>
        <v/>
      </c>
      <c r="C85" s="60"/>
      <c r="D85" s="61"/>
      <c r="E85" s="61"/>
      <c r="F85" s="46" t="str">
        <f><![CDATA[IFERROR(IF(E85<>"",VLOOKUP(E85,Items!$C$8:$D$167,2,0),""),"راجع تكويد الصنف")]]></f>
        <v/>
      </c>
      <c r="G85" s="61"/>
      <c r="H85" s="61"/>
      <c r="I85" s="61"/>
      <c r="J85" s="61"/>
      <c r="K85" s="65"/>
      <c r="L85" s="39"/>
      <c r="M85" s="39"/>
      <c r="N85" s="71" t="str">
        <f t="shared" si="6"/>
        <v/>
      </c>
      <c r="O85" s="72" t="str">
        <f t="shared" si="7"/>
        <v/>
      </c>
      <c r="P85" s="73" t="str">
        <f t="shared" si="8"/>
        <v/>
      </c>
      <c r="Q85" s="73" t="str">
        <f t="shared" si="9"/>
        <v/>
      </c>
      <c r="R85" s="74" t="str">
        <f t="shared" si="10"/>
        <v/>
      </c>
    </row>
    <row r="86" spans="2:18" ht="24.95" customHeight="1">
      <c r="B86" s="45" t="str">
        <f t="shared" si="11"/>
        <v/>
      </c>
      <c r="C86" s="60"/>
      <c r="D86" s="61"/>
      <c r="E86" s="61"/>
      <c r="F86" s="46" t="str">
        <f><![CDATA[IFERROR(IF(E86<>"",VLOOKUP(E86,Items!$C$8:$D$167,2,0),""),"راجع تكويد الصنف")]]></f>
        <v/>
      </c>
      <c r="G86" s="61"/>
      <c r="H86" s="61"/>
      <c r="I86" s="61"/>
      <c r="J86" s="61"/>
      <c r="K86" s="65"/>
      <c r="L86" s="39"/>
      <c r="M86" s="39"/>
      <c r="N86" s="71" t="str">
        <f t="shared" si="6"/>
        <v/>
      </c>
      <c r="O86" s="72" t="str">
        <f t="shared" si="7"/>
        <v/>
      </c>
      <c r="P86" s="73" t="str">
        <f t="shared" si="8"/>
        <v/>
      </c>
      <c r="Q86" s="73" t="str">
        <f t="shared" si="9"/>
        <v/>
      </c>
      <c r="R86" s="74" t="str">
        <f t="shared" si="10"/>
        <v/>
      </c>
    </row>
    <row r="87" spans="2:18" ht="24.95" customHeight="1">
      <c r="B87" s="45" t="str">
        <f t="shared" si="11"/>
        <v/>
      </c>
      <c r="C87" s="60"/>
      <c r="D87" s="61"/>
      <c r="E87" s="61"/>
      <c r="F87" s="46" t="str">
        <f><![CDATA[IFERROR(IF(E87<>"",VLOOKUP(E87,Items!$C$8:$D$167,2,0),""),"راجع تكويد الصنف")]]></f>
        <v/>
      </c>
      <c r="G87" s="61"/>
      <c r="H87" s="61"/>
      <c r="I87" s="61"/>
      <c r="J87" s="61"/>
      <c r="K87" s="65"/>
      <c r="L87" s="39"/>
      <c r="M87" s="39"/>
      <c r="N87" s="71" t="str">
        <f t="shared" si="6"/>
        <v/>
      </c>
      <c r="O87" s="72" t="str">
        <f t="shared" si="7"/>
        <v/>
      </c>
      <c r="P87" s="73" t="str">
        <f t="shared" si="8"/>
        <v/>
      </c>
      <c r="Q87" s="73" t="str">
        <f t="shared" si="9"/>
        <v/>
      </c>
      <c r="R87" s="74" t="str">
        <f t="shared" si="10"/>
        <v/>
      </c>
    </row>
    <row r="88" spans="2:18" ht="24.95" customHeight="1">
      <c r="B88" s="45" t="str">
        <f t="shared" si="11"/>
        <v/>
      </c>
      <c r="C88" s="60"/>
      <c r="D88" s="61"/>
      <c r="E88" s="61"/>
      <c r="F88" s="46" t="str">
        <f><![CDATA[IFERROR(IF(E88<>"",VLOOKUP(E88,Items!$C$8:$D$167,2,0),""),"راجع تكويد الصنف")]]></f>
        <v/>
      </c>
      <c r="G88" s="61"/>
      <c r="H88" s="61"/>
      <c r="I88" s="61"/>
      <c r="J88" s="61"/>
      <c r="K88" s="65"/>
      <c r="L88" s="39"/>
      <c r="M88" s="39"/>
      <c r="N88" s="71" t="str">
        <f t="shared" si="6"/>
        <v/>
      </c>
      <c r="O88" s="72" t="str">
        <f t="shared" si="7"/>
        <v/>
      </c>
      <c r="P88" s="73" t="str">
        <f t="shared" si="8"/>
        <v/>
      </c>
      <c r="Q88" s="73" t="str">
        <f t="shared" si="9"/>
        <v/>
      </c>
      <c r="R88" s="74" t="str">
        <f t="shared" si="10"/>
        <v/>
      </c>
    </row>
    <row r="89" spans="2:18" ht="24.95" customHeight="1">
      <c r="B89" s="45" t="str">
        <f t="shared" si="11"/>
        <v/>
      </c>
      <c r="C89" s="60"/>
      <c r="D89" s="61"/>
      <c r="E89" s="61"/>
      <c r="F89" s="46" t="str">
        <f><![CDATA[IFERROR(IF(E89<>"",VLOOKUP(E89,Items!$C$8:$D$167,2,0),""),"راجع تكويد الصنف")]]></f>
        <v/>
      </c>
      <c r="G89" s="61"/>
      <c r="H89" s="61"/>
      <c r="I89" s="61"/>
      <c r="J89" s="61"/>
      <c r="K89" s="65"/>
      <c r="L89" s="39"/>
      <c r="M89" s="39"/>
      <c r="N89" s="71" t="str">
        <f t="shared" si="6"/>
        <v/>
      </c>
      <c r="O89" s="72" t="str">
        <f t="shared" si="7"/>
        <v/>
      </c>
      <c r="P89" s="73" t="str">
        <f t="shared" si="8"/>
        <v/>
      </c>
      <c r="Q89" s="73" t="str">
        <f t="shared" si="9"/>
        <v/>
      </c>
      <c r="R89" s="74" t="str">
        <f t="shared" si="10"/>
        <v/>
      </c>
    </row>
    <row r="90" spans="2:18" ht="24.95" customHeight="1">
      <c r="B90" s="45" t="str">
        <f t="shared" si="11"/>
        <v/>
      </c>
      <c r="C90" s="60"/>
      <c r="D90" s="61"/>
      <c r="E90" s="61"/>
      <c r="F90" s="46" t="str">
        <f><![CDATA[IFERROR(IF(E90<>"",VLOOKUP(E90,Items!$C$8:$D$167,2,0),""),"راجع تكويد الصنف")]]></f>
        <v/>
      </c>
      <c r="G90" s="61"/>
      <c r="H90" s="61"/>
      <c r="I90" s="61"/>
      <c r="J90" s="61"/>
      <c r="K90" s="65"/>
      <c r="L90" s="39"/>
      <c r="M90" s="39"/>
      <c r="N90" s="71" t="str">
        <f t="shared" si="6"/>
        <v/>
      </c>
      <c r="O90" s="72" t="str">
        <f t="shared" si="7"/>
        <v/>
      </c>
      <c r="P90" s="73" t="str">
        <f t="shared" si="8"/>
        <v/>
      </c>
      <c r="Q90" s="73" t="str">
        <f t="shared" si="9"/>
        <v/>
      </c>
      <c r="R90" s="74" t="str">
        <f t="shared" si="10"/>
        <v/>
      </c>
    </row>
    <row r="91" spans="2:18" ht="24.95" customHeight="1">
      <c r="B91" s="45" t="str">
        <f t="shared" si="11"/>
        <v/>
      </c>
      <c r="C91" s="60"/>
      <c r="D91" s="61"/>
      <c r="E91" s="61"/>
      <c r="F91" s="46" t="str">
        <f><![CDATA[IFERROR(IF(E91<>"",VLOOKUP(E91,Items!$C$8:$D$167,2,0),""),"راجع تكويد الصنف")]]></f>
        <v/>
      </c>
      <c r="G91" s="61"/>
      <c r="H91" s="61"/>
      <c r="I91" s="61"/>
      <c r="J91" s="61"/>
      <c r="K91" s="65"/>
      <c r="L91" s="39"/>
      <c r="M91" s="39"/>
      <c r="N91" s="71" t="str">
        <f t="shared" si="6"/>
        <v/>
      </c>
      <c r="O91" s="72" t="str">
        <f t="shared" si="7"/>
        <v/>
      </c>
      <c r="P91" s="73" t="str">
        <f t="shared" si="8"/>
        <v/>
      </c>
      <c r="Q91" s="73" t="str">
        <f t="shared" si="9"/>
        <v/>
      </c>
      <c r="R91" s="74" t="str">
        <f t="shared" si="10"/>
        <v/>
      </c>
    </row>
    <row r="92" spans="2:18" ht="24.95" customHeight="1">
      <c r="B92" s="45" t="str">
        <f t="shared" si="11"/>
        <v/>
      </c>
      <c r="C92" s="60"/>
      <c r="D92" s="61"/>
      <c r="E92" s="61"/>
      <c r="F92" s="46" t="str">
        <f><![CDATA[IFERROR(IF(E92<>"",VLOOKUP(E92,Items!$C$8:$D$167,2,0),""),"راجع تكويد الصنف")]]></f>
        <v/>
      </c>
      <c r="G92" s="61"/>
      <c r="H92" s="61"/>
      <c r="I92" s="61"/>
      <c r="J92" s="61"/>
      <c r="K92" s="65"/>
      <c r="L92" s="39"/>
      <c r="M92" s="39"/>
      <c r="N92" s="71" t="str">
        <f t="shared" si="6"/>
        <v/>
      </c>
      <c r="O92" s="72" t="str">
        <f t="shared" si="7"/>
        <v/>
      </c>
      <c r="P92" s="73" t="str">
        <f t="shared" si="8"/>
        <v/>
      </c>
      <c r="Q92" s="73" t="str">
        <f t="shared" si="9"/>
        <v/>
      </c>
      <c r="R92" s="74" t="str">
        <f t="shared" si="10"/>
        <v/>
      </c>
    </row>
    <row r="93" spans="2:18" ht="24.95" customHeight="1">
      <c r="B93" s="45" t="str">
        <f t="shared" si="11"/>
        <v/>
      </c>
      <c r="C93" s="60"/>
      <c r="D93" s="61"/>
      <c r="E93" s="61"/>
      <c r="F93" s="46" t="str">
        <f><![CDATA[IFERROR(IF(E93<>"",VLOOKUP(E93,Items!$C$8:$D$167,2,0),""),"راجع تكويد الصنف")]]></f>
        <v/>
      </c>
      <c r="G93" s="61"/>
      <c r="H93" s="61"/>
      <c r="I93" s="61"/>
      <c r="J93" s="61"/>
      <c r="K93" s="65"/>
      <c r="L93" s="39"/>
      <c r="M93" s="39"/>
      <c r="N93" s="71" t="str">
        <f t="shared" si="6"/>
        <v/>
      </c>
      <c r="O93" s="72" t="str">
        <f t="shared" si="7"/>
        <v/>
      </c>
      <c r="P93" s="73" t="str">
        <f t="shared" si="8"/>
        <v/>
      </c>
      <c r="Q93" s="73" t="str">
        <f t="shared" si="9"/>
        <v/>
      </c>
      <c r="R93" s="74" t="str">
        <f t="shared" si="10"/>
        <v/>
      </c>
    </row>
    <row r="94" spans="2:18" ht="24.95" customHeight="1">
      <c r="B94" s="45" t="str">
        <f t="shared" si="11"/>
        <v/>
      </c>
      <c r="C94" s="60"/>
      <c r="D94" s="61"/>
      <c r="E94" s="61"/>
      <c r="F94" s="46" t="str">
        <f><![CDATA[IFERROR(IF(E94<>"",VLOOKUP(E94,Items!$C$8:$D$167,2,0),""),"راجع تكويد الصنف")]]></f>
        <v/>
      </c>
      <c r="G94" s="61"/>
      <c r="H94" s="61"/>
      <c r="I94" s="61"/>
      <c r="J94" s="61"/>
      <c r="K94" s="65"/>
      <c r="L94" s="39"/>
      <c r="M94" s="39"/>
      <c r="N94" s="71" t="str">
        <f t="shared" si="6"/>
        <v/>
      </c>
      <c r="O94" s="72" t="str">
        <f t="shared" si="7"/>
        <v/>
      </c>
      <c r="P94" s="73" t="str">
        <f t="shared" si="8"/>
        <v/>
      </c>
      <c r="Q94" s="73" t="str">
        <f t="shared" si="9"/>
        <v/>
      </c>
      <c r="R94" s="74" t="str">
        <f t="shared" si="10"/>
        <v/>
      </c>
    </row>
    <row r="95" spans="2:18" ht="24.95" customHeight="1">
      <c r="B95" s="45" t="str">
        <f t="shared" si="11"/>
        <v/>
      </c>
      <c r="C95" s="60"/>
      <c r="D95" s="61"/>
      <c r="E95" s="61"/>
      <c r="F95" s="46" t="str">
        <f><![CDATA[IFERROR(IF(E95<>"",VLOOKUP(E95,Items!$C$8:$D$167,2,0),""),"راجع تكويد الصنف")]]></f>
        <v/>
      </c>
      <c r="G95" s="61"/>
      <c r="H95" s="61"/>
      <c r="I95" s="61"/>
      <c r="J95" s="61"/>
      <c r="K95" s="65"/>
      <c r="L95" s="39"/>
      <c r="M95" s="39"/>
      <c r="N95" s="71" t="str">
        <f t="shared" si="6"/>
        <v/>
      </c>
      <c r="O95" s="72" t="str">
        <f t="shared" si="7"/>
        <v/>
      </c>
      <c r="P95" s="73" t="str">
        <f t="shared" si="8"/>
        <v/>
      </c>
      <c r="Q95" s="73" t="str">
        <f t="shared" si="9"/>
        <v/>
      </c>
      <c r="R95" s="74" t="str">
        <f t="shared" si="10"/>
        <v/>
      </c>
    </row>
    <row r="96" spans="2:18" ht="24.95" customHeight="1">
      <c r="B96" s="45" t="str">
        <f t="shared" si="11"/>
        <v/>
      </c>
      <c r="C96" s="60"/>
      <c r="D96" s="61"/>
      <c r="E96" s="61"/>
      <c r="F96" s="46" t="str">
        <f><![CDATA[IFERROR(IF(E96<>"",VLOOKUP(E96,Items!$C$8:$D$167,2,0),""),"راجع تكويد الصنف")]]></f>
        <v/>
      </c>
      <c r="G96" s="61"/>
      <c r="H96" s="61"/>
      <c r="I96" s="61"/>
      <c r="J96" s="61"/>
      <c r="K96" s="65"/>
      <c r="L96" s="39"/>
      <c r="M96" s="39"/>
      <c r="N96" s="71" t="str">
        <f t="shared" si="6"/>
        <v/>
      </c>
      <c r="O96" s="72" t="str">
        <f t="shared" si="7"/>
        <v/>
      </c>
      <c r="P96" s="73" t="str">
        <f t="shared" si="8"/>
        <v/>
      </c>
      <c r="Q96" s="73" t="str">
        <f t="shared" si="9"/>
        <v/>
      </c>
      <c r="R96" s="74" t="str">
        <f t="shared" si="10"/>
        <v/>
      </c>
    </row>
    <row r="97" spans="2:18" ht="24.95" customHeight="1">
      <c r="B97" s="45" t="str">
        <f t="shared" si="11"/>
        <v/>
      </c>
      <c r="C97" s="60"/>
      <c r="D97" s="61"/>
      <c r="E97" s="61"/>
      <c r="F97" s="46" t="str">
        <f><![CDATA[IFERROR(IF(E97<>"",VLOOKUP(E97,Items!$C$8:$D$167,2,0),""),"راجع تكويد الصنف")]]></f>
        <v/>
      </c>
      <c r="G97" s="61"/>
      <c r="H97" s="61"/>
      <c r="I97" s="61"/>
      <c r="J97" s="61"/>
      <c r="K97" s="65"/>
      <c r="L97" s="39"/>
      <c r="M97" s="39"/>
      <c r="N97" s="71" t="str">
        <f t="shared" si="6"/>
        <v/>
      </c>
      <c r="O97" s="72" t="str">
        <f t="shared" si="7"/>
        <v/>
      </c>
      <c r="P97" s="73" t="str">
        <f t="shared" si="8"/>
        <v/>
      </c>
      <c r="Q97" s="73" t="str">
        <f t="shared" si="9"/>
        <v/>
      </c>
      <c r="R97" s="74" t="str">
        <f t="shared" si="10"/>
        <v/>
      </c>
    </row>
    <row r="98" spans="2:18" ht="24.95" customHeight="1">
      <c r="B98" s="45" t="str">
        <f t="shared" si="11"/>
        <v/>
      </c>
      <c r="C98" s="60"/>
      <c r="D98" s="61"/>
      <c r="E98" s="61"/>
      <c r="F98" s="46" t="str">
        <f><![CDATA[IFERROR(IF(E98<>"",VLOOKUP(E98,Items!$C$8:$D$167,2,0),""),"راجع تكويد الصنف")]]></f>
        <v/>
      </c>
      <c r="G98" s="61"/>
      <c r="H98" s="61"/>
      <c r="I98" s="61"/>
      <c r="J98" s="61"/>
      <c r="K98" s="65"/>
      <c r="L98" s="39"/>
      <c r="M98" s="39"/>
      <c r="N98" s="71" t="str">
        <f t="shared" si="6"/>
        <v/>
      </c>
      <c r="O98" s="72" t="str">
        <f t="shared" si="7"/>
        <v/>
      </c>
      <c r="P98" s="73" t="str">
        <f t="shared" si="8"/>
        <v/>
      </c>
      <c r="Q98" s="73" t="str">
        <f t="shared" si="9"/>
        <v/>
      </c>
      <c r="R98" s="74" t="str">
        <f t="shared" si="10"/>
        <v/>
      </c>
    </row>
    <row r="99" spans="2:18" ht="24.95" customHeight="1">
      <c r="B99" s="45" t="str">
        <f t="shared" si="11"/>
        <v/>
      </c>
      <c r="C99" s="60"/>
      <c r="D99" s="61"/>
      <c r="E99" s="61"/>
      <c r="F99" s="46" t="str">
        <f><![CDATA[IFERROR(IF(E99<>"",VLOOKUP(E99,Items!$C$8:$D$167,2,0),""),"راجع تكويد الصنف")]]></f>
        <v/>
      </c>
      <c r="G99" s="61"/>
      <c r="H99" s="61"/>
      <c r="I99" s="61"/>
      <c r="J99" s="61"/>
      <c r="K99" s="65"/>
      <c r="L99" s="39"/>
      <c r="M99" s="39"/>
      <c r="N99" s="71" t="str">
        <f t="shared" si="6"/>
        <v/>
      </c>
      <c r="O99" s="72" t="str">
        <f t="shared" si="7"/>
        <v/>
      </c>
      <c r="P99" s="73" t="str">
        <f t="shared" si="8"/>
        <v/>
      </c>
      <c r="Q99" s="73" t="str">
        <f t="shared" si="9"/>
        <v/>
      </c>
      <c r="R99" s="74" t="str">
        <f t="shared" si="10"/>
        <v/>
      </c>
    </row>
    <row r="100" spans="2:18" ht="24.95" customHeight="1">
      <c r="B100" s="45" t="str">
        <f t="shared" si="11"/>
        <v/>
      </c>
      <c r="C100" s="60"/>
      <c r="D100" s="61"/>
      <c r="E100" s="61"/>
      <c r="F100" s="46" t="str">
        <f><![CDATA[IFERROR(IF(E100<>"",VLOOKUP(E100,Items!$C$8:$D$167,2,0),""),"راجع تكويد الصنف")]]></f>
        <v/>
      </c>
      <c r="G100" s="61"/>
      <c r="H100" s="61"/>
      <c r="I100" s="61"/>
      <c r="J100" s="61"/>
      <c r="K100" s="65"/>
      <c r="L100" s="39"/>
      <c r="M100" s="39"/>
      <c r="N100" s="71" t="str">
        <f t="shared" si="6"/>
        <v/>
      </c>
      <c r="O100" s="72" t="str">
        <f t="shared" si="7"/>
        <v/>
      </c>
      <c r="P100" s="73" t="str">
        <f t="shared" si="8"/>
        <v/>
      </c>
      <c r="Q100" s="73" t="str">
        <f t="shared" si="9"/>
        <v/>
      </c>
      <c r="R100" s="74" t="str">
        <f t="shared" si="10"/>
        <v/>
      </c>
    </row>
    <row r="101" spans="2:18" ht="24.95" customHeight="1">
      <c r="B101" s="45" t="str">
        <f t="shared" si="11"/>
        <v/>
      </c>
      <c r="C101" s="60"/>
      <c r="D101" s="61"/>
      <c r="E101" s="61"/>
      <c r="F101" s="46" t="str">
        <f><![CDATA[IFERROR(IF(E101<>"",VLOOKUP(E101,Items!$C$8:$D$167,2,0),""),"راجع تكويد الصنف")]]></f>
        <v/>
      </c>
      <c r="G101" s="61"/>
      <c r="H101" s="61"/>
      <c r="I101" s="61"/>
      <c r="J101" s="61"/>
      <c r="K101" s="65"/>
      <c r="L101" s="39"/>
      <c r="M101" s="39"/>
      <c r="N101" s="71" t="str">
        <f t="shared" si="6"/>
        <v/>
      </c>
      <c r="O101" s="72" t="str">
        <f t="shared" si="7"/>
        <v/>
      </c>
      <c r="P101" s="73" t="str">
        <f t="shared" si="8"/>
        <v/>
      </c>
      <c r="Q101" s="73" t="str">
        <f t="shared" si="9"/>
        <v/>
      </c>
      <c r="R101" s="74" t="str">
        <f t="shared" si="10"/>
        <v/>
      </c>
    </row>
    <row r="102" spans="2:18" ht="24.95" customHeight="1">
      <c r="B102" s="45" t="str">
        <f t="shared" si="11"/>
        <v/>
      </c>
      <c r="C102" s="60"/>
      <c r="D102" s="61"/>
      <c r="E102" s="61"/>
      <c r="F102" s="46" t="str">
        <f><![CDATA[IFERROR(IF(E102<>"",VLOOKUP(E102,Items!$C$8:$D$167,2,0),""),"راجع تكويد الصنف")]]></f>
        <v/>
      </c>
      <c r="G102" s="61"/>
      <c r="H102" s="61"/>
      <c r="I102" s="61"/>
      <c r="J102" s="61"/>
      <c r="K102" s="65"/>
      <c r="L102" s="39"/>
      <c r="M102" s="39"/>
      <c r="N102" s="71" t="str">
        <f t="shared" si="6"/>
        <v/>
      </c>
      <c r="O102" s="72" t="str">
        <f t="shared" si="7"/>
        <v/>
      </c>
      <c r="P102" s="73" t="str">
        <f t="shared" si="8"/>
        <v/>
      </c>
      <c r="Q102" s="73" t="str">
        <f t="shared" si="9"/>
        <v/>
      </c>
      <c r="R102" s="74" t="str">
        <f t="shared" si="10"/>
        <v/>
      </c>
    </row>
    <row r="103" spans="2:18" ht="24.95" customHeight="1">
      <c r="B103" s="45" t="str">
        <f t="shared" si="11"/>
        <v/>
      </c>
      <c r="C103" s="60"/>
      <c r="D103" s="61"/>
      <c r="E103" s="61"/>
      <c r="F103" s="46" t="str">
        <f><![CDATA[IFERROR(IF(E103<>"",VLOOKUP(E103,Items!$C$8:$D$167,2,0),""),"راجع تكويد الصنف")]]></f>
        <v/>
      </c>
      <c r="G103" s="61"/>
      <c r="H103" s="61"/>
      <c r="I103" s="61"/>
      <c r="J103" s="61"/>
      <c r="K103" s="65"/>
      <c r="L103" s="39"/>
      <c r="M103" s="39"/>
      <c r="N103" s="71" t="str">
        <f t="shared" si="6"/>
        <v/>
      </c>
      <c r="O103" s="72" t="str">
        <f t="shared" si="7"/>
        <v/>
      </c>
      <c r="P103" s="73" t="str">
        <f t="shared" si="8"/>
        <v/>
      </c>
      <c r="Q103" s="73" t="str">
        <f t="shared" si="9"/>
        <v/>
      </c>
      <c r="R103" s="74" t="str">
        <f t="shared" si="10"/>
        <v/>
      </c>
    </row>
    <row r="104" spans="2:18" ht="24.95" customHeight="1">
      <c r="B104" s="45" t="str">
        <f t="shared" si="11"/>
        <v/>
      </c>
      <c r="C104" s="60"/>
      <c r="D104" s="61"/>
      <c r="E104" s="61"/>
      <c r="F104" s="46" t="str">
        <f><![CDATA[IFERROR(IF(E104<>"",VLOOKUP(E104,Items!$C$8:$D$167,2,0),""),"راجع تكويد الصنف")]]></f>
        <v/>
      </c>
      <c r="G104" s="61"/>
      <c r="H104" s="61"/>
      <c r="I104" s="61"/>
      <c r="J104" s="61"/>
      <c r="K104" s="65"/>
      <c r="L104" s="39"/>
      <c r="M104" s="39"/>
      <c r="N104" s="71" t="str">
        <f t="shared" si="6"/>
        <v/>
      </c>
      <c r="O104" s="72" t="str">
        <f t="shared" si="7"/>
        <v/>
      </c>
      <c r="P104" s="73" t="str">
        <f t="shared" si="8"/>
        <v/>
      </c>
      <c r="Q104" s="73" t="str">
        <f t="shared" si="9"/>
        <v/>
      </c>
      <c r="R104" s="74" t="str">
        <f t="shared" si="10"/>
        <v/>
      </c>
    </row>
    <row r="105" spans="2:18" ht="24.95" customHeight="1">
      <c r="B105" s="45" t="str">
        <f t="shared" si="11"/>
        <v/>
      </c>
      <c r="C105" s="60"/>
      <c r="D105" s="61"/>
      <c r="E105" s="61"/>
      <c r="F105" s="46" t="str">
        <f><![CDATA[IFERROR(IF(E105<>"",VLOOKUP(E105,Items!$C$8:$D$167,2,0),""),"راجع تكويد الصنف")]]></f>
        <v/>
      </c>
      <c r="G105" s="61"/>
      <c r="H105" s="61"/>
      <c r="I105" s="61"/>
      <c r="J105" s="61"/>
      <c r="K105" s="65"/>
      <c r="L105" s="39"/>
      <c r="M105" s="39"/>
      <c r="N105" s="71" t="str">
        <f t="shared" si="6"/>
        <v/>
      </c>
      <c r="O105" s="72" t="str">
        <f t="shared" si="7"/>
        <v/>
      </c>
      <c r="P105" s="73" t="str">
        <f t="shared" si="8"/>
        <v/>
      </c>
      <c r="Q105" s="73" t="str">
        <f t="shared" si="9"/>
        <v/>
      </c>
      <c r="R105" s="74" t="str">
        <f t="shared" si="10"/>
        <v/>
      </c>
    </row>
    <row r="106" spans="2:18" ht="24.95" customHeight="1">
      <c r="B106" s="45" t="str">
        <f t="shared" si="11"/>
        <v/>
      </c>
      <c r="C106" s="60"/>
      <c r="D106" s="61"/>
      <c r="E106" s="61"/>
      <c r="F106" s="46" t="str">
        <f><![CDATA[IFERROR(IF(E106<>"",VLOOKUP(E106,Items!$C$8:$D$167,2,0),""),"راجع تكويد الصنف")]]></f>
        <v/>
      </c>
      <c r="G106" s="61"/>
      <c r="H106" s="61"/>
      <c r="I106" s="61"/>
      <c r="J106" s="61"/>
      <c r="K106" s="65"/>
      <c r="L106" s="39"/>
      <c r="M106" s="39"/>
      <c r="N106" s="71" t="str">
        <f t="shared" si="6"/>
        <v/>
      </c>
      <c r="O106" s="72" t="str">
        <f t="shared" si="7"/>
        <v/>
      </c>
      <c r="P106" s="73" t="str">
        <f t="shared" si="8"/>
        <v/>
      </c>
      <c r="Q106" s="73" t="str">
        <f t="shared" si="9"/>
        <v/>
      </c>
      <c r="R106" s="74" t="str">
        <f t="shared" si="10"/>
        <v/>
      </c>
    </row>
    <row r="107" spans="2:18" ht="24.95" customHeight="1">
      <c r="B107" s="45" t="str">
        <f t="shared" si="11"/>
        <v/>
      </c>
      <c r="C107" s="60"/>
      <c r="D107" s="61"/>
      <c r="E107" s="61"/>
      <c r="F107" s="46" t="str">
        <f><![CDATA[IFERROR(IF(E107<>"",VLOOKUP(E107,Items!$C$8:$D$167,2,0),""),"راجع تكويد الصنف")]]></f>
        <v/>
      </c>
      <c r="G107" s="61"/>
      <c r="H107" s="61"/>
      <c r="I107" s="61"/>
      <c r="J107" s="61"/>
      <c r="K107" s="65"/>
      <c r="L107" s="39"/>
      <c r="M107" s="39"/>
      <c r="N107" s="71" t="str">
        <f t="shared" si="6"/>
        <v/>
      </c>
      <c r="O107" s="72" t="str">
        <f t="shared" si="7"/>
        <v/>
      </c>
      <c r="P107" s="73" t="str">
        <f t="shared" si="8"/>
        <v/>
      </c>
      <c r="Q107" s="73" t="str">
        <f t="shared" si="9"/>
        <v/>
      </c>
      <c r="R107" s="74" t="str">
        <f t="shared" si="10"/>
        <v/>
      </c>
    </row>
    <row r="108" spans="2:18" ht="24.95" customHeight="1">
      <c r="B108" s="45" t="str">
        <f t="shared" si="11"/>
        <v/>
      </c>
      <c r="C108" s="60"/>
      <c r="D108" s="61"/>
      <c r="E108" s="61"/>
      <c r="F108" s="46" t="str">
        <f><![CDATA[IFERROR(IF(E108<>"",VLOOKUP(E108,Items!$C$8:$D$167,2,0),""),"راجع تكويد الصنف")]]></f>
        <v/>
      </c>
      <c r="G108" s="61"/>
      <c r="H108" s="61"/>
      <c r="I108" s="61"/>
      <c r="J108" s="61"/>
      <c r="K108" s="65"/>
      <c r="L108" s="39"/>
      <c r="M108" s="39"/>
      <c r="N108" s="71" t="str">
        <f t="shared" si="6"/>
        <v/>
      </c>
      <c r="O108" s="72" t="str">
        <f t="shared" si="7"/>
        <v/>
      </c>
      <c r="P108" s="73" t="str">
        <f t="shared" si="8"/>
        <v/>
      </c>
      <c r="Q108" s="73" t="str">
        <f t="shared" si="9"/>
        <v/>
      </c>
      <c r="R108" s="74" t="str">
        <f t="shared" si="10"/>
        <v/>
      </c>
    </row>
    <row r="109" spans="2:18" ht="24.95" customHeight="1">
      <c r="B109" s="45" t="str">
        <f t="shared" si="11"/>
        <v/>
      </c>
      <c r="C109" s="60"/>
      <c r="D109" s="61"/>
      <c r="E109" s="61"/>
      <c r="F109" s="46" t="str">
        <f><![CDATA[IFERROR(IF(E109<>"",VLOOKUP(E109,Items!$C$8:$D$167,2,0),""),"راجع تكويد الصنف")]]></f>
        <v/>
      </c>
      <c r="G109" s="61"/>
      <c r="H109" s="61"/>
      <c r="I109" s="61"/>
      <c r="J109" s="61"/>
      <c r="K109" s="65"/>
      <c r="L109" s="39"/>
      <c r="M109" s="39"/>
      <c r="N109" s="71" t="str">
        <f t="shared" si="6"/>
        <v/>
      </c>
      <c r="O109" s="72" t="str">
        <f t="shared" si="7"/>
        <v/>
      </c>
      <c r="P109" s="73" t="str">
        <f t="shared" si="8"/>
        <v/>
      </c>
      <c r="Q109" s="73" t="str">
        <f t="shared" si="9"/>
        <v/>
      </c>
      <c r="R109" s="74" t="str">
        <f t="shared" si="10"/>
        <v/>
      </c>
    </row>
    <row r="110" spans="2:18" ht="24.95" customHeight="1">
      <c r="B110" s="45" t="str">
        <f t="shared" si="11"/>
        <v/>
      </c>
      <c r="C110" s="60"/>
      <c r="D110" s="61"/>
      <c r="E110" s="61"/>
      <c r="F110" s="46" t="str">
        <f><![CDATA[IFERROR(IF(E110<>"",VLOOKUP(E110,Items!$C$8:$D$167,2,0),""),"راجع تكويد الصنف")]]></f>
        <v/>
      </c>
      <c r="G110" s="61"/>
      <c r="H110" s="61"/>
      <c r="I110" s="61"/>
      <c r="J110" s="61"/>
      <c r="K110" s="65"/>
      <c r="L110" s="39"/>
      <c r="M110" s="39"/>
      <c r="N110" s="71" t="str">
        <f t="shared" si="6"/>
        <v/>
      </c>
      <c r="O110" s="72" t="str">
        <f t="shared" si="7"/>
        <v/>
      </c>
      <c r="P110" s="73" t="str">
        <f t="shared" si="8"/>
        <v/>
      </c>
      <c r="Q110" s="73" t="str">
        <f t="shared" si="9"/>
        <v/>
      </c>
      <c r="R110" s="74" t="str">
        <f t="shared" si="10"/>
        <v/>
      </c>
    </row>
    <row r="111" spans="2:18" ht="24.95" customHeight="1">
      <c r="B111" s="45" t="str">
        <f t="shared" si="11"/>
        <v/>
      </c>
      <c r="C111" s="60"/>
      <c r="D111" s="61"/>
      <c r="E111" s="61"/>
      <c r="F111" s="46" t="str">
        <f><![CDATA[IFERROR(IF(E111<>"",VLOOKUP(E111,Items!$C$8:$D$167,2,0),""),"راجع تكويد الصنف")]]></f>
        <v/>
      </c>
      <c r="G111" s="61"/>
      <c r="H111" s="61"/>
      <c r="I111" s="61"/>
      <c r="J111" s="61"/>
      <c r="K111" s="65"/>
      <c r="L111" s="39"/>
      <c r="M111" s="39"/>
      <c r="N111" s="71" t="str">
        <f t="shared" si="6"/>
        <v/>
      </c>
      <c r="O111" s="72" t="str">
        <f t="shared" si="7"/>
        <v/>
      </c>
      <c r="P111" s="73" t="str">
        <f t="shared" si="8"/>
        <v/>
      </c>
      <c r="Q111" s="73" t="str">
        <f t="shared" si="9"/>
        <v/>
      </c>
      <c r="R111" s="74" t="str">
        <f t="shared" si="10"/>
        <v/>
      </c>
    </row>
    <row r="112" spans="2:18" ht="24.95" customHeight="1">
      <c r="B112" s="45" t="str">
        <f t="shared" si="11"/>
        <v/>
      </c>
      <c r="C112" s="60"/>
      <c r="D112" s="61"/>
      <c r="E112" s="61"/>
      <c r="F112" s="46" t="str">
        <f><![CDATA[IFERROR(IF(E112<>"",VLOOKUP(E112,Items!$C$8:$D$167,2,0),""),"راجع تكويد الصنف")]]></f>
        <v/>
      </c>
      <c r="G112" s="61"/>
      <c r="H112" s="61"/>
      <c r="I112" s="61"/>
      <c r="J112" s="61"/>
      <c r="K112" s="65"/>
      <c r="L112" s="39"/>
      <c r="M112" s="39"/>
      <c r="N112" s="71" t="str">
        <f t="shared" si="6"/>
        <v/>
      </c>
      <c r="O112" s="72" t="str">
        <f t="shared" si="7"/>
        <v/>
      </c>
      <c r="P112" s="73" t="str">
        <f t="shared" si="8"/>
        <v/>
      </c>
      <c r="Q112" s="73" t="str">
        <f t="shared" si="9"/>
        <v/>
      </c>
      <c r="R112" s="74" t="str">
        <f t="shared" si="10"/>
        <v/>
      </c>
    </row>
    <row r="113" spans="2:18" ht="24.95" customHeight="1">
      <c r="B113" s="45" t="str">
        <f t="shared" si="11"/>
        <v/>
      </c>
      <c r="C113" s="60"/>
      <c r="D113" s="61"/>
      <c r="E113" s="61"/>
      <c r="F113" s="46" t="str">
        <f><![CDATA[IFERROR(IF(E113<>"",VLOOKUP(E113,Items!$C$8:$D$167,2,0),""),"راجع تكويد الصنف")]]></f>
        <v/>
      </c>
      <c r="G113" s="61"/>
      <c r="H113" s="61"/>
      <c r="I113" s="61"/>
      <c r="J113" s="61"/>
      <c r="K113" s="65"/>
      <c r="L113" s="39"/>
      <c r="M113" s="39"/>
      <c r="N113" s="71" t="str">
        <f t="shared" si="6"/>
        <v/>
      </c>
      <c r="O113" s="72" t="str">
        <f t="shared" si="7"/>
        <v/>
      </c>
      <c r="P113" s="73" t="str">
        <f t="shared" si="8"/>
        <v/>
      </c>
      <c r="Q113" s="73" t="str">
        <f t="shared" si="9"/>
        <v/>
      </c>
      <c r="R113" s="74" t="str">
        <f t="shared" si="10"/>
        <v/>
      </c>
    </row>
    <row r="114" spans="2:18" ht="24.95" customHeight="1">
      <c r="B114" s="45" t="str">
        <f t="shared" si="11"/>
        <v/>
      </c>
      <c r="C114" s="60"/>
      <c r="D114" s="61"/>
      <c r="E114" s="61"/>
      <c r="F114" s="46" t="str">
        <f><![CDATA[IFERROR(IF(E114<>"",VLOOKUP(E114,Items!$C$8:$D$167,2,0),""),"راجع تكويد الصنف")]]></f>
        <v/>
      </c>
      <c r="G114" s="61"/>
      <c r="H114" s="61"/>
      <c r="I114" s="61"/>
      <c r="J114" s="61"/>
      <c r="K114" s="65"/>
      <c r="L114" s="39"/>
      <c r="M114" s="39"/>
      <c r="N114" s="71" t="str">
        <f t="shared" si="6"/>
        <v/>
      </c>
      <c r="O114" s="72" t="str">
        <f t="shared" si="7"/>
        <v/>
      </c>
      <c r="P114" s="73" t="str">
        <f t="shared" si="8"/>
        <v/>
      </c>
      <c r="Q114" s="73" t="str">
        <f t="shared" si="9"/>
        <v/>
      </c>
      <c r="R114" s="74" t="str">
        <f t="shared" si="10"/>
        <v/>
      </c>
    </row>
    <row r="115" spans="2:18" ht="24.95" customHeight="1">
      <c r="B115" s="45" t="str">
        <f t="shared" si="11"/>
        <v/>
      </c>
      <c r="C115" s="60"/>
      <c r="D115" s="61"/>
      <c r="E115" s="61"/>
      <c r="F115" s="46" t="str">
        <f><![CDATA[IFERROR(IF(E115<>"",VLOOKUP(E115,Items!$C$8:$D$167,2,0),""),"راجع تكويد الصنف")]]></f>
        <v/>
      </c>
      <c r="G115" s="61"/>
      <c r="H115" s="61"/>
      <c r="I115" s="61"/>
      <c r="J115" s="61"/>
      <c r="K115" s="65"/>
      <c r="L115" s="39"/>
      <c r="M115" s="39"/>
      <c r="N115" s="71" t="str">
        <f t="shared" si="6"/>
        <v/>
      </c>
      <c r="O115" s="72" t="str">
        <f t="shared" si="7"/>
        <v/>
      </c>
      <c r="P115" s="73" t="str">
        <f t="shared" si="8"/>
        <v/>
      </c>
      <c r="Q115" s="73" t="str">
        <f t="shared" si="9"/>
        <v/>
      </c>
      <c r="R115" s="74" t="str">
        <f t="shared" si="10"/>
        <v/>
      </c>
    </row>
    <row r="116" spans="2:18" ht="24.95" customHeight="1">
      <c r="B116" s="45" t="str">
        <f t="shared" si="11"/>
        <v/>
      </c>
      <c r="C116" s="60"/>
      <c r="D116" s="61"/>
      <c r="E116" s="61"/>
      <c r="F116" s="46" t="str">
        <f><![CDATA[IFERROR(IF(E116<>"",VLOOKUP(E116,Items!$C$8:$D$167,2,0),""),"راجع تكويد الصنف")]]></f>
        <v/>
      </c>
      <c r="G116" s="61"/>
      <c r="H116" s="61"/>
      <c r="I116" s="61"/>
      <c r="J116" s="61"/>
      <c r="K116" s="65"/>
      <c r="L116" s="39"/>
      <c r="M116" s="39"/>
      <c r="N116" s="71" t="str">
        <f t="shared" si="6"/>
        <v/>
      </c>
      <c r="O116" s="72" t="str">
        <f t="shared" si="7"/>
        <v/>
      </c>
      <c r="P116" s="73" t="str">
        <f t="shared" si="8"/>
        <v/>
      </c>
      <c r="Q116" s="73" t="str">
        <f t="shared" si="9"/>
        <v/>
      </c>
      <c r="R116" s="74" t="str">
        <f t="shared" si="10"/>
        <v/>
      </c>
    </row>
    <row r="117" spans="2:18" ht="24.95" customHeight="1">
      <c r="B117" s="45" t="str">
        <f t="shared" si="11"/>
        <v/>
      </c>
      <c r="C117" s="60"/>
      <c r="D117" s="61"/>
      <c r="E117" s="61"/>
      <c r="F117" s="46" t="str">
        <f><![CDATA[IFERROR(IF(E117<>"",VLOOKUP(E117,Items!$C$8:$D$167,2,0),""),"راجع تكويد الصنف")]]></f>
        <v/>
      </c>
      <c r="G117" s="61"/>
      <c r="H117" s="61"/>
      <c r="I117" s="61"/>
      <c r="J117" s="61"/>
      <c r="K117" s="65"/>
      <c r="L117" s="39"/>
      <c r="M117" s="39"/>
      <c r="N117" s="71" t="str">
        <f t="shared" si="6"/>
        <v/>
      </c>
      <c r="O117" s="72" t="str">
        <f t="shared" si="7"/>
        <v/>
      </c>
      <c r="P117" s="73" t="str">
        <f t="shared" si="8"/>
        <v/>
      </c>
      <c r="Q117" s="73" t="str">
        <f t="shared" si="9"/>
        <v/>
      </c>
      <c r="R117" s="74" t="str">
        <f t="shared" si="10"/>
        <v/>
      </c>
    </row>
    <row r="118" spans="2:18" ht="24.95" customHeight="1">
      <c r="B118" s="45" t="str">
        <f t="shared" si="11"/>
        <v/>
      </c>
      <c r="C118" s="60"/>
      <c r="D118" s="61"/>
      <c r="E118" s="61"/>
      <c r="F118" s="46" t="str">
        <f><![CDATA[IFERROR(IF(E118<>"",VLOOKUP(E118,Items!$C$8:$D$167,2,0),""),"راجع تكويد الصنف")]]></f>
        <v/>
      </c>
      <c r="G118" s="61"/>
      <c r="H118" s="61"/>
      <c r="I118" s="61"/>
      <c r="J118" s="61"/>
      <c r="K118" s="65"/>
      <c r="L118" s="39"/>
      <c r="M118" s="39"/>
      <c r="N118" s="71" t="str">
        <f t="shared" si="6"/>
        <v/>
      </c>
      <c r="O118" s="72" t="str">
        <f t="shared" si="7"/>
        <v/>
      </c>
      <c r="P118" s="73" t="str">
        <f t="shared" si="8"/>
        <v/>
      </c>
      <c r="Q118" s="73" t="str">
        <f t="shared" si="9"/>
        <v/>
      </c>
      <c r="R118" s="74" t="str">
        <f t="shared" si="10"/>
        <v/>
      </c>
    </row>
    <row r="119" spans="2:18" ht="24.95" customHeight="1">
      <c r="B119" s="45" t="str">
        <f t="shared" si="11"/>
        <v/>
      </c>
      <c r="C119" s="60"/>
      <c r="D119" s="61"/>
      <c r="E119" s="61"/>
      <c r="F119" s="46" t="str">
        <f><![CDATA[IFERROR(IF(E119<>"",VLOOKUP(E119,Items!$C$8:$D$167,2,0),""),"راجع تكويد الصنف")]]></f>
        <v/>
      </c>
      <c r="G119" s="61"/>
      <c r="H119" s="61"/>
      <c r="I119" s="61"/>
      <c r="J119" s="61"/>
      <c r="K119" s="65"/>
      <c r="L119" s="39"/>
      <c r="M119" s="39"/>
      <c r="N119" s="71" t="str">
        <f t="shared" si="6"/>
        <v/>
      </c>
      <c r="O119" s="72" t="str">
        <f t="shared" si="7"/>
        <v/>
      </c>
      <c r="P119" s="73" t="str">
        <f t="shared" si="8"/>
        <v/>
      </c>
      <c r="Q119" s="73" t="str">
        <f t="shared" si="9"/>
        <v/>
      </c>
      <c r="R119" s="74" t="str">
        <f t="shared" si="10"/>
        <v/>
      </c>
    </row>
    <row r="120" spans="2:18" ht="24.95" customHeight="1">
      <c r="B120" s="45" t="str">
        <f t="shared" si="11"/>
        <v/>
      </c>
      <c r="C120" s="60"/>
      <c r="D120" s="61"/>
      <c r="E120" s="61"/>
      <c r="F120" s="46" t="str">
        <f><![CDATA[IFERROR(IF(E120<>"",VLOOKUP(E120,Items!$C$8:$D$167,2,0),""),"راجع تكويد الصنف")]]></f>
        <v/>
      </c>
      <c r="G120" s="61"/>
      <c r="H120" s="61"/>
      <c r="I120" s="61"/>
      <c r="J120" s="61"/>
      <c r="K120" s="65"/>
      <c r="L120" s="39"/>
      <c r="M120" s="39"/>
      <c r="N120" s="71" t="str">
        <f t="shared" si="6"/>
        <v/>
      </c>
      <c r="O120" s="72" t="str">
        <f t="shared" si="7"/>
        <v/>
      </c>
      <c r="P120" s="73" t="str">
        <f t="shared" si="8"/>
        <v/>
      </c>
      <c r="Q120" s="73" t="str">
        <f t="shared" si="9"/>
        <v/>
      </c>
      <c r="R120" s="74" t="str">
        <f t="shared" si="10"/>
        <v/>
      </c>
    </row>
    <row r="121" spans="2:18" ht="24.95" customHeight="1">
      <c r="B121" s="45" t="str">
        <f t="shared" si="11"/>
        <v/>
      </c>
      <c r="C121" s="60"/>
      <c r="D121" s="61"/>
      <c r="E121" s="61"/>
      <c r="F121" s="46" t="str">
        <f><![CDATA[IFERROR(IF(E121<>"",VLOOKUP(E121,Items!$C$8:$D$167,2,0),""),"راجع تكويد الصنف")]]></f>
        <v/>
      </c>
      <c r="G121" s="61"/>
      <c r="H121" s="61"/>
      <c r="I121" s="61"/>
      <c r="J121" s="61"/>
      <c r="K121" s="65"/>
      <c r="L121" s="39"/>
      <c r="M121" s="39"/>
      <c r="N121" s="71" t="str">
        <f t="shared" si="6"/>
        <v/>
      </c>
      <c r="O121" s="72" t="str">
        <f t="shared" si="7"/>
        <v/>
      </c>
      <c r="P121" s="73" t="str">
        <f t="shared" si="8"/>
        <v/>
      </c>
      <c r="Q121" s="73" t="str">
        <f t="shared" si="9"/>
        <v/>
      </c>
      <c r="R121" s="74" t="str">
        <f t="shared" si="10"/>
        <v/>
      </c>
    </row>
    <row r="122" spans="2:18" ht="24.95" customHeight="1">
      <c r="B122" s="45" t="str">
        <f t="shared" si="11"/>
        <v/>
      </c>
      <c r="C122" s="60"/>
      <c r="D122" s="61"/>
      <c r="E122" s="61"/>
      <c r="F122" s="46" t="str">
        <f><![CDATA[IFERROR(IF(E122<>"",VLOOKUP(E122,Items!$C$8:$D$167,2,0),""),"راجع تكويد الصنف")]]></f>
        <v/>
      </c>
      <c r="G122" s="61"/>
      <c r="H122" s="61"/>
      <c r="I122" s="61"/>
      <c r="J122" s="61"/>
      <c r="K122" s="65"/>
      <c r="L122" s="39"/>
      <c r="M122" s="39"/>
      <c r="N122" s="71" t="str">
        <f t="shared" si="6"/>
        <v/>
      </c>
      <c r="O122" s="72" t="str">
        <f t="shared" si="7"/>
        <v/>
      </c>
      <c r="P122" s="73" t="str">
        <f t="shared" si="8"/>
        <v/>
      </c>
      <c r="Q122" s="73" t="str">
        <f t="shared" si="9"/>
        <v/>
      </c>
      <c r="R122" s="74" t="str">
        <f t="shared" si="10"/>
        <v/>
      </c>
    </row>
    <row r="123" spans="2:18" ht="24.95" customHeight="1">
      <c r="B123" s="45" t="str">
        <f t="shared" si="11"/>
        <v/>
      </c>
      <c r="C123" s="60"/>
      <c r="D123" s="61"/>
      <c r="E123" s="61"/>
      <c r="F123" s="46" t="str">
        <f><![CDATA[IFERROR(IF(E123<>"",VLOOKUP(E123,Items!$C$8:$D$167,2,0),""),"راجع تكويد الصنف")]]></f>
        <v/>
      </c>
      <c r="G123" s="61"/>
      <c r="H123" s="61"/>
      <c r="I123" s="61"/>
      <c r="J123" s="61"/>
      <c r="K123" s="65"/>
      <c r="L123" s="39"/>
      <c r="M123" s="39"/>
      <c r="N123" s="71" t="str">
        <f t="shared" si="6"/>
        <v/>
      </c>
      <c r="O123" s="72" t="str">
        <f t="shared" si="7"/>
        <v/>
      </c>
      <c r="P123" s="73" t="str">
        <f t="shared" si="8"/>
        <v/>
      </c>
      <c r="Q123" s="73" t="str">
        <f t="shared" si="9"/>
        <v/>
      </c>
      <c r="R123" s="74" t="str">
        <f t="shared" si="10"/>
        <v/>
      </c>
    </row>
    <row r="124" spans="2:18" ht="24.95" customHeight="1">
      <c r="B124" s="45" t="str">
        <f t="shared" si="11"/>
        <v/>
      </c>
      <c r="C124" s="60"/>
      <c r="D124" s="61"/>
      <c r="E124" s="61"/>
      <c r="F124" s="46" t="str">
        <f><![CDATA[IFERROR(IF(E124<>"",VLOOKUP(E124,Items!$C$8:$D$167,2,0),""),"راجع تكويد الصنف")]]></f>
        <v/>
      </c>
      <c r="G124" s="61"/>
      <c r="H124" s="61"/>
      <c r="I124" s="61"/>
      <c r="J124" s="61"/>
      <c r="K124" s="65"/>
      <c r="L124" s="39"/>
      <c r="M124" s="39"/>
      <c r="N124" s="71" t="str">
        <f t="shared" si="6"/>
        <v/>
      </c>
      <c r="O124" s="72" t="str">
        <f t="shared" si="7"/>
        <v/>
      </c>
      <c r="P124" s="73" t="str">
        <f t="shared" si="8"/>
        <v/>
      </c>
      <c r="Q124" s="73" t="str">
        <f t="shared" si="9"/>
        <v/>
      </c>
      <c r="R124" s="74" t="str">
        <f t="shared" si="10"/>
        <v/>
      </c>
    </row>
    <row r="125" spans="2:18" ht="24.95" customHeight="1">
      <c r="B125" s="45" t="str">
        <f t="shared" si="11"/>
        <v/>
      </c>
      <c r="C125" s="60"/>
      <c r="D125" s="61"/>
      <c r="E125" s="61"/>
      <c r="F125" s="46" t="str">
        <f><![CDATA[IFERROR(IF(E125<>"",VLOOKUP(E125,Items!$C$8:$D$167,2,0),""),"راجع تكويد الصنف")]]></f>
        <v/>
      </c>
      <c r="G125" s="61"/>
      <c r="H125" s="61"/>
      <c r="I125" s="61"/>
      <c r="J125" s="61"/>
      <c r="K125" s="65"/>
      <c r="L125" s="39"/>
      <c r="M125" s="39"/>
      <c r="N125" s="71" t="str">
        <f t="shared" si="6"/>
        <v/>
      </c>
      <c r="O125" s="72" t="str">
        <f t="shared" si="7"/>
        <v/>
      </c>
      <c r="P125" s="73" t="str">
        <f t="shared" si="8"/>
        <v/>
      </c>
      <c r="Q125" s="73" t="str">
        <f t="shared" si="9"/>
        <v/>
      </c>
      <c r="R125" s="74" t="str">
        <f t="shared" si="10"/>
        <v/>
      </c>
    </row>
    <row r="126" spans="2:18" ht="24.95" customHeight="1">
      <c r="B126" s="45" t="str">
        <f t="shared" si="11"/>
        <v/>
      </c>
      <c r="C126" s="60"/>
      <c r="D126" s="61"/>
      <c r="E126" s="61"/>
      <c r="F126" s="46" t="str">
        <f><![CDATA[IFERROR(IF(E126<>"",VLOOKUP(E126,Items!$C$8:$D$167,2,0),""),"راجع تكويد الصنف")]]></f>
        <v/>
      </c>
      <c r="G126" s="61"/>
      <c r="H126" s="61"/>
      <c r="I126" s="61"/>
      <c r="J126" s="61"/>
      <c r="K126" s="65"/>
      <c r="L126" s="39"/>
      <c r="M126" s="39"/>
      <c r="N126" s="71" t="str">
        <f t="shared" si="6"/>
        <v/>
      </c>
      <c r="O126" s="72" t="str">
        <f t="shared" si="7"/>
        <v/>
      </c>
      <c r="P126" s="73" t="str">
        <f t="shared" si="8"/>
        <v/>
      </c>
      <c r="Q126" s="73" t="str">
        <f t="shared" si="9"/>
        <v/>
      </c>
      <c r="R126" s="74" t="str">
        <f t="shared" si="10"/>
        <v/>
      </c>
    </row>
    <row r="127" spans="2:18" ht="24.95" customHeight="1">
      <c r="B127" s="45" t="str">
        <f t="shared" si="11"/>
        <v/>
      </c>
      <c r="C127" s="60"/>
      <c r="D127" s="61"/>
      <c r="E127" s="61"/>
      <c r="F127" s="46" t="str">
        <f><![CDATA[IFERROR(IF(E127<>"",VLOOKUP(E127,Items!$C$8:$D$167,2,0),""),"راجع تكويد الصنف")]]></f>
        <v/>
      </c>
      <c r="G127" s="61"/>
      <c r="H127" s="61"/>
      <c r="I127" s="61"/>
      <c r="J127" s="61"/>
      <c r="K127" s="65"/>
      <c r="L127" s="39"/>
      <c r="M127" s="39"/>
      <c r="N127" s="71" t="str">
        <f t="shared" si="6"/>
        <v/>
      </c>
      <c r="O127" s="72" t="str">
        <f t="shared" si="7"/>
        <v/>
      </c>
      <c r="P127" s="73" t="str">
        <f t="shared" si="8"/>
        <v/>
      </c>
      <c r="Q127" s="73" t="str">
        <f t="shared" si="9"/>
        <v/>
      </c>
      <c r="R127" s="74" t="str">
        <f t="shared" si="10"/>
        <v/>
      </c>
    </row>
    <row r="128" spans="2:18" ht="24.95" customHeight="1">
      <c r="B128" s="45" t="str">
        <f t="shared" si="11"/>
        <v/>
      </c>
      <c r="C128" s="60"/>
      <c r="D128" s="61"/>
      <c r="E128" s="61"/>
      <c r="F128" s="46" t="str">
        <f><![CDATA[IFERROR(IF(E128<>"",VLOOKUP(E128,Items!$C$8:$D$167,2,0),""),"راجع تكويد الصنف")]]></f>
        <v/>
      </c>
      <c r="G128" s="61"/>
      <c r="H128" s="61"/>
      <c r="I128" s="61"/>
      <c r="J128" s="61"/>
      <c r="K128" s="65"/>
      <c r="L128" s="39"/>
      <c r="M128" s="39"/>
      <c r="N128" s="71" t="str">
        <f t="shared" si="6"/>
        <v/>
      </c>
      <c r="O128" s="72" t="str">
        <f t="shared" si="7"/>
        <v/>
      </c>
      <c r="P128" s="73" t="str">
        <f t="shared" si="8"/>
        <v/>
      </c>
      <c r="Q128" s="73" t="str">
        <f t="shared" si="9"/>
        <v/>
      </c>
      <c r="R128" s="74" t="str">
        <f t="shared" si="10"/>
        <v/>
      </c>
    </row>
    <row r="129" spans="2:18" ht="24.95" customHeight="1">
      <c r="B129" s="45" t="str">
        <f t="shared" si="11"/>
        <v/>
      </c>
      <c r="C129" s="60"/>
      <c r="D129" s="61"/>
      <c r="E129" s="61"/>
      <c r="F129" s="46" t="str">
        <f><![CDATA[IFERROR(IF(E129<>"",VLOOKUP(E129,Items!$C$8:$D$167,2,0),""),"راجع تكويد الصنف")]]></f>
        <v/>
      </c>
      <c r="G129" s="61"/>
      <c r="H129" s="61"/>
      <c r="I129" s="61"/>
      <c r="J129" s="61"/>
      <c r="K129" s="65"/>
      <c r="L129" s="39"/>
      <c r="M129" s="39"/>
      <c r="N129" s="71" t="str">
        <f t="shared" si="6"/>
        <v/>
      </c>
      <c r="O129" s="72" t="str">
        <f t="shared" si="7"/>
        <v/>
      </c>
      <c r="P129" s="73" t="str">
        <f t="shared" si="8"/>
        <v/>
      </c>
      <c r="Q129" s="73" t="str">
        <f t="shared" si="9"/>
        <v/>
      </c>
      <c r="R129" s="74" t="str">
        <f t="shared" si="10"/>
        <v/>
      </c>
    </row>
    <row r="130" spans="2:18" ht="24.95" customHeight="1">
      <c r="B130" s="45" t="str">
        <f t="shared" si="11"/>
        <v/>
      </c>
      <c r="C130" s="60"/>
      <c r="D130" s="61"/>
      <c r="E130" s="61"/>
      <c r="F130" s="46" t="str">
        <f><![CDATA[IFERROR(IF(E130<>"",VLOOKUP(E130,Items!$C$8:$D$167,2,0),""),"راجع تكويد الصنف")]]></f>
        <v/>
      </c>
      <c r="G130" s="61"/>
      <c r="H130" s="61"/>
      <c r="I130" s="61"/>
      <c r="J130" s="61"/>
      <c r="K130" s="65"/>
      <c r="L130" s="39"/>
      <c r="M130" s="39"/>
      <c r="N130" s="71" t="str">
        <f t="shared" si="6"/>
        <v/>
      </c>
      <c r="O130" s="72" t="str">
        <f t="shared" si="7"/>
        <v/>
      </c>
      <c r="P130" s="73" t="str">
        <f t="shared" si="8"/>
        <v/>
      </c>
      <c r="Q130" s="73" t="str">
        <f t="shared" si="9"/>
        <v/>
      </c>
      <c r="R130" s="74" t="str">
        <f t="shared" si="10"/>
        <v/>
      </c>
    </row>
    <row r="131" spans="2:18" ht="24.95" customHeight="1">
      <c r="B131" s="45" t="str">
        <f t="shared" si="11"/>
        <v/>
      </c>
      <c r="C131" s="60"/>
      <c r="D131" s="61"/>
      <c r="E131" s="61"/>
      <c r="F131" s="46" t="str">
        <f><![CDATA[IFERROR(IF(E131<>"",VLOOKUP(E131,Items!$C$8:$D$167,2,0),""),"راجع تكويد الصنف")]]></f>
        <v/>
      </c>
      <c r="G131" s="61"/>
      <c r="H131" s="61"/>
      <c r="I131" s="61"/>
      <c r="J131" s="61"/>
      <c r="K131" s="65"/>
      <c r="L131" s="39"/>
      <c r="M131" s="39"/>
      <c r="N131" s="71" t="str">
        <f t="shared" si="6"/>
        <v/>
      </c>
      <c r="O131" s="72" t="str">
        <f t="shared" si="7"/>
        <v/>
      </c>
      <c r="P131" s="73" t="str">
        <f t="shared" si="8"/>
        <v/>
      </c>
      <c r="Q131" s="73" t="str">
        <f t="shared" si="9"/>
        <v/>
      </c>
      <c r="R131" s="74" t="str">
        <f t="shared" si="10"/>
        <v/>
      </c>
    </row>
    <row r="132" spans="2:18" ht="24.95" customHeight="1">
      <c r="B132" s="45" t="str">
        <f t="shared" si="11"/>
        <v/>
      </c>
      <c r="C132" s="60"/>
      <c r="D132" s="61"/>
      <c r="E132" s="61"/>
      <c r="F132" s="46" t="str">
        <f><![CDATA[IFERROR(IF(E132<>"",VLOOKUP(E132,Items!$C$8:$D$167,2,0),""),"راجع تكويد الصنف")]]></f>
        <v/>
      </c>
      <c r="G132" s="61"/>
      <c r="H132" s="61"/>
      <c r="I132" s="61"/>
      <c r="J132" s="61"/>
      <c r="K132" s="65"/>
      <c r="L132" s="39"/>
      <c r="M132" s="39"/>
      <c r="N132" s="71" t="str">
        <f t="shared" si="6"/>
        <v/>
      </c>
      <c r="O132" s="72" t="str">
        <f t="shared" si="7"/>
        <v/>
      </c>
      <c r="P132" s="73" t="str">
        <f t="shared" si="8"/>
        <v/>
      </c>
      <c r="Q132" s="73" t="str">
        <f t="shared" si="9"/>
        <v/>
      </c>
      <c r="R132" s="74" t="str">
        <f t="shared" si="10"/>
        <v/>
      </c>
    </row>
    <row r="133" spans="2:18" ht="24.95" customHeight="1">
      <c r="B133" s="45" t="str">
        <f t="shared" si="11"/>
        <v/>
      </c>
      <c r="C133" s="60"/>
      <c r="D133" s="61"/>
      <c r="E133" s="61"/>
      <c r="F133" s="46" t="str">
        <f><![CDATA[IFERROR(IF(E133<>"",VLOOKUP(E133,Items!$C$8:$D$167,2,0),""),"راجع تكويد الصنف")]]></f>
        <v/>
      </c>
      <c r="G133" s="61"/>
      <c r="H133" s="61"/>
      <c r="I133" s="61"/>
      <c r="J133" s="61"/>
      <c r="K133" s="65"/>
      <c r="L133" s="39"/>
      <c r="M133" s="39"/>
      <c r="N133" s="71" t="str">
        <f t="shared" si="6"/>
        <v/>
      </c>
      <c r="O133" s="72" t="str">
        <f t="shared" si="7"/>
        <v/>
      </c>
      <c r="P133" s="73" t="str">
        <f t="shared" si="8"/>
        <v/>
      </c>
      <c r="Q133" s="73" t="str">
        <f t="shared" si="9"/>
        <v/>
      </c>
      <c r="R133" s="74" t="str">
        <f t="shared" si="10"/>
        <v/>
      </c>
    </row>
    <row r="134" spans="2:18" ht="24.95" customHeight="1">
      <c r="B134" s="45" t="str">
        <f t="shared" si="11"/>
        <v/>
      </c>
      <c r="C134" s="60"/>
      <c r="D134" s="61"/>
      <c r="E134" s="61"/>
      <c r="F134" s="46" t="str">
        <f><![CDATA[IFERROR(IF(E134<>"",VLOOKUP(E134,Items!$C$8:$D$167,2,0),""),"راجع تكويد الصنف")]]></f>
        <v/>
      </c>
      <c r="G134" s="61"/>
      <c r="H134" s="61"/>
      <c r="I134" s="61"/>
      <c r="J134" s="61"/>
      <c r="K134" s="65"/>
      <c r="L134" s="39"/>
      <c r="M134" s="39"/>
      <c r="N134" s="71" t="str">
        <f t="shared" si="6"/>
        <v/>
      </c>
      <c r="O134" s="72" t="str">
        <f t="shared" si="7"/>
        <v/>
      </c>
      <c r="P134" s="73" t="str">
        <f t="shared" si="8"/>
        <v/>
      </c>
      <c r="Q134" s="73" t="str">
        <f t="shared" si="9"/>
        <v/>
      </c>
      <c r="R134" s="74" t="str">
        <f t="shared" si="10"/>
        <v/>
      </c>
    </row>
    <row r="135" spans="2:18" ht="24.95" customHeight="1">
      <c r="B135" s="45" t="str">
        <f t="shared" si="11"/>
        <v/>
      </c>
      <c r="C135" s="60"/>
      <c r="D135" s="61"/>
      <c r="E135" s="61"/>
      <c r="F135" s="46" t="str">
        <f><![CDATA[IFERROR(IF(E135<>"",VLOOKUP(E135,Items!$C$8:$D$167,2,0),""),"راجع تكويد الصنف")]]></f>
        <v/>
      </c>
      <c r="G135" s="61"/>
      <c r="H135" s="61"/>
      <c r="I135" s="61"/>
      <c r="J135" s="61"/>
      <c r="K135" s="65"/>
      <c r="L135" s="39"/>
      <c r="M135" s="39"/>
      <c r="N135" s="71" t="str">
        <f t="shared" si="6"/>
        <v/>
      </c>
      <c r="O135" s="72" t="str">
        <f t="shared" si="7"/>
        <v/>
      </c>
      <c r="P135" s="73" t="str">
        <f t="shared" si="8"/>
        <v/>
      </c>
      <c r="Q135" s="73" t="str">
        <f t="shared" si="9"/>
        <v/>
      </c>
      <c r="R135" s="74" t="str">
        <f t="shared" si="10"/>
        <v/>
      </c>
    </row>
    <row r="136" spans="2:18" ht="24.95" customHeight="1">
      <c r="B136" s="45" t="str">
        <f t="shared" si="11"/>
        <v/>
      </c>
      <c r="C136" s="60"/>
      <c r="D136" s="61"/>
      <c r="E136" s="61"/>
      <c r="F136" s="46" t="str">
        <f><![CDATA[IFERROR(IF(E136<>"",VLOOKUP(E136,Items!$C$8:$D$167,2,0),""),"راجع تكويد الصنف")]]></f>
        <v/>
      </c>
      <c r="G136" s="61"/>
      <c r="H136" s="61"/>
      <c r="I136" s="61"/>
      <c r="J136" s="61"/>
      <c r="K136" s="65"/>
      <c r="L136" s="39"/>
      <c r="M136" s="39"/>
      <c r="N136" s="71" t="str">
        <f t="shared" si="6"/>
        <v/>
      </c>
      <c r="O136" s="72" t="str">
        <f t="shared" si="7"/>
        <v/>
      </c>
      <c r="P136" s="73" t="str">
        <f t="shared" si="8"/>
        <v/>
      </c>
      <c r="Q136" s="73" t="str">
        <f t="shared" si="9"/>
        <v/>
      </c>
      <c r="R136" s="74" t="str">
        <f t="shared" si="10"/>
        <v/>
      </c>
    </row>
    <row r="137" spans="2:18" ht="24.95" customHeight="1">
      <c r="B137" s="45" t="str">
        <f t="shared" si="11"/>
        <v/>
      </c>
      <c r="C137" s="60"/>
      <c r="D137" s="61"/>
      <c r="E137" s="61"/>
      <c r="F137" s="46" t="str">
        <f><![CDATA[IFERROR(IF(E137<>"",VLOOKUP(E137,Items!$C$8:$D$167,2,0),""),"راجع تكويد الصنف")]]></f>
        <v/>
      </c>
      <c r="G137" s="61"/>
      <c r="H137" s="61"/>
      <c r="I137" s="61"/>
      <c r="J137" s="61"/>
      <c r="K137" s="65"/>
      <c r="L137" s="39"/>
      <c r="M137" s="39"/>
      <c r="N137" s="71" t="str">
        <f t="shared" si="6"/>
        <v/>
      </c>
      <c r="O137" s="72" t="str">
        <f t="shared" si="7"/>
        <v/>
      </c>
      <c r="P137" s="73" t="str">
        <f t="shared" si="8"/>
        <v/>
      </c>
      <c r="Q137" s="73" t="str">
        <f t="shared" si="9"/>
        <v/>
      </c>
      <c r="R137" s="74" t="str">
        <f t="shared" si="10"/>
        <v/>
      </c>
    </row>
    <row r="138" spans="2:18" ht="24.95" customHeight="1">
      <c r="B138" s="45" t="str">
        <f t="shared" si="11"/>
        <v/>
      </c>
      <c r="C138" s="60"/>
      <c r="D138" s="61"/>
      <c r="E138" s="61"/>
      <c r="F138" s="46" t="str">
        <f><![CDATA[IFERROR(IF(E138<>"",VLOOKUP(E138,Items!$C$8:$D$167,2,0),""),"راجع تكويد الصنف")]]></f>
        <v/>
      </c>
      <c r="G138" s="61"/>
      <c r="H138" s="61"/>
      <c r="I138" s="61"/>
      <c r="J138" s="61"/>
      <c r="K138" s="65"/>
      <c r="L138" s="39"/>
      <c r="M138" s="39"/>
      <c r="N138" s="71" t="str">
        <f t="shared" ref="N138:N201" si="12">IF(P138&lt;&gt;"",ROW(),"")</f>
        <v/>
      </c>
      <c r="O138" s="72" t="str">
        <f t="shared" ref="O138:O201" si="13">IF($O$8=3,IF($O$6=D138,C138,""),"")</f>
        <v/>
      </c>
      <c r="P138" s="73" t="str">
        <f t="shared" ref="P138:P201" si="14">IF($O$8=3,IF($O$6=D138,F138,""),"")</f>
        <v/>
      </c>
      <c r="Q138" s="73" t="str">
        <f t="shared" ref="Q138:Q201" si="15">IF($O$8=3,IF($O$6=D138,H138,""),"")</f>
        <v/>
      </c>
      <c r="R138" s="74" t="str">
        <f t="shared" ref="R138:R201" si="16">IF($O$8=3,IF($O$6=D138,I138,""),"")</f>
        <v/>
      </c>
    </row>
    <row r="139" spans="2:18" ht="24.95" customHeight="1">
      <c r="B139" s="45" t="str">
        <f t="shared" ref="B139:B202" si="17">IF(AND(C139&lt;&gt;"",E139&lt;&gt;""),B138+1,"")</f>
        <v/>
      </c>
      <c r="C139" s="60"/>
      <c r="D139" s="61"/>
      <c r="E139" s="61"/>
      <c r="F139" s="46" t="str">
        <f><![CDATA[IFERROR(IF(E139<>"",VLOOKUP(E139,Items!$C$8:$D$167,2,0),""),"راجع تكويد الصنف")]]></f>
        <v/>
      </c>
      <c r="G139" s="61"/>
      <c r="H139" s="61"/>
      <c r="I139" s="61"/>
      <c r="J139" s="61"/>
      <c r="K139" s="65"/>
      <c r="L139" s="39"/>
      <c r="M139" s="39"/>
      <c r="N139" s="71" t="str">
        <f t="shared" si="12"/>
        <v/>
      </c>
      <c r="O139" s="72" t="str">
        <f t="shared" si="13"/>
        <v/>
      </c>
      <c r="P139" s="73" t="str">
        <f t="shared" si="14"/>
        <v/>
      </c>
      <c r="Q139" s="73" t="str">
        <f t="shared" si="15"/>
        <v/>
      </c>
      <c r="R139" s="74" t="str">
        <f t="shared" si="16"/>
        <v/>
      </c>
    </row>
    <row r="140" spans="2:18" ht="24.95" customHeight="1">
      <c r="B140" s="45" t="str">
        <f t="shared" si="17"/>
        <v/>
      </c>
      <c r="C140" s="60"/>
      <c r="D140" s="61"/>
      <c r="E140" s="61"/>
      <c r="F140" s="46" t="str">
        <f><![CDATA[IFERROR(IF(E140<>"",VLOOKUP(E140,Items!$C$8:$D$167,2,0),""),"راجع تكويد الصنف")]]></f>
        <v/>
      </c>
      <c r="G140" s="61"/>
      <c r="H140" s="61"/>
      <c r="I140" s="61"/>
      <c r="J140" s="61"/>
      <c r="K140" s="65"/>
      <c r="L140" s="39"/>
      <c r="M140" s="39"/>
      <c r="N140" s="71" t="str">
        <f t="shared" si="12"/>
        <v/>
      </c>
      <c r="O140" s="72" t="str">
        <f t="shared" si="13"/>
        <v/>
      </c>
      <c r="P140" s="73" t="str">
        <f t="shared" si="14"/>
        <v/>
      </c>
      <c r="Q140" s="73" t="str">
        <f t="shared" si="15"/>
        <v/>
      </c>
      <c r="R140" s="74" t="str">
        <f t="shared" si="16"/>
        <v/>
      </c>
    </row>
    <row r="141" spans="2:18" ht="24.95" customHeight="1">
      <c r="B141" s="45" t="str">
        <f t="shared" si="17"/>
        <v/>
      </c>
      <c r="C141" s="60"/>
      <c r="D141" s="61"/>
      <c r="E141" s="61"/>
      <c r="F141" s="46" t="str">
        <f><![CDATA[IFERROR(IF(E141<>"",VLOOKUP(E141,Items!$C$8:$D$167,2,0),""),"راجع تكويد الصنف")]]></f>
        <v/>
      </c>
      <c r="G141" s="61"/>
      <c r="H141" s="61"/>
      <c r="I141" s="61"/>
      <c r="J141" s="61"/>
      <c r="K141" s="65"/>
      <c r="L141" s="39"/>
      <c r="M141" s="39"/>
      <c r="N141" s="71" t="str">
        <f t="shared" si="12"/>
        <v/>
      </c>
      <c r="O141" s="72" t="str">
        <f t="shared" si="13"/>
        <v/>
      </c>
      <c r="P141" s="73" t="str">
        <f t="shared" si="14"/>
        <v/>
      </c>
      <c r="Q141" s="73" t="str">
        <f t="shared" si="15"/>
        <v/>
      </c>
      <c r="R141" s="74" t="str">
        <f t="shared" si="16"/>
        <v/>
      </c>
    </row>
    <row r="142" spans="2:18" ht="24.95" customHeight="1">
      <c r="B142" s="45" t="str">
        <f t="shared" si="17"/>
        <v/>
      </c>
      <c r="C142" s="60"/>
      <c r="D142" s="61"/>
      <c r="E142" s="61"/>
      <c r="F142" s="46" t="str">
        <f><![CDATA[IFERROR(IF(E142<>"",VLOOKUP(E142,Items!$C$8:$D$167,2,0),""),"راجع تكويد الصنف")]]></f>
        <v/>
      </c>
      <c r="G142" s="61"/>
      <c r="H142" s="61"/>
      <c r="I142" s="61"/>
      <c r="J142" s="61"/>
      <c r="K142" s="65"/>
      <c r="L142" s="39"/>
      <c r="M142" s="39"/>
      <c r="N142" s="71" t="str">
        <f t="shared" si="12"/>
        <v/>
      </c>
      <c r="O142" s="72" t="str">
        <f t="shared" si="13"/>
        <v/>
      </c>
      <c r="P142" s="73" t="str">
        <f t="shared" si="14"/>
        <v/>
      </c>
      <c r="Q142" s="73" t="str">
        <f t="shared" si="15"/>
        <v/>
      </c>
      <c r="R142" s="74" t="str">
        <f t="shared" si="16"/>
        <v/>
      </c>
    </row>
    <row r="143" spans="2:18" ht="24.95" customHeight="1">
      <c r="B143" s="45" t="str">
        <f t="shared" si="17"/>
        <v/>
      </c>
      <c r="C143" s="60"/>
      <c r="D143" s="61"/>
      <c r="E143" s="61"/>
      <c r="F143" s="46" t="str">
        <f><![CDATA[IFERROR(IF(E143<>"",VLOOKUP(E143,Items!$C$8:$D$167,2,0),""),"راجع تكويد الصنف")]]></f>
        <v/>
      </c>
      <c r="G143" s="61"/>
      <c r="H143" s="61"/>
      <c r="I143" s="61"/>
      <c r="J143" s="61"/>
      <c r="K143" s="65"/>
      <c r="L143" s="39"/>
      <c r="M143" s="39"/>
      <c r="N143" s="71" t="str">
        <f t="shared" si="12"/>
        <v/>
      </c>
      <c r="O143" s="72" t="str">
        <f t="shared" si="13"/>
        <v/>
      </c>
      <c r="P143" s="73" t="str">
        <f t="shared" si="14"/>
        <v/>
      </c>
      <c r="Q143" s="73" t="str">
        <f t="shared" si="15"/>
        <v/>
      </c>
      <c r="R143" s="74" t="str">
        <f t="shared" si="16"/>
        <v/>
      </c>
    </row>
    <row r="144" spans="2:18" ht="24.95" customHeight="1">
      <c r="B144" s="45" t="str">
        <f t="shared" si="17"/>
        <v/>
      </c>
      <c r="C144" s="60"/>
      <c r="D144" s="61"/>
      <c r="E144" s="61"/>
      <c r="F144" s="46" t="str">
        <f><![CDATA[IFERROR(IF(E144<>"",VLOOKUP(E144,Items!$C$8:$D$167,2,0),""),"راجع تكويد الصنف")]]></f>
        <v/>
      </c>
      <c r="G144" s="61"/>
      <c r="H144" s="61"/>
      <c r="I144" s="61"/>
      <c r="J144" s="61"/>
      <c r="K144" s="65"/>
      <c r="L144" s="39"/>
      <c r="M144" s="39"/>
      <c r="N144" s="71" t="str">
        <f t="shared" si="12"/>
        <v/>
      </c>
      <c r="O144" s="72" t="str">
        <f t="shared" si="13"/>
        <v/>
      </c>
      <c r="P144" s="73" t="str">
        <f t="shared" si="14"/>
        <v/>
      </c>
      <c r="Q144" s="73" t="str">
        <f t="shared" si="15"/>
        <v/>
      </c>
      <c r="R144" s="74" t="str">
        <f t="shared" si="16"/>
        <v/>
      </c>
    </row>
    <row r="145" spans="2:18" ht="24.95" customHeight="1">
      <c r="B145" s="45" t="str">
        <f t="shared" si="17"/>
        <v/>
      </c>
      <c r="C145" s="60"/>
      <c r="D145" s="61"/>
      <c r="E145" s="61"/>
      <c r="F145" s="46" t="str">
        <f><![CDATA[IFERROR(IF(E145<>"",VLOOKUP(E145,Items!$C$8:$D$167,2,0),""),"راجع تكويد الصنف")]]></f>
        <v/>
      </c>
      <c r="G145" s="61"/>
      <c r="H145" s="61"/>
      <c r="I145" s="61"/>
      <c r="J145" s="61"/>
      <c r="K145" s="65"/>
      <c r="L145" s="39"/>
      <c r="M145" s="39"/>
      <c r="N145" s="71" t="str">
        <f t="shared" si="12"/>
        <v/>
      </c>
      <c r="O145" s="72" t="str">
        <f t="shared" si="13"/>
        <v/>
      </c>
      <c r="P145" s="73" t="str">
        <f t="shared" si="14"/>
        <v/>
      </c>
      <c r="Q145" s="73" t="str">
        <f t="shared" si="15"/>
        <v/>
      </c>
      <c r="R145" s="74" t="str">
        <f t="shared" si="16"/>
        <v/>
      </c>
    </row>
    <row r="146" spans="2:18" ht="24.95" customHeight="1">
      <c r="B146" s="45" t="str">
        <f t="shared" si="17"/>
        <v/>
      </c>
      <c r="C146" s="60"/>
      <c r="D146" s="61"/>
      <c r="E146" s="61"/>
      <c r="F146" s="46" t="str">
        <f><![CDATA[IFERROR(IF(E146<>"",VLOOKUP(E146,Items!$C$8:$D$167,2,0),""),"راجع تكويد الصنف")]]></f>
        <v/>
      </c>
      <c r="G146" s="61"/>
      <c r="H146" s="61"/>
      <c r="I146" s="61"/>
      <c r="J146" s="61"/>
      <c r="K146" s="65"/>
      <c r="L146" s="39"/>
      <c r="M146" s="39"/>
      <c r="N146" s="71" t="str">
        <f t="shared" si="12"/>
        <v/>
      </c>
      <c r="O146" s="72" t="str">
        <f t="shared" si="13"/>
        <v/>
      </c>
      <c r="P146" s="73" t="str">
        <f t="shared" si="14"/>
        <v/>
      </c>
      <c r="Q146" s="73" t="str">
        <f t="shared" si="15"/>
        <v/>
      </c>
      <c r="R146" s="74" t="str">
        <f t="shared" si="16"/>
        <v/>
      </c>
    </row>
    <row r="147" spans="2:18" ht="24.95" customHeight="1">
      <c r="B147" s="45" t="str">
        <f t="shared" si="17"/>
        <v/>
      </c>
      <c r="C147" s="60"/>
      <c r="D147" s="61"/>
      <c r="E147" s="61"/>
      <c r="F147" s="46" t="str">
        <f><![CDATA[IFERROR(IF(E147<>"",VLOOKUP(E147,Items!$C$8:$D$167,2,0),""),"راجع تكويد الصنف")]]></f>
        <v/>
      </c>
      <c r="G147" s="61"/>
      <c r="H147" s="61"/>
      <c r="I147" s="61"/>
      <c r="J147" s="61"/>
      <c r="K147" s="65"/>
      <c r="L147" s="39"/>
      <c r="M147" s="39"/>
      <c r="N147" s="71" t="str">
        <f t="shared" si="12"/>
        <v/>
      </c>
      <c r="O147" s="72" t="str">
        <f t="shared" si="13"/>
        <v/>
      </c>
      <c r="P147" s="73" t="str">
        <f t="shared" si="14"/>
        <v/>
      </c>
      <c r="Q147" s="73" t="str">
        <f t="shared" si="15"/>
        <v/>
      </c>
      <c r="R147" s="74" t="str">
        <f t="shared" si="16"/>
        <v/>
      </c>
    </row>
    <row r="148" spans="2:18" ht="24.95" customHeight="1">
      <c r="B148" s="45" t="str">
        <f t="shared" si="17"/>
        <v/>
      </c>
      <c r="C148" s="60"/>
      <c r="D148" s="61"/>
      <c r="E148" s="61"/>
      <c r="F148" s="46" t="str">
        <f><![CDATA[IFERROR(IF(E148<>"",VLOOKUP(E148,Items!$C$8:$D$167,2,0),""),"راجع تكويد الصنف")]]></f>
        <v/>
      </c>
      <c r="G148" s="61"/>
      <c r="H148" s="61"/>
      <c r="I148" s="61"/>
      <c r="J148" s="61"/>
      <c r="K148" s="65"/>
      <c r="L148" s="39"/>
      <c r="M148" s="39"/>
      <c r="N148" s="71" t="str">
        <f t="shared" si="12"/>
        <v/>
      </c>
      <c r="O148" s="72" t="str">
        <f t="shared" si="13"/>
        <v/>
      </c>
      <c r="P148" s="73" t="str">
        <f t="shared" si="14"/>
        <v/>
      </c>
      <c r="Q148" s="73" t="str">
        <f t="shared" si="15"/>
        <v/>
      </c>
      <c r="R148" s="74" t="str">
        <f t="shared" si="16"/>
        <v/>
      </c>
    </row>
    <row r="149" spans="2:18" ht="24.95" customHeight="1">
      <c r="B149" s="45" t="str">
        <f t="shared" si="17"/>
        <v/>
      </c>
      <c r="C149" s="60"/>
      <c r="D149" s="61"/>
      <c r="E149" s="61"/>
      <c r="F149" s="46" t="str">
        <f><![CDATA[IFERROR(IF(E149<>"",VLOOKUP(E149,Items!$C$8:$D$167,2,0),""),"راجع تكويد الصنف")]]></f>
        <v/>
      </c>
      <c r="G149" s="61"/>
      <c r="H149" s="61"/>
      <c r="I149" s="61"/>
      <c r="J149" s="61"/>
      <c r="K149" s="65"/>
      <c r="L149" s="39"/>
      <c r="M149" s="39"/>
      <c r="N149" s="71" t="str">
        <f t="shared" si="12"/>
        <v/>
      </c>
      <c r="O149" s="72" t="str">
        <f t="shared" si="13"/>
        <v/>
      </c>
      <c r="P149" s="73" t="str">
        <f t="shared" si="14"/>
        <v/>
      </c>
      <c r="Q149" s="73" t="str">
        <f t="shared" si="15"/>
        <v/>
      </c>
      <c r="R149" s="74" t="str">
        <f t="shared" si="16"/>
        <v/>
      </c>
    </row>
    <row r="150" spans="2:18" ht="24.95" customHeight="1">
      <c r="B150" s="45" t="str">
        <f t="shared" si="17"/>
        <v/>
      </c>
      <c r="C150" s="60"/>
      <c r="D150" s="61"/>
      <c r="E150" s="61"/>
      <c r="F150" s="46" t="str">
        <f><![CDATA[IFERROR(IF(E150<>"",VLOOKUP(E150,Items!$C$8:$D$167,2,0),""),"راجع تكويد الصنف")]]></f>
        <v/>
      </c>
      <c r="G150" s="61"/>
      <c r="H150" s="61"/>
      <c r="I150" s="61"/>
      <c r="J150" s="61"/>
      <c r="K150" s="65"/>
      <c r="L150" s="39"/>
      <c r="M150" s="39"/>
      <c r="N150" s="71" t="str">
        <f t="shared" si="12"/>
        <v/>
      </c>
      <c r="O150" s="72" t="str">
        <f t="shared" si="13"/>
        <v/>
      </c>
      <c r="P150" s="73" t="str">
        <f t="shared" si="14"/>
        <v/>
      </c>
      <c r="Q150" s="73" t="str">
        <f t="shared" si="15"/>
        <v/>
      </c>
      <c r="R150" s="74" t="str">
        <f t="shared" si="16"/>
        <v/>
      </c>
    </row>
    <row r="151" spans="2:18" ht="24.95" customHeight="1">
      <c r="B151" s="45" t="str">
        <f t="shared" si="17"/>
        <v/>
      </c>
      <c r="C151" s="60"/>
      <c r="D151" s="61"/>
      <c r="E151" s="61"/>
      <c r="F151" s="46" t="str">
        <f><![CDATA[IFERROR(IF(E151<>"",VLOOKUP(E151,Items!$C$8:$D$167,2,0),""),"راجع تكويد الصنف")]]></f>
        <v/>
      </c>
      <c r="G151" s="61"/>
      <c r="H151" s="61"/>
      <c r="I151" s="61"/>
      <c r="J151" s="61"/>
      <c r="K151" s="65"/>
      <c r="L151" s="39"/>
      <c r="M151" s="39"/>
      <c r="N151" s="71" t="str">
        <f t="shared" si="12"/>
        <v/>
      </c>
      <c r="O151" s="72" t="str">
        <f t="shared" si="13"/>
        <v/>
      </c>
      <c r="P151" s="73" t="str">
        <f t="shared" si="14"/>
        <v/>
      </c>
      <c r="Q151" s="73" t="str">
        <f t="shared" si="15"/>
        <v/>
      </c>
      <c r="R151" s="74" t="str">
        <f t="shared" si="16"/>
        <v/>
      </c>
    </row>
    <row r="152" spans="2:18" ht="24.95" customHeight="1">
      <c r="B152" s="45" t="str">
        <f t="shared" si="17"/>
        <v/>
      </c>
      <c r="C152" s="60"/>
      <c r="D152" s="61"/>
      <c r="E152" s="61"/>
      <c r="F152" s="46" t="str">
        <f><![CDATA[IFERROR(IF(E152<>"",VLOOKUP(E152,Items!$C$8:$D$167,2,0),""),"راجع تكويد الصنف")]]></f>
        <v/>
      </c>
      <c r="G152" s="61"/>
      <c r="H152" s="61"/>
      <c r="I152" s="61"/>
      <c r="J152" s="61"/>
      <c r="K152" s="65"/>
      <c r="L152" s="39"/>
      <c r="M152" s="39"/>
      <c r="N152" s="71" t="str">
        <f t="shared" si="12"/>
        <v/>
      </c>
      <c r="O152" s="72" t="str">
        <f t="shared" si="13"/>
        <v/>
      </c>
      <c r="P152" s="73" t="str">
        <f t="shared" si="14"/>
        <v/>
      </c>
      <c r="Q152" s="73" t="str">
        <f t="shared" si="15"/>
        <v/>
      </c>
      <c r="R152" s="74" t="str">
        <f t="shared" si="16"/>
        <v/>
      </c>
    </row>
    <row r="153" spans="2:18" ht="24.95" customHeight="1">
      <c r="B153" s="45" t="str">
        <f t="shared" si="17"/>
        <v/>
      </c>
      <c r="C153" s="60"/>
      <c r="D153" s="61"/>
      <c r="E153" s="61"/>
      <c r="F153" s="46" t="str">
        <f><![CDATA[IFERROR(IF(E153<>"",VLOOKUP(E153,Items!$C$8:$D$167,2,0),""),"راجع تكويد الصنف")]]></f>
        <v/>
      </c>
      <c r="G153" s="61"/>
      <c r="H153" s="61"/>
      <c r="I153" s="61"/>
      <c r="J153" s="61"/>
      <c r="K153" s="65"/>
      <c r="L153" s="39"/>
      <c r="M153" s="39"/>
      <c r="N153" s="71" t="str">
        <f t="shared" si="12"/>
        <v/>
      </c>
      <c r="O153" s="72" t="str">
        <f t="shared" si="13"/>
        <v/>
      </c>
      <c r="P153" s="73" t="str">
        <f t="shared" si="14"/>
        <v/>
      </c>
      <c r="Q153" s="73" t="str">
        <f t="shared" si="15"/>
        <v/>
      </c>
      <c r="R153" s="74" t="str">
        <f t="shared" si="16"/>
        <v/>
      </c>
    </row>
    <row r="154" spans="2:18" ht="24.95" customHeight="1">
      <c r="B154" s="45" t="str">
        <f t="shared" si="17"/>
        <v/>
      </c>
      <c r="C154" s="60"/>
      <c r="D154" s="61"/>
      <c r="E154" s="61"/>
      <c r="F154" s="46" t="str">
        <f><![CDATA[IFERROR(IF(E154<>"",VLOOKUP(E154,Items!$C$8:$D$167,2,0),""),"راجع تكويد الصنف")]]></f>
        <v/>
      </c>
      <c r="G154" s="61"/>
      <c r="H154" s="61"/>
      <c r="I154" s="61"/>
      <c r="J154" s="61"/>
      <c r="K154" s="65"/>
      <c r="L154" s="39"/>
      <c r="M154" s="39"/>
      <c r="N154" s="71" t="str">
        <f t="shared" si="12"/>
        <v/>
      </c>
      <c r="O154" s="72" t="str">
        <f t="shared" si="13"/>
        <v/>
      </c>
      <c r="P154" s="73" t="str">
        <f t="shared" si="14"/>
        <v/>
      </c>
      <c r="Q154" s="73" t="str">
        <f t="shared" si="15"/>
        <v/>
      </c>
      <c r="R154" s="74" t="str">
        <f t="shared" si="16"/>
        <v/>
      </c>
    </row>
    <row r="155" spans="2:18" ht="24.95" customHeight="1">
      <c r="B155" s="45" t="str">
        <f t="shared" si="17"/>
        <v/>
      </c>
      <c r="C155" s="60"/>
      <c r="D155" s="61"/>
      <c r="E155" s="61"/>
      <c r="F155" s="46" t="str">
        <f><![CDATA[IFERROR(IF(E155<>"",VLOOKUP(E155,Items!$C$8:$D$167,2,0),""),"راجع تكويد الصنف")]]></f>
        <v/>
      </c>
      <c r="G155" s="61"/>
      <c r="H155" s="61"/>
      <c r="I155" s="61"/>
      <c r="J155" s="61"/>
      <c r="K155" s="65"/>
      <c r="L155" s="39"/>
      <c r="M155" s="39"/>
      <c r="N155" s="71" t="str">
        <f t="shared" si="12"/>
        <v/>
      </c>
      <c r="O155" s="72" t="str">
        <f t="shared" si="13"/>
        <v/>
      </c>
      <c r="P155" s="73" t="str">
        <f t="shared" si="14"/>
        <v/>
      </c>
      <c r="Q155" s="73" t="str">
        <f t="shared" si="15"/>
        <v/>
      </c>
      <c r="R155" s="74" t="str">
        <f t="shared" si="16"/>
        <v/>
      </c>
    </row>
    <row r="156" spans="2:18" ht="24.95" customHeight="1">
      <c r="B156" s="45" t="str">
        <f t="shared" si="17"/>
        <v/>
      </c>
      <c r="C156" s="60"/>
      <c r="D156" s="61"/>
      <c r="E156" s="61"/>
      <c r="F156" s="46" t="str">
        <f><![CDATA[IFERROR(IF(E156<>"",VLOOKUP(E156,Items!$C$8:$D$167,2,0),""),"راجع تكويد الصنف")]]></f>
        <v/>
      </c>
      <c r="G156" s="61"/>
      <c r="H156" s="61"/>
      <c r="I156" s="61"/>
      <c r="J156" s="61"/>
      <c r="K156" s="65"/>
      <c r="L156" s="39"/>
      <c r="M156" s="39"/>
      <c r="N156" s="71" t="str">
        <f t="shared" si="12"/>
        <v/>
      </c>
      <c r="O156" s="72" t="str">
        <f t="shared" si="13"/>
        <v/>
      </c>
      <c r="P156" s="73" t="str">
        <f t="shared" si="14"/>
        <v/>
      </c>
      <c r="Q156" s="73" t="str">
        <f t="shared" si="15"/>
        <v/>
      </c>
      <c r="R156" s="74" t="str">
        <f t="shared" si="16"/>
        <v/>
      </c>
    </row>
    <row r="157" spans="2:18" ht="24.95" customHeight="1">
      <c r="B157" s="45" t="str">
        <f t="shared" si="17"/>
        <v/>
      </c>
      <c r="C157" s="60"/>
      <c r="D157" s="61"/>
      <c r="E157" s="61"/>
      <c r="F157" s="46" t="str">
        <f><![CDATA[IFERROR(IF(E157<>"",VLOOKUP(E157,Items!$C$8:$D$167,2,0),""),"راجع تكويد الصنف")]]></f>
        <v/>
      </c>
      <c r="G157" s="61"/>
      <c r="H157" s="61"/>
      <c r="I157" s="61"/>
      <c r="J157" s="61"/>
      <c r="K157" s="65"/>
      <c r="L157" s="39"/>
      <c r="M157" s="39"/>
      <c r="N157" s="71" t="str">
        <f t="shared" si="12"/>
        <v/>
      </c>
      <c r="O157" s="72" t="str">
        <f t="shared" si="13"/>
        <v/>
      </c>
      <c r="P157" s="73" t="str">
        <f t="shared" si="14"/>
        <v/>
      </c>
      <c r="Q157" s="73" t="str">
        <f t="shared" si="15"/>
        <v/>
      </c>
      <c r="R157" s="74" t="str">
        <f t="shared" si="16"/>
        <v/>
      </c>
    </row>
    <row r="158" spans="2:18" ht="24.95" customHeight="1">
      <c r="B158" s="45" t="str">
        <f t="shared" si="17"/>
        <v/>
      </c>
      <c r="C158" s="60"/>
      <c r="D158" s="61"/>
      <c r="E158" s="61"/>
      <c r="F158" s="46" t="str">
        <f><![CDATA[IFERROR(IF(E158<>"",VLOOKUP(E158,Items!$C$8:$D$167,2,0),""),"راجع تكويد الصنف")]]></f>
        <v/>
      </c>
      <c r="G158" s="61"/>
      <c r="H158" s="61"/>
      <c r="I158" s="61"/>
      <c r="J158" s="61"/>
      <c r="K158" s="65"/>
      <c r="L158" s="39"/>
      <c r="M158" s="39"/>
      <c r="N158" s="71" t="str">
        <f t="shared" si="12"/>
        <v/>
      </c>
      <c r="O158" s="72" t="str">
        <f t="shared" si="13"/>
        <v/>
      </c>
      <c r="P158" s="73" t="str">
        <f t="shared" si="14"/>
        <v/>
      </c>
      <c r="Q158" s="73" t="str">
        <f t="shared" si="15"/>
        <v/>
      </c>
      <c r="R158" s="74" t="str">
        <f t="shared" si="16"/>
        <v/>
      </c>
    </row>
    <row r="159" spans="2:18" ht="24.95" customHeight="1">
      <c r="B159" s="45" t="str">
        <f t="shared" si="17"/>
        <v/>
      </c>
      <c r="C159" s="60"/>
      <c r="D159" s="61"/>
      <c r="E159" s="61"/>
      <c r="F159" s="46" t="str">
        <f><![CDATA[IFERROR(IF(E159<>"",VLOOKUP(E159,Items!$C$8:$D$167,2,0),""),"راجع تكويد الصنف")]]></f>
        <v/>
      </c>
      <c r="G159" s="61"/>
      <c r="H159" s="61"/>
      <c r="I159" s="61"/>
      <c r="J159" s="61"/>
      <c r="K159" s="65"/>
      <c r="L159" s="39"/>
      <c r="M159" s="39"/>
      <c r="N159" s="71" t="str">
        <f t="shared" si="12"/>
        <v/>
      </c>
      <c r="O159" s="72" t="str">
        <f t="shared" si="13"/>
        <v/>
      </c>
      <c r="P159" s="73" t="str">
        <f t="shared" si="14"/>
        <v/>
      </c>
      <c r="Q159" s="73" t="str">
        <f t="shared" si="15"/>
        <v/>
      </c>
      <c r="R159" s="74" t="str">
        <f t="shared" si="16"/>
        <v/>
      </c>
    </row>
    <row r="160" spans="2:18" ht="24.95" customHeight="1">
      <c r="B160" s="45" t="str">
        <f t="shared" si="17"/>
        <v/>
      </c>
      <c r="C160" s="60"/>
      <c r="D160" s="61"/>
      <c r="E160" s="61"/>
      <c r="F160" s="46" t="str">
        <f><![CDATA[IFERROR(IF(E160<>"",VLOOKUP(E160,Items!$C$8:$D$167,2,0),""),"راجع تكويد الصنف")]]></f>
        <v/>
      </c>
      <c r="G160" s="61"/>
      <c r="H160" s="61"/>
      <c r="I160" s="61"/>
      <c r="J160" s="61"/>
      <c r="K160" s="65"/>
      <c r="L160" s="39"/>
      <c r="M160" s="39"/>
      <c r="N160" s="71" t="str">
        <f t="shared" si="12"/>
        <v/>
      </c>
      <c r="O160" s="72" t="str">
        <f t="shared" si="13"/>
        <v/>
      </c>
      <c r="P160" s="73" t="str">
        <f t="shared" si="14"/>
        <v/>
      </c>
      <c r="Q160" s="73" t="str">
        <f t="shared" si="15"/>
        <v/>
      </c>
      <c r="R160" s="74" t="str">
        <f t="shared" si="16"/>
        <v/>
      </c>
    </row>
    <row r="161" spans="2:18" ht="24.95" customHeight="1">
      <c r="B161" s="45" t="str">
        <f t="shared" si="17"/>
        <v/>
      </c>
      <c r="C161" s="60"/>
      <c r="D161" s="61"/>
      <c r="E161" s="61"/>
      <c r="F161" s="46" t="str">
        <f><![CDATA[IFERROR(IF(E161<>"",VLOOKUP(E161,Items!$C$8:$D$167,2,0),""),"راجع تكويد الصنف")]]></f>
        <v/>
      </c>
      <c r="G161" s="61"/>
      <c r="H161" s="61"/>
      <c r="I161" s="61"/>
      <c r="J161" s="61"/>
      <c r="K161" s="65"/>
      <c r="L161" s="39"/>
      <c r="M161" s="39"/>
      <c r="N161" s="71" t="str">
        <f t="shared" si="12"/>
        <v/>
      </c>
      <c r="O161" s="72" t="str">
        <f t="shared" si="13"/>
        <v/>
      </c>
      <c r="P161" s="73" t="str">
        <f t="shared" si="14"/>
        <v/>
      </c>
      <c r="Q161" s="73" t="str">
        <f t="shared" si="15"/>
        <v/>
      </c>
      <c r="R161" s="74" t="str">
        <f t="shared" si="16"/>
        <v/>
      </c>
    </row>
    <row r="162" spans="2:18" ht="24.95" customHeight="1">
      <c r="B162" s="45" t="str">
        <f t="shared" si="17"/>
        <v/>
      </c>
      <c r="C162" s="60"/>
      <c r="D162" s="61"/>
      <c r="E162" s="61"/>
      <c r="F162" s="46" t="str">
        <f><![CDATA[IFERROR(IF(E162<>"",VLOOKUP(E162,Items!$C$8:$D$167,2,0),""),"راجع تكويد الصنف")]]></f>
        <v/>
      </c>
      <c r="G162" s="61"/>
      <c r="H162" s="61"/>
      <c r="I162" s="61"/>
      <c r="J162" s="61"/>
      <c r="K162" s="65"/>
      <c r="L162" s="39"/>
      <c r="M162" s="39"/>
      <c r="N162" s="71" t="str">
        <f t="shared" si="12"/>
        <v/>
      </c>
      <c r="O162" s="72" t="str">
        <f t="shared" si="13"/>
        <v/>
      </c>
      <c r="P162" s="73" t="str">
        <f t="shared" si="14"/>
        <v/>
      </c>
      <c r="Q162" s="73" t="str">
        <f t="shared" si="15"/>
        <v/>
      </c>
      <c r="R162" s="74" t="str">
        <f t="shared" si="16"/>
        <v/>
      </c>
    </row>
    <row r="163" spans="2:18" ht="24.95" customHeight="1">
      <c r="B163" s="45" t="str">
        <f t="shared" si="17"/>
        <v/>
      </c>
      <c r="C163" s="60"/>
      <c r="D163" s="61"/>
      <c r="E163" s="61"/>
      <c r="F163" s="46" t="str">
        <f><![CDATA[IFERROR(IF(E163<>"",VLOOKUP(E163,Items!$C$8:$D$167,2,0),""),"راجع تكويد الصنف")]]></f>
        <v/>
      </c>
      <c r="G163" s="61"/>
      <c r="H163" s="61"/>
      <c r="I163" s="61"/>
      <c r="J163" s="61"/>
      <c r="K163" s="65"/>
      <c r="L163" s="39"/>
      <c r="M163" s="39"/>
      <c r="N163" s="71" t="str">
        <f t="shared" si="12"/>
        <v/>
      </c>
      <c r="O163" s="72" t="str">
        <f t="shared" si="13"/>
        <v/>
      </c>
      <c r="P163" s="73" t="str">
        <f t="shared" si="14"/>
        <v/>
      </c>
      <c r="Q163" s="73" t="str">
        <f t="shared" si="15"/>
        <v/>
      </c>
      <c r="R163" s="74" t="str">
        <f t="shared" si="16"/>
        <v/>
      </c>
    </row>
    <row r="164" spans="2:18" ht="24.95" customHeight="1">
      <c r="B164" s="45" t="str">
        <f t="shared" si="17"/>
        <v/>
      </c>
      <c r="C164" s="60"/>
      <c r="D164" s="61"/>
      <c r="E164" s="61"/>
      <c r="F164" s="46" t="str">
        <f><![CDATA[IFERROR(IF(E164<>"",VLOOKUP(E164,Items!$C$8:$D$167,2,0),""),"راجع تكويد الصنف")]]></f>
        <v/>
      </c>
      <c r="G164" s="61"/>
      <c r="H164" s="61"/>
      <c r="I164" s="61"/>
      <c r="J164" s="61"/>
      <c r="K164" s="65"/>
      <c r="L164" s="39"/>
      <c r="M164" s="39"/>
      <c r="N164" s="71" t="str">
        <f t="shared" si="12"/>
        <v/>
      </c>
      <c r="O164" s="72" t="str">
        <f t="shared" si="13"/>
        <v/>
      </c>
      <c r="P164" s="73" t="str">
        <f t="shared" si="14"/>
        <v/>
      </c>
      <c r="Q164" s="73" t="str">
        <f t="shared" si="15"/>
        <v/>
      </c>
      <c r="R164" s="74" t="str">
        <f t="shared" si="16"/>
        <v/>
      </c>
    </row>
    <row r="165" spans="2:18" ht="24.95" customHeight="1">
      <c r="B165" s="45" t="str">
        <f t="shared" si="17"/>
        <v/>
      </c>
      <c r="C165" s="60"/>
      <c r="D165" s="61"/>
      <c r="E165" s="61"/>
      <c r="F165" s="46" t="str">
        <f><![CDATA[IFERROR(IF(E165<>"",VLOOKUP(E165,Items!$C$8:$D$167,2,0),""),"راجع تكويد الصنف")]]></f>
        <v/>
      </c>
      <c r="G165" s="61"/>
      <c r="H165" s="61"/>
      <c r="I165" s="61"/>
      <c r="J165" s="61"/>
      <c r="K165" s="65"/>
      <c r="L165" s="39"/>
      <c r="M165" s="39"/>
      <c r="N165" s="71" t="str">
        <f t="shared" si="12"/>
        <v/>
      </c>
      <c r="O165" s="72" t="str">
        <f t="shared" si="13"/>
        <v/>
      </c>
      <c r="P165" s="73" t="str">
        <f t="shared" si="14"/>
        <v/>
      </c>
      <c r="Q165" s="73" t="str">
        <f t="shared" si="15"/>
        <v/>
      </c>
      <c r="R165" s="74" t="str">
        <f t="shared" si="16"/>
        <v/>
      </c>
    </row>
    <row r="166" spans="2:18" ht="24.95" customHeight="1">
      <c r="B166" s="45" t="str">
        <f t="shared" si="17"/>
        <v/>
      </c>
      <c r="C166" s="60"/>
      <c r="D166" s="61"/>
      <c r="E166" s="61"/>
      <c r="F166" s="46" t="str">
        <f><![CDATA[IFERROR(IF(E166<>"",VLOOKUP(E166,Items!$C$8:$D$167,2,0),""),"راجع تكويد الصنف")]]></f>
        <v/>
      </c>
      <c r="G166" s="61"/>
      <c r="H166" s="61"/>
      <c r="I166" s="61"/>
      <c r="J166" s="61"/>
      <c r="K166" s="65"/>
      <c r="L166" s="39"/>
      <c r="M166" s="39"/>
      <c r="N166" s="71" t="str">
        <f t="shared" si="12"/>
        <v/>
      </c>
      <c r="O166" s="72" t="str">
        <f t="shared" si="13"/>
        <v/>
      </c>
      <c r="P166" s="73" t="str">
        <f t="shared" si="14"/>
        <v/>
      </c>
      <c r="Q166" s="73" t="str">
        <f t="shared" si="15"/>
        <v/>
      </c>
      <c r="R166" s="74" t="str">
        <f t="shared" si="16"/>
        <v/>
      </c>
    </row>
    <row r="167" spans="2:18" ht="24.95" customHeight="1">
      <c r="B167" s="45" t="str">
        <f t="shared" si="17"/>
        <v/>
      </c>
      <c r="C167" s="60"/>
      <c r="D167" s="61"/>
      <c r="E167" s="61"/>
      <c r="F167" s="46" t="str">
        <f><![CDATA[IFERROR(IF(E167<>"",VLOOKUP(E167,Items!$C$8:$D$167,2,0),""),"راجع تكويد الصنف")]]></f>
        <v/>
      </c>
      <c r="G167" s="61"/>
      <c r="H167" s="61"/>
      <c r="I167" s="61"/>
      <c r="J167" s="61"/>
      <c r="K167" s="65"/>
      <c r="L167" s="39"/>
      <c r="M167" s="39"/>
      <c r="N167" s="71" t="str">
        <f t="shared" si="12"/>
        <v/>
      </c>
      <c r="O167" s="72" t="str">
        <f t="shared" si="13"/>
        <v/>
      </c>
      <c r="P167" s="73" t="str">
        <f t="shared" si="14"/>
        <v/>
      </c>
      <c r="Q167" s="73" t="str">
        <f t="shared" si="15"/>
        <v/>
      </c>
      <c r="R167" s="74" t="str">
        <f t="shared" si="16"/>
        <v/>
      </c>
    </row>
    <row r="168" spans="2:18" ht="24.95" customHeight="1">
      <c r="B168" s="45" t="str">
        <f t="shared" si="17"/>
        <v/>
      </c>
      <c r="C168" s="60"/>
      <c r="D168" s="61"/>
      <c r="E168" s="61"/>
      <c r="F168" s="46" t="str">
        <f><![CDATA[IFERROR(IF(E168<>"",VLOOKUP(E168,Items!$C$8:$D$167,2,0),""),"راجع تكويد الصنف")]]></f>
        <v/>
      </c>
      <c r="G168" s="61"/>
      <c r="H168" s="61"/>
      <c r="I168" s="61"/>
      <c r="J168" s="61"/>
      <c r="K168" s="65"/>
      <c r="L168" s="39"/>
      <c r="M168" s="39"/>
      <c r="N168" s="71" t="str">
        <f t="shared" si="12"/>
        <v/>
      </c>
      <c r="O168" s="72" t="str">
        <f t="shared" si="13"/>
        <v/>
      </c>
      <c r="P168" s="73" t="str">
        <f t="shared" si="14"/>
        <v/>
      </c>
      <c r="Q168" s="73" t="str">
        <f t="shared" si="15"/>
        <v/>
      </c>
      <c r="R168" s="74" t="str">
        <f t="shared" si="16"/>
        <v/>
      </c>
    </row>
    <row r="169" spans="2:18" ht="24.95" customHeight="1">
      <c r="B169" s="45" t="str">
        <f t="shared" si="17"/>
        <v/>
      </c>
      <c r="C169" s="60"/>
      <c r="D169" s="61"/>
      <c r="E169" s="61"/>
      <c r="F169" s="46" t="str">
        <f><![CDATA[IFERROR(IF(E169<>"",VLOOKUP(E169,Items!$C$8:$D$167,2,0),""),"راجع تكويد الصنف")]]></f>
        <v/>
      </c>
      <c r="G169" s="61"/>
      <c r="H169" s="61"/>
      <c r="I169" s="61"/>
      <c r="J169" s="61"/>
      <c r="K169" s="65"/>
      <c r="L169" s="39"/>
      <c r="M169" s="39"/>
      <c r="N169" s="71" t="str">
        <f t="shared" si="12"/>
        <v/>
      </c>
      <c r="O169" s="72" t="str">
        <f t="shared" si="13"/>
        <v/>
      </c>
      <c r="P169" s="73" t="str">
        <f t="shared" si="14"/>
        <v/>
      </c>
      <c r="Q169" s="73" t="str">
        <f t="shared" si="15"/>
        <v/>
      </c>
      <c r="R169" s="74" t="str">
        <f t="shared" si="16"/>
        <v/>
      </c>
    </row>
    <row r="170" spans="2:18" ht="24.95" customHeight="1">
      <c r="B170" s="45" t="str">
        <f t="shared" si="17"/>
        <v/>
      </c>
      <c r="C170" s="60"/>
      <c r="D170" s="61"/>
      <c r="E170" s="61"/>
      <c r="F170" s="46" t="str">
        <f><![CDATA[IFERROR(IF(E170<>"",VLOOKUP(E170,Items!$C$8:$D$167,2,0),""),"راجع تكويد الصنف")]]></f>
        <v/>
      </c>
      <c r="G170" s="61"/>
      <c r="H170" s="61"/>
      <c r="I170" s="61"/>
      <c r="J170" s="61"/>
      <c r="K170" s="65"/>
      <c r="L170" s="39"/>
      <c r="M170" s="39"/>
      <c r="N170" s="71" t="str">
        <f t="shared" si="12"/>
        <v/>
      </c>
      <c r="O170" s="72" t="str">
        <f t="shared" si="13"/>
        <v/>
      </c>
      <c r="P170" s="73" t="str">
        <f t="shared" si="14"/>
        <v/>
      </c>
      <c r="Q170" s="73" t="str">
        <f t="shared" si="15"/>
        <v/>
      </c>
      <c r="R170" s="74" t="str">
        <f t="shared" si="16"/>
        <v/>
      </c>
    </row>
    <row r="171" spans="2:18" ht="24.95" customHeight="1">
      <c r="B171" s="45" t="str">
        <f t="shared" si="17"/>
        <v/>
      </c>
      <c r="C171" s="60"/>
      <c r="D171" s="61"/>
      <c r="E171" s="61"/>
      <c r="F171" s="46" t="str">
        <f><![CDATA[IFERROR(IF(E171<>"",VLOOKUP(E171,Items!$C$8:$D$167,2,0),""),"راجع تكويد الصنف")]]></f>
        <v/>
      </c>
      <c r="G171" s="61"/>
      <c r="H171" s="61"/>
      <c r="I171" s="61"/>
      <c r="J171" s="61"/>
      <c r="K171" s="65"/>
      <c r="L171" s="39"/>
      <c r="M171" s="39"/>
      <c r="N171" s="71" t="str">
        <f t="shared" si="12"/>
        <v/>
      </c>
      <c r="O171" s="72" t="str">
        <f t="shared" si="13"/>
        <v/>
      </c>
      <c r="P171" s="73" t="str">
        <f t="shared" si="14"/>
        <v/>
      </c>
      <c r="Q171" s="73" t="str">
        <f t="shared" si="15"/>
        <v/>
      </c>
      <c r="R171" s="74" t="str">
        <f t="shared" si="16"/>
        <v/>
      </c>
    </row>
    <row r="172" spans="2:18" ht="24.95" customHeight="1">
      <c r="B172" s="45" t="str">
        <f t="shared" si="17"/>
        <v/>
      </c>
      <c r="C172" s="60"/>
      <c r="D172" s="61"/>
      <c r="E172" s="61"/>
      <c r="F172" s="46" t="str">
        <f><![CDATA[IFERROR(IF(E172<>"",VLOOKUP(E172,Items!$C$8:$D$167,2,0),""),"راجع تكويد الصنف")]]></f>
        <v/>
      </c>
      <c r="G172" s="61"/>
      <c r="H172" s="61"/>
      <c r="I172" s="61"/>
      <c r="J172" s="61"/>
      <c r="K172" s="65"/>
      <c r="L172" s="39"/>
      <c r="M172" s="39"/>
      <c r="N172" s="71" t="str">
        <f t="shared" si="12"/>
        <v/>
      </c>
      <c r="O172" s="72" t="str">
        <f t="shared" si="13"/>
        <v/>
      </c>
      <c r="P172" s="73" t="str">
        <f t="shared" si="14"/>
        <v/>
      </c>
      <c r="Q172" s="73" t="str">
        <f t="shared" si="15"/>
        <v/>
      </c>
      <c r="R172" s="74" t="str">
        <f t="shared" si="16"/>
        <v/>
      </c>
    </row>
    <row r="173" spans="2:18" ht="24.95" customHeight="1">
      <c r="B173" s="45" t="str">
        <f t="shared" si="17"/>
        <v/>
      </c>
      <c r="C173" s="60"/>
      <c r="D173" s="61"/>
      <c r="E173" s="61"/>
      <c r="F173" s="46" t="str">
        <f><![CDATA[IFERROR(IF(E173<>"",VLOOKUP(E173,Items!$C$8:$D$167,2,0),""),"راجع تكويد الصنف")]]></f>
        <v/>
      </c>
      <c r="G173" s="61"/>
      <c r="H173" s="61"/>
      <c r="I173" s="61"/>
      <c r="J173" s="61"/>
      <c r="K173" s="65"/>
      <c r="L173" s="39"/>
      <c r="M173" s="39"/>
      <c r="N173" s="71" t="str">
        <f t="shared" si="12"/>
        <v/>
      </c>
      <c r="O173" s="72" t="str">
        <f t="shared" si="13"/>
        <v/>
      </c>
      <c r="P173" s="73" t="str">
        <f t="shared" si="14"/>
        <v/>
      </c>
      <c r="Q173" s="73" t="str">
        <f t="shared" si="15"/>
        <v/>
      </c>
      <c r="R173" s="74" t="str">
        <f t="shared" si="16"/>
        <v/>
      </c>
    </row>
    <row r="174" spans="2:18" ht="24.95" customHeight="1">
      <c r="B174" s="45" t="str">
        <f t="shared" si="17"/>
        <v/>
      </c>
      <c r="C174" s="60"/>
      <c r="D174" s="61"/>
      <c r="E174" s="61"/>
      <c r="F174" s="46" t="str">
        <f><![CDATA[IFERROR(IF(E174<>"",VLOOKUP(E174,Items!$C$8:$D$167,2,0),""),"راجع تكويد الصنف")]]></f>
        <v/>
      </c>
      <c r="G174" s="61"/>
      <c r="H174" s="61"/>
      <c r="I174" s="61"/>
      <c r="J174" s="61"/>
      <c r="K174" s="65"/>
      <c r="L174" s="39"/>
      <c r="M174" s="39"/>
      <c r="N174" s="71" t="str">
        <f t="shared" si="12"/>
        <v/>
      </c>
      <c r="O174" s="72" t="str">
        <f t="shared" si="13"/>
        <v/>
      </c>
      <c r="P174" s="73" t="str">
        <f t="shared" si="14"/>
        <v/>
      </c>
      <c r="Q174" s="73" t="str">
        <f t="shared" si="15"/>
        <v/>
      </c>
      <c r="R174" s="74" t="str">
        <f t="shared" si="16"/>
        <v/>
      </c>
    </row>
    <row r="175" spans="2:18" ht="24.95" customHeight="1">
      <c r="B175" s="45" t="str">
        <f t="shared" si="17"/>
        <v/>
      </c>
      <c r="C175" s="60"/>
      <c r="D175" s="61"/>
      <c r="E175" s="61"/>
      <c r="F175" s="46" t="str">
        <f><![CDATA[IFERROR(IF(E175<>"",VLOOKUP(E175,Items!$C$8:$D$167,2,0),""),"راجع تكويد الصنف")]]></f>
        <v/>
      </c>
      <c r="G175" s="61"/>
      <c r="H175" s="61"/>
      <c r="I175" s="61"/>
      <c r="J175" s="61"/>
      <c r="K175" s="65"/>
      <c r="L175" s="39"/>
      <c r="M175" s="39"/>
      <c r="N175" s="71" t="str">
        <f t="shared" si="12"/>
        <v/>
      </c>
      <c r="O175" s="72" t="str">
        <f t="shared" si="13"/>
        <v/>
      </c>
      <c r="P175" s="73" t="str">
        <f t="shared" si="14"/>
        <v/>
      </c>
      <c r="Q175" s="73" t="str">
        <f t="shared" si="15"/>
        <v/>
      </c>
      <c r="R175" s="74" t="str">
        <f t="shared" si="16"/>
        <v/>
      </c>
    </row>
    <row r="176" spans="2:18" ht="24.95" customHeight="1">
      <c r="B176" s="45" t="str">
        <f t="shared" si="17"/>
        <v/>
      </c>
      <c r="C176" s="60"/>
      <c r="D176" s="61"/>
      <c r="E176" s="61"/>
      <c r="F176" s="46" t="str">
        <f><![CDATA[IFERROR(IF(E176<>"",VLOOKUP(E176,Items!$C$8:$D$167,2,0),""),"راجع تكويد الصنف")]]></f>
        <v/>
      </c>
      <c r="G176" s="61"/>
      <c r="H176" s="61"/>
      <c r="I176" s="61"/>
      <c r="J176" s="61"/>
      <c r="K176" s="65"/>
      <c r="L176" s="39"/>
      <c r="M176" s="39"/>
      <c r="N176" s="71" t="str">
        <f t="shared" si="12"/>
        <v/>
      </c>
      <c r="O176" s="72" t="str">
        <f t="shared" si="13"/>
        <v/>
      </c>
      <c r="P176" s="73" t="str">
        <f t="shared" si="14"/>
        <v/>
      </c>
      <c r="Q176" s="73" t="str">
        <f t="shared" si="15"/>
        <v/>
      </c>
      <c r="R176" s="74" t="str">
        <f t="shared" si="16"/>
        <v/>
      </c>
    </row>
    <row r="177" spans="2:18" ht="24.95" customHeight="1">
      <c r="B177" s="45" t="str">
        <f t="shared" si="17"/>
        <v/>
      </c>
      <c r="C177" s="60"/>
      <c r="D177" s="61"/>
      <c r="E177" s="61"/>
      <c r="F177" s="46" t="str">
        <f><![CDATA[IFERROR(IF(E177<>"",VLOOKUP(E177,Items!$C$8:$D$167,2,0),""),"راجع تكويد الصنف")]]></f>
        <v/>
      </c>
      <c r="G177" s="61"/>
      <c r="H177" s="61"/>
      <c r="I177" s="61"/>
      <c r="J177" s="61"/>
      <c r="K177" s="65"/>
      <c r="L177" s="39"/>
      <c r="M177" s="39"/>
      <c r="N177" s="71" t="str">
        <f t="shared" si="12"/>
        <v/>
      </c>
      <c r="O177" s="72" t="str">
        <f t="shared" si="13"/>
        <v/>
      </c>
      <c r="P177" s="73" t="str">
        <f t="shared" si="14"/>
        <v/>
      </c>
      <c r="Q177" s="73" t="str">
        <f t="shared" si="15"/>
        <v/>
      </c>
      <c r="R177" s="74" t="str">
        <f t="shared" si="16"/>
        <v/>
      </c>
    </row>
    <row r="178" spans="2:18" ht="24.95" customHeight="1">
      <c r="B178" s="45" t="str">
        <f t="shared" si="17"/>
        <v/>
      </c>
      <c r="C178" s="60"/>
      <c r="D178" s="61"/>
      <c r="E178" s="61"/>
      <c r="F178" s="46" t="str">
        <f><![CDATA[IFERROR(IF(E178<>"",VLOOKUP(E178,Items!$C$8:$D$167,2,0),""),"راجع تكويد الصنف")]]></f>
        <v/>
      </c>
      <c r="G178" s="61"/>
      <c r="H178" s="61"/>
      <c r="I178" s="61"/>
      <c r="J178" s="61"/>
      <c r="K178" s="65"/>
      <c r="L178" s="39"/>
      <c r="M178" s="39"/>
      <c r="N178" s="71" t="str">
        <f t="shared" si="12"/>
        <v/>
      </c>
      <c r="O178" s="72" t="str">
        <f t="shared" si="13"/>
        <v/>
      </c>
      <c r="P178" s="73" t="str">
        <f t="shared" si="14"/>
        <v/>
      </c>
      <c r="Q178" s="73" t="str">
        <f t="shared" si="15"/>
        <v/>
      </c>
      <c r="R178" s="74" t="str">
        <f t="shared" si="16"/>
        <v/>
      </c>
    </row>
    <row r="179" spans="2:18" ht="24.95" customHeight="1">
      <c r="B179" s="45" t="str">
        <f t="shared" si="17"/>
        <v/>
      </c>
      <c r="C179" s="60"/>
      <c r="D179" s="61"/>
      <c r="E179" s="61"/>
      <c r="F179" s="46" t="str">
        <f><![CDATA[IFERROR(IF(E179<>"",VLOOKUP(E179,Items!$C$8:$D$167,2,0),""),"راجع تكويد الصنف")]]></f>
        <v/>
      </c>
      <c r="G179" s="61"/>
      <c r="H179" s="61"/>
      <c r="I179" s="61"/>
      <c r="J179" s="61"/>
      <c r="K179" s="65"/>
      <c r="L179" s="39"/>
      <c r="M179" s="39"/>
      <c r="N179" s="71" t="str">
        <f t="shared" si="12"/>
        <v/>
      </c>
      <c r="O179" s="72" t="str">
        <f t="shared" si="13"/>
        <v/>
      </c>
      <c r="P179" s="73" t="str">
        <f t="shared" si="14"/>
        <v/>
      </c>
      <c r="Q179" s="73" t="str">
        <f t="shared" si="15"/>
        <v/>
      </c>
      <c r="R179" s="74" t="str">
        <f t="shared" si="16"/>
        <v/>
      </c>
    </row>
    <row r="180" spans="2:18" ht="24.95" customHeight="1">
      <c r="B180" s="45" t="str">
        <f t="shared" si="17"/>
        <v/>
      </c>
      <c r="C180" s="60"/>
      <c r="D180" s="61"/>
      <c r="E180" s="61"/>
      <c r="F180" s="46" t="str">
        <f><![CDATA[IFERROR(IF(E180<>"",VLOOKUP(E180,Items!$C$8:$D$167,2,0),""),"راجع تكويد الصنف")]]></f>
        <v/>
      </c>
      <c r="G180" s="61"/>
      <c r="H180" s="61"/>
      <c r="I180" s="61"/>
      <c r="J180" s="61"/>
      <c r="K180" s="65"/>
      <c r="L180" s="39"/>
      <c r="M180" s="39"/>
      <c r="N180" s="71" t="str">
        <f t="shared" si="12"/>
        <v/>
      </c>
      <c r="O180" s="72" t="str">
        <f t="shared" si="13"/>
        <v/>
      </c>
      <c r="P180" s="73" t="str">
        <f t="shared" si="14"/>
        <v/>
      </c>
      <c r="Q180" s="73" t="str">
        <f t="shared" si="15"/>
        <v/>
      </c>
      <c r="R180" s="74" t="str">
        <f t="shared" si="16"/>
        <v/>
      </c>
    </row>
    <row r="181" spans="2:18" ht="24.95" customHeight="1">
      <c r="B181" s="45" t="str">
        <f t="shared" si="17"/>
        <v/>
      </c>
      <c r="C181" s="60"/>
      <c r="D181" s="61"/>
      <c r="E181" s="61"/>
      <c r="F181" s="46" t="str">
        <f><![CDATA[IFERROR(IF(E181<>"",VLOOKUP(E181,Items!$C$8:$D$167,2,0),""),"راجع تكويد الصنف")]]></f>
        <v/>
      </c>
      <c r="G181" s="61"/>
      <c r="H181" s="61"/>
      <c r="I181" s="61"/>
      <c r="J181" s="61"/>
      <c r="K181" s="65"/>
      <c r="L181" s="39"/>
      <c r="M181" s="39"/>
      <c r="N181" s="71" t="str">
        <f t="shared" si="12"/>
        <v/>
      </c>
      <c r="O181" s="72" t="str">
        <f t="shared" si="13"/>
        <v/>
      </c>
      <c r="P181" s="73" t="str">
        <f t="shared" si="14"/>
        <v/>
      </c>
      <c r="Q181" s="73" t="str">
        <f t="shared" si="15"/>
        <v/>
      </c>
      <c r="R181" s="74" t="str">
        <f t="shared" si="16"/>
        <v/>
      </c>
    </row>
    <row r="182" spans="2:18" ht="24.95" customHeight="1">
      <c r="B182" s="45" t="str">
        <f t="shared" si="17"/>
        <v/>
      </c>
      <c r="C182" s="60"/>
      <c r="D182" s="61"/>
      <c r="E182" s="61"/>
      <c r="F182" s="46" t="str">
        <f><![CDATA[IFERROR(IF(E182<>"",VLOOKUP(E182,Items!$C$8:$D$167,2,0),""),"راجع تكويد الصنف")]]></f>
        <v/>
      </c>
      <c r="G182" s="61"/>
      <c r="H182" s="61"/>
      <c r="I182" s="61"/>
      <c r="J182" s="61"/>
      <c r="K182" s="65"/>
      <c r="L182" s="39"/>
      <c r="M182" s="39"/>
      <c r="N182" s="71" t="str">
        <f t="shared" si="12"/>
        <v/>
      </c>
      <c r="O182" s="72" t="str">
        <f t="shared" si="13"/>
        <v/>
      </c>
      <c r="P182" s="73" t="str">
        <f t="shared" si="14"/>
        <v/>
      </c>
      <c r="Q182" s="73" t="str">
        <f t="shared" si="15"/>
        <v/>
      </c>
      <c r="R182" s="74" t="str">
        <f t="shared" si="16"/>
        <v/>
      </c>
    </row>
    <row r="183" spans="2:18" ht="24.95" customHeight="1">
      <c r="B183" s="45" t="str">
        <f t="shared" si="17"/>
        <v/>
      </c>
      <c r="C183" s="60"/>
      <c r="D183" s="61"/>
      <c r="E183" s="61"/>
      <c r="F183" s="46" t="str">
        <f><![CDATA[IFERROR(IF(E183<>"",VLOOKUP(E183,Items!$C$8:$D$167,2,0),""),"راجع تكويد الصنف")]]></f>
        <v/>
      </c>
      <c r="G183" s="61"/>
      <c r="H183" s="61"/>
      <c r="I183" s="61"/>
      <c r="J183" s="61"/>
      <c r="K183" s="65"/>
      <c r="L183" s="39"/>
      <c r="M183" s="39"/>
      <c r="N183" s="71" t="str">
        <f t="shared" si="12"/>
        <v/>
      </c>
      <c r="O183" s="72" t="str">
        <f t="shared" si="13"/>
        <v/>
      </c>
      <c r="P183" s="73" t="str">
        <f t="shared" si="14"/>
        <v/>
      </c>
      <c r="Q183" s="73" t="str">
        <f t="shared" si="15"/>
        <v/>
      </c>
      <c r="R183" s="74" t="str">
        <f t="shared" si="16"/>
        <v/>
      </c>
    </row>
    <row r="184" spans="2:18" ht="24.95" customHeight="1">
      <c r="B184" s="45" t="str">
        <f t="shared" si="17"/>
        <v/>
      </c>
      <c r="C184" s="60"/>
      <c r="D184" s="61"/>
      <c r="E184" s="61"/>
      <c r="F184" s="46" t="str">
        <f><![CDATA[IFERROR(IF(E184<>"",VLOOKUP(E184,Items!$C$8:$D$167,2,0),""),"راجع تكويد الصنف")]]></f>
        <v/>
      </c>
      <c r="G184" s="61"/>
      <c r="H184" s="61"/>
      <c r="I184" s="61"/>
      <c r="J184" s="61"/>
      <c r="K184" s="65"/>
      <c r="L184" s="39"/>
      <c r="M184" s="39"/>
      <c r="N184" s="71" t="str">
        <f t="shared" si="12"/>
        <v/>
      </c>
      <c r="O184" s="72" t="str">
        <f t="shared" si="13"/>
        <v/>
      </c>
      <c r="P184" s="73" t="str">
        <f t="shared" si="14"/>
        <v/>
      </c>
      <c r="Q184" s="73" t="str">
        <f t="shared" si="15"/>
        <v/>
      </c>
      <c r="R184" s="74" t="str">
        <f t="shared" si="16"/>
        <v/>
      </c>
    </row>
    <row r="185" spans="2:18" ht="24.95" customHeight="1">
      <c r="B185" s="45" t="str">
        <f t="shared" si="17"/>
        <v/>
      </c>
      <c r="C185" s="60"/>
      <c r="D185" s="61"/>
      <c r="E185" s="61"/>
      <c r="F185" s="46" t="str">
        <f><![CDATA[IFERROR(IF(E185<>"",VLOOKUP(E185,Items!$C$8:$D$167,2,0),""),"راجع تكويد الصنف")]]></f>
        <v/>
      </c>
      <c r="G185" s="61"/>
      <c r="H185" s="61"/>
      <c r="I185" s="61"/>
      <c r="J185" s="61"/>
      <c r="K185" s="65"/>
      <c r="L185" s="39"/>
      <c r="M185" s="39"/>
      <c r="N185" s="71" t="str">
        <f t="shared" si="12"/>
        <v/>
      </c>
      <c r="O185" s="72" t="str">
        <f t="shared" si="13"/>
        <v/>
      </c>
      <c r="P185" s="73" t="str">
        <f t="shared" si="14"/>
        <v/>
      </c>
      <c r="Q185" s="73" t="str">
        <f t="shared" si="15"/>
        <v/>
      </c>
      <c r="R185" s="74" t="str">
        <f t="shared" si="16"/>
        <v/>
      </c>
    </row>
    <row r="186" spans="2:18" ht="24.95" customHeight="1">
      <c r="B186" s="45" t="str">
        <f t="shared" si="17"/>
        <v/>
      </c>
      <c r="C186" s="60"/>
      <c r="D186" s="61"/>
      <c r="E186" s="61"/>
      <c r="F186" s="46" t="str">
        <f><![CDATA[IFERROR(IF(E186<>"",VLOOKUP(E186,Items!$C$8:$D$167,2,0),""),"راجع تكويد الصنف")]]></f>
        <v/>
      </c>
      <c r="G186" s="61"/>
      <c r="H186" s="61"/>
      <c r="I186" s="61"/>
      <c r="J186" s="61"/>
      <c r="K186" s="65"/>
      <c r="L186" s="39"/>
      <c r="M186" s="39"/>
      <c r="N186" s="71" t="str">
        <f t="shared" si="12"/>
        <v/>
      </c>
      <c r="O186" s="72" t="str">
        <f t="shared" si="13"/>
        <v/>
      </c>
      <c r="P186" s="73" t="str">
        <f t="shared" si="14"/>
        <v/>
      </c>
      <c r="Q186" s="73" t="str">
        <f t="shared" si="15"/>
        <v/>
      </c>
      <c r="R186" s="74" t="str">
        <f t="shared" si="16"/>
        <v/>
      </c>
    </row>
    <row r="187" spans="2:18" ht="24.95" customHeight="1">
      <c r="B187" s="45" t="str">
        <f t="shared" si="17"/>
        <v/>
      </c>
      <c r="C187" s="60"/>
      <c r="D187" s="61"/>
      <c r="E187" s="61"/>
      <c r="F187" s="46" t="str">
        <f><![CDATA[IFERROR(IF(E187<>"",VLOOKUP(E187,Items!$C$8:$D$167,2,0),""),"راجع تكويد الصنف")]]></f>
        <v/>
      </c>
      <c r="G187" s="61"/>
      <c r="H187" s="61"/>
      <c r="I187" s="61"/>
      <c r="J187" s="61"/>
      <c r="K187" s="65"/>
      <c r="L187" s="39"/>
      <c r="M187" s="39"/>
      <c r="N187" s="71" t="str">
        <f t="shared" si="12"/>
        <v/>
      </c>
      <c r="O187" s="72" t="str">
        <f t="shared" si="13"/>
        <v/>
      </c>
      <c r="P187" s="73" t="str">
        <f t="shared" si="14"/>
        <v/>
      </c>
      <c r="Q187" s="73" t="str">
        <f t="shared" si="15"/>
        <v/>
      </c>
      <c r="R187" s="74" t="str">
        <f t="shared" si="16"/>
        <v/>
      </c>
    </row>
    <row r="188" spans="2:18" ht="24.95" customHeight="1">
      <c r="B188" s="45" t="str">
        <f t="shared" si="17"/>
        <v/>
      </c>
      <c r="C188" s="60"/>
      <c r="D188" s="61"/>
      <c r="E188" s="61"/>
      <c r="F188" s="46" t="str">
        <f><![CDATA[IFERROR(IF(E188<>"",VLOOKUP(E188,Items!$C$8:$D$167,2,0),""),"راجع تكويد الصنف")]]></f>
        <v/>
      </c>
      <c r="G188" s="61"/>
      <c r="H188" s="61"/>
      <c r="I188" s="61"/>
      <c r="J188" s="61"/>
      <c r="K188" s="65"/>
      <c r="L188" s="39"/>
      <c r="M188" s="39"/>
      <c r="N188" s="71" t="str">
        <f t="shared" si="12"/>
        <v/>
      </c>
      <c r="O188" s="72" t="str">
        <f t="shared" si="13"/>
        <v/>
      </c>
      <c r="P188" s="73" t="str">
        <f t="shared" si="14"/>
        <v/>
      </c>
      <c r="Q188" s="73" t="str">
        <f t="shared" si="15"/>
        <v/>
      </c>
      <c r="R188" s="74" t="str">
        <f t="shared" si="16"/>
        <v/>
      </c>
    </row>
    <row r="189" spans="2:18" ht="24.95" customHeight="1">
      <c r="B189" s="45" t="str">
        <f t="shared" si="17"/>
        <v/>
      </c>
      <c r="C189" s="60"/>
      <c r="D189" s="61"/>
      <c r="E189" s="61"/>
      <c r="F189" s="46" t="str">
        <f><![CDATA[IFERROR(IF(E189<>"",VLOOKUP(E189,Items!$C$8:$D$167,2,0),""),"راجع تكويد الصنف")]]></f>
        <v/>
      </c>
      <c r="G189" s="61"/>
      <c r="H189" s="61"/>
      <c r="I189" s="61"/>
      <c r="J189" s="61"/>
      <c r="K189" s="65"/>
      <c r="L189" s="39"/>
      <c r="M189" s="39"/>
      <c r="N189" s="71" t="str">
        <f t="shared" si="12"/>
        <v/>
      </c>
      <c r="O189" s="72" t="str">
        <f t="shared" si="13"/>
        <v/>
      </c>
      <c r="P189" s="73" t="str">
        <f t="shared" si="14"/>
        <v/>
      </c>
      <c r="Q189" s="73" t="str">
        <f t="shared" si="15"/>
        <v/>
      </c>
      <c r="R189" s="74" t="str">
        <f t="shared" si="16"/>
        <v/>
      </c>
    </row>
    <row r="190" spans="2:18" ht="24.95" customHeight="1">
      <c r="B190" s="45" t="str">
        <f t="shared" si="17"/>
        <v/>
      </c>
      <c r="C190" s="60"/>
      <c r="D190" s="61"/>
      <c r="E190" s="61"/>
      <c r="F190" s="46" t="str">
        <f><![CDATA[IFERROR(IF(E190<>"",VLOOKUP(E190,Items!$C$8:$D$167,2,0),""),"راجع تكويد الصنف")]]></f>
        <v/>
      </c>
      <c r="G190" s="61"/>
      <c r="H190" s="61"/>
      <c r="I190" s="61"/>
      <c r="J190" s="61"/>
      <c r="K190" s="65"/>
      <c r="L190" s="39"/>
      <c r="M190" s="39"/>
      <c r="N190" s="71" t="str">
        <f t="shared" si="12"/>
        <v/>
      </c>
      <c r="O190" s="72" t="str">
        <f t="shared" si="13"/>
        <v/>
      </c>
      <c r="P190" s="73" t="str">
        <f t="shared" si="14"/>
        <v/>
      </c>
      <c r="Q190" s="73" t="str">
        <f t="shared" si="15"/>
        <v/>
      </c>
      <c r="R190" s="74" t="str">
        <f t="shared" si="16"/>
        <v/>
      </c>
    </row>
    <row r="191" spans="2:18" ht="24.95" customHeight="1">
      <c r="B191" s="45" t="str">
        <f t="shared" si="17"/>
        <v/>
      </c>
      <c r="C191" s="60"/>
      <c r="D191" s="61"/>
      <c r="E191" s="61"/>
      <c r="F191" s="46" t="str">
        <f><![CDATA[IFERROR(IF(E191<>"",VLOOKUP(E191,Items!$C$8:$D$167,2,0),""),"راجع تكويد الصنف")]]></f>
        <v/>
      </c>
      <c r="G191" s="61"/>
      <c r="H191" s="61"/>
      <c r="I191" s="61"/>
      <c r="J191" s="61"/>
      <c r="K191" s="65"/>
      <c r="L191" s="39"/>
      <c r="M191" s="39"/>
      <c r="N191" s="71" t="str">
        <f t="shared" si="12"/>
        <v/>
      </c>
      <c r="O191" s="72" t="str">
        <f t="shared" si="13"/>
        <v/>
      </c>
      <c r="P191" s="73" t="str">
        <f t="shared" si="14"/>
        <v/>
      </c>
      <c r="Q191" s="73" t="str">
        <f t="shared" si="15"/>
        <v/>
      </c>
      <c r="R191" s="74" t="str">
        <f t="shared" si="16"/>
        <v/>
      </c>
    </row>
    <row r="192" spans="2:18" ht="24.95" customHeight="1">
      <c r="B192" s="45" t="str">
        <f t="shared" si="17"/>
        <v/>
      </c>
      <c r="C192" s="60"/>
      <c r="D192" s="61"/>
      <c r="E192" s="61"/>
      <c r="F192" s="46" t="str">
        <f><![CDATA[IFERROR(IF(E192<>"",VLOOKUP(E192,Items!$C$8:$D$167,2,0),""),"راجع تكويد الصنف")]]></f>
        <v/>
      </c>
      <c r="G192" s="61"/>
      <c r="H192" s="61"/>
      <c r="I192" s="61"/>
      <c r="J192" s="61"/>
      <c r="K192" s="65"/>
      <c r="L192" s="39"/>
      <c r="M192" s="39"/>
      <c r="N192" s="71" t="str">
        <f t="shared" si="12"/>
        <v/>
      </c>
      <c r="O192" s="72" t="str">
        <f t="shared" si="13"/>
        <v/>
      </c>
      <c r="P192" s="73" t="str">
        <f t="shared" si="14"/>
        <v/>
      </c>
      <c r="Q192" s="73" t="str">
        <f t="shared" si="15"/>
        <v/>
      </c>
      <c r="R192" s="74" t="str">
        <f t="shared" si="16"/>
        <v/>
      </c>
    </row>
    <row r="193" spans="2:18" ht="24.95" customHeight="1">
      <c r="B193" s="45" t="str">
        <f t="shared" si="17"/>
        <v/>
      </c>
      <c r="C193" s="60"/>
      <c r="D193" s="61"/>
      <c r="E193" s="61"/>
      <c r="F193" s="46" t="str">
        <f><![CDATA[IFERROR(IF(E193<>"",VLOOKUP(E193,Items!$C$8:$D$167,2,0),""),"راجع تكويد الصنف")]]></f>
        <v/>
      </c>
      <c r="G193" s="61"/>
      <c r="H193" s="61"/>
      <c r="I193" s="61"/>
      <c r="J193" s="61"/>
      <c r="K193" s="65"/>
      <c r="L193" s="39"/>
      <c r="M193" s="39"/>
      <c r="N193" s="71" t="str">
        <f t="shared" si="12"/>
        <v/>
      </c>
      <c r="O193" s="72" t="str">
        <f t="shared" si="13"/>
        <v/>
      </c>
      <c r="P193" s="73" t="str">
        <f t="shared" si="14"/>
        <v/>
      </c>
      <c r="Q193" s="73" t="str">
        <f t="shared" si="15"/>
        <v/>
      </c>
      <c r="R193" s="74" t="str">
        <f t="shared" si="16"/>
        <v/>
      </c>
    </row>
    <row r="194" spans="2:18" ht="24.95" customHeight="1">
      <c r="B194" s="45" t="str">
        <f t="shared" si="17"/>
        <v/>
      </c>
      <c r="C194" s="60"/>
      <c r="D194" s="61"/>
      <c r="E194" s="61"/>
      <c r="F194" s="46" t="str">
        <f><![CDATA[IFERROR(IF(E194<>"",VLOOKUP(E194,Items!$C$8:$D$167,2,0),""),"راجع تكويد الصنف")]]></f>
        <v/>
      </c>
      <c r="G194" s="61"/>
      <c r="H194" s="61"/>
      <c r="I194" s="61"/>
      <c r="J194" s="61"/>
      <c r="K194" s="65"/>
      <c r="L194" s="39"/>
      <c r="M194" s="39"/>
      <c r="N194" s="71" t="str">
        <f t="shared" si="12"/>
        <v/>
      </c>
      <c r="O194" s="72" t="str">
        <f t="shared" si="13"/>
        <v/>
      </c>
      <c r="P194" s="73" t="str">
        <f t="shared" si="14"/>
        <v/>
      </c>
      <c r="Q194" s="73" t="str">
        <f t="shared" si="15"/>
        <v/>
      </c>
      <c r="R194" s="74" t="str">
        <f t="shared" si="16"/>
        <v/>
      </c>
    </row>
    <row r="195" spans="2:18" ht="24.95" customHeight="1">
      <c r="B195" s="45" t="str">
        <f t="shared" si="17"/>
        <v/>
      </c>
      <c r="C195" s="60"/>
      <c r="D195" s="61"/>
      <c r="E195" s="61"/>
      <c r="F195" s="46" t="str">
        <f><![CDATA[IFERROR(IF(E195<>"",VLOOKUP(E195,Items!$C$8:$D$167,2,0),""),"راجع تكويد الصنف")]]></f>
        <v/>
      </c>
      <c r="G195" s="61"/>
      <c r="H195" s="61"/>
      <c r="I195" s="61"/>
      <c r="J195" s="61"/>
      <c r="K195" s="65"/>
      <c r="L195" s="39"/>
      <c r="M195" s="39"/>
      <c r="N195" s="71" t="str">
        <f t="shared" si="12"/>
        <v/>
      </c>
      <c r="O195" s="72" t="str">
        <f t="shared" si="13"/>
        <v/>
      </c>
      <c r="P195" s="73" t="str">
        <f t="shared" si="14"/>
        <v/>
      </c>
      <c r="Q195" s="73" t="str">
        <f t="shared" si="15"/>
        <v/>
      </c>
      <c r="R195" s="74" t="str">
        <f t="shared" si="16"/>
        <v/>
      </c>
    </row>
    <row r="196" spans="2:18" ht="24.95" customHeight="1">
      <c r="B196" s="45" t="str">
        <f t="shared" si="17"/>
        <v/>
      </c>
      <c r="C196" s="60"/>
      <c r="D196" s="61"/>
      <c r="E196" s="61"/>
      <c r="F196" s="46" t="str">
        <f><![CDATA[IFERROR(IF(E196<>"",VLOOKUP(E196,Items!$C$8:$D$167,2,0),""),"راجع تكويد الصنف")]]></f>
        <v/>
      </c>
      <c r="G196" s="61"/>
      <c r="H196" s="61"/>
      <c r="I196" s="61"/>
      <c r="J196" s="61"/>
      <c r="K196" s="65"/>
      <c r="L196" s="39"/>
      <c r="M196" s="39"/>
      <c r="N196" s="71" t="str">
        <f t="shared" si="12"/>
        <v/>
      </c>
      <c r="O196" s="72" t="str">
        <f t="shared" si="13"/>
        <v/>
      </c>
      <c r="P196" s="73" t="str">
        <f t="shared" si="14"/>
        <v/>
      </c>
      <c r="Q196" s="73" t="str">
        <f t="shared" si="15"/>
        <v/>
      </c>
      <c r="R196" s="74" t="str">
        <f t="shared" si="16"/>
        <v/>
      </c>
    </row>
    <row r="197" spans="2:18" ht="24.95" customHeight="1">
      <c r="B197" s="45" t="str">
        <f t="shared" si="17"/>
        <v/>
      </c>
      <c r="C197" s="60"/>
      <c r="D197" s="61"/>
      <c r="E197" s="61"/>
      <c r="F197" s="46" t="str">
        <f><![CDATA[IFERROR(IF(E197<>"",VLOOKUP(E197,Items!$C$8:$D$167,2,0),""),"راجع تكويد الصنف")]]></f>
        <v/>
      </c>
      <c r="G197" s="61"/>
      <c r="H197" s="61"/>
      <c r="I197" s="61"/>
      <c r="J197" s="61"/>
      <c r="K197" s="65"/>
      <c r="L197" s="39"/>
      <c r="M197" s="39"/>
      <c r="N197" s="71" t="str">
        <f t="shared" si="12"/>
        <v/>
      </c>
      <c r="O197" s="72" t="str">
        <f t="shared" si="13"/>
        <v/>
      </c>
      <c r="P197" s="73" t="str">
        <f t="shared" si="14"/>
        <v/>
      </c>
      <c r="Q197" s="73" t="str">
        <f t="shared" si="15"/>
        <v/>
      </c>
      <c r="R197" s="74" t="str">
        <f t="shared" si="16"/>
        <v/>
      </c>
    </row>
    <row r="198" spans="2:18" ht="24.95" customHeight="1">
      <c r="B198" s="45" t="str">
        <f t="shared" si="17"/>
        <v/>
      </c>
      <c r="C198" s="60"/>
      <c r="D198" s="61"/>
      <c r="E198" s="61"/>
      <c r="F198" s="46" t="str">
        <f><![CDATA[IFERROR(IF(E198<>"",VLOOKUP(E198,Items!$C$8:$D$167,2,0),""),"راجع تكويد الصنف")]]></f>
        <v/>
      </c>
      <c r="G198" s="61"/>
      <c r="H198" s="61"/>
      <c r="I198" s="61"/>
      <c r="J198" s="61"/>
      <c r="K198" s="65"/>
      <c r="L198" s="39"/>
      <c r="M198" s="39"/>
      <c r="N198" s="71" t="str">
        <f t="shared" si="12"/>
        <v/>
      </c>
      <c r="O198" s="72" t="str">
        <f t="shared" si="13"/>
        <v/>
      </c>
      <c r="P198" s="73" t="str">
        <f t="shared" si="14"/>
        <v/>
      </c>
      <c r="Q198" s="73" t="str">
        <f t="shared" si="15"/>
        <v/>
      </c>
      <c r="R198" s="74" t="str">
        <f t="shared" si="16"/>
        <v/>
      </c>
    </row>
    <row r="199" spans="2:18" ht="24.95" customHeight="1">
      <c r="B199" s="45" t="str">
        <f t="shared" si="17"/>
        <v/>
      </c>
      <c r="C199" s="60"/>
      <c r="D199" s="61"/>
      <c r="E199" s="61"/>
      <c r="F199" s="46" t="str">
        <f><![CDATA[IFERROR(IF(E199<>"",VLOOKUP(E199,Items!$C$8:$D$167,2,0),""),"راجع تكويد الصنف")]]></f>
        <v/>
      </c>
      <c r="G199" s="61"/>
      <c r="H199" s="61"/>
      <c r="I199" s="61"/>
      <c r="J199" s="61"/>
      <c r="K199" s="65"/>
      <c r="L199" s="39"/>
      <c r="M199" s="39"/>
      <c r="N199" s="71" t="str">
        <f t="shared" si="12"/>
        <v/>
      </c>
      <c r="O199" s="72" t="str">
        <f t="shared" si="13"/>
        <v/>
      </c>
      <c r="P199" s="73" t="str">
        <f t="shared" si="14"/>
        <v/>
      </c>
      <c r="Q199" s="73" t="str">
        <f t="shared" si="15"/>
        <v/>
      </c>
      <c r="R199" s="74" t="str">
        <f t="shared" si="16"/>
        <v/>
      </c>
    </row>
    <row r="200" spans="2:18" ht="24.95" customHeight="1">
      <c r="B200" s="45" t="str">
        <f t="shared" si="17"/>
        <v/>
      </c>
      <c r="C200" s="60"/>
      <c r="D200" s="61"/>
      <c r="E200" s="61"/>
      <c r="F200" s="46" t="str">
        <f><![CDATA[IFERROR(IF(E200<>"",VLOOKUP(E200,Items!$C$8:$D$167,2,0),""),"راجع تكويد الصنف")]]></f>
        <v/>
      </c>
      <c r="G200" s="61"/>
      <c r="H200" s="61"/>
      <c r="I200" s="61"/>
      <c r="J200" s="61"/>
      <c r="K200" s="65"/>
      <c r="L200" s="39"/>
      <c r="M200" s="39"/>
      <c r="N200" s="71" t="str">
        <f t="shared" si="12"/>
        <v/>
      </c>
      <c r="O200" s="72" t="str">
        <f t="shared" si="13"/>
        <v/>
      </c>
      <c r="P200" s="73" t="str">
        <f t="shared" si="14"/>
        <v/>
      </c>
      <c r="Q200" s="73" t="str">
        <f t="shared" si="15"/>
        <v/>
      </c>
      <c r="R200" s="74" t="str">
        <f t="shared" si="16"/>
        <v/>
      </c>
    </row>
    <row r="201" spans="2:18" ht="24.95" customHeight="1">
      <c r="B201" s="45" t="str">
        <f t="shared" si="17"/>
        <v/>
      </c>
      <c r="C201" s="60"/>
      <c r="D201" s="61"/>
      <c r="E201" s="61"/>
      <c r="F201" s="46" t="str">
        <f><![CDATA[IFERROR(IF(E201<>"",VLOOKUP(E201,Items!$C$8:$D$167,2,0),""),"راجع تكويد الصنف")]]></f>
        <v/>
      </c>
      <c r="G201" s="61"/>
      <c r="H201" s="61"/>
      <c r="I201" s="61"/>
      <c r="J201" s="61"/>
      <c r="K201" s="65"/>
      <c r="L201" s="39"/>
      <c r="M201" s="39"/>
      <c r="N201" s="71" t="str">
        <f t="shared" si="12"/>
        <v/>
      </c>
      <c r="O201" s="72" t="str">
        <f t="shared" si="13"/>
        <v/>
      </c>
      <c r="P201" s="73" t="str">
        <f t="shared" si="14"/>
        <v/>
      </c>
      <c r="Q201" s="73" t="str">
        <f t="shared" si="15"/>
        <v/>
      </c>
      <c r="R201" s="74" t="str">
        <f t="shared" si="16"/>
        <v/>
      </c>
    </row>
    <row r="202" spans="2:18" ht="24.95" customHeight="1">
      <c r="B202" s="45" t="str">
        <f t="shared" si="17"/>
        <v/>
      </c>
      <c r="C202" s="60"/>
      <c r="D202" s="61"/>
      <c r="E202" s="61"/>
      <c r="F202" s="46" t="str">
        <f><![CDATA[IFERROR(IF(E202<>"",VLOOKUP(E202,Items!$C$8:$D$167,2,0),""),"راجع تكويد الصنف")]]></f>
        <v/>
      </c>
      <c r="G202" s="61"/>
      <c r="H202" s="61"/>
      <c r="I202" s="61"/>
      <c r="J202" s="61"/>
      <c r="K202" s="65"/>
      <c r="L202" s="39"/>
      <c r="M202" s="39"/>
      <c r="N202" s="71" t="str">
        <f t="shared" ref="N202:N265" si="18">IF(P202&lt;&gt;"",ROW(),"")</f>
        <v/>
      </c>
      <c r="O202" s="72" t="str">
        <f t="shared" ref="O202:O265" si="19">IF($O$8=3,IF($O$6=D202,C202,""),"")</f>
        <v/>
      </c>
      <c r="P202" s="73" t="str">
        <f t="shared" ref="P202:P265" si="20">IF($O$8=3,IF($O$6=D202,F202,""),"")</f>
        <v/>
      </c>
      <c r="Q202" s="73" t="str">
        <f t="shared" ref="Q202:Q265" si="21">IF($O$8=3,IF($O$6=D202,H202,""),"")</f>
        <v/>
      </c>
      <c r="R202" s="74" t="str">
        <f t="shared" ref="R202:R265" si="22">IF($O$8=3,IF($O$6=D202,I202,""),"")</f>
        <v/>
      </c>
    </row>
    <row r="203" spans="2:18" ht="24.95" customHeight="1">
      <c r="B203" s="45" t="str">
        <f t="shared" ref="B203:B266" si="23">IF(AND(C203&lt;&gt;"",E203&lt;&gt;""),B202+1,"")</f>
        <v/>
      </c>
      <c r="C203" s="60"/>
      <c r="D203" s="61"/>
      <c r="E203" s="61"/>
      <c r="F203" s="46" t="str">
        <f><![CDATA[IFERROR(IF(E203<>"",VLOOKUP(E203,Items!$C$8:$D$167,2,0),""),"راجع تكويد الصنف")]]></f>
        <v/>
      </c>
      <c r="G203" s="61"/>
      <c r="H203" s="61"/>
      <c r="I203" s="61"/>
      <c r="J203" s="61"/>
      <c r="K203" s="65"/>
      <c r="L203" s="39"/>
      <c r="M203" s="39"/>
      <c r="N203" s="71" t="str">
        <f t="shared" si="18"/>
        <v/>
      </c>
      <c r="O203" s="72" t="str">
        <f t="shared" si="19"/>
        <v/>
      </c>
      <c r="P203" s="73" t="str">
        <f t="shared" si="20"/>
        <v/>
      </c>
      <c r="Q203" s="73" t="str">
        <f t="shared" si="21"/>
        <v/>
      </c>
      <c r="R203" s="74" t="str">
        <f t="shared" si="22"/>
        <v/>
      </c>
    </row>
    <row r="204" spans="2:18" ht="24.95" customHeight="1">
      <c r="B204" s="45" t="str">
        <f t="shared" si="23"/>
        <v/>
      </c>
      <c r="C204" s="60"/>
      <c r="D204" s="61"/>
      <c r="E204" s="61"/>
      <c r="F204" s="46" t="str">
        <f><![CDATA[IFERROR(IF(E204<>"",VLOOKUP(E204,Items!$C$8:$D$167,2,0),""),"راجع تكويد الصنف")]]></f>
        <v/>
      </c>
      <c r="G204" s="61"/>
      <c r="H204" s="61"/>
      <c r="I204" s="61"/>
      <c r="J204" s="61"/>
      <c r="K204" s="65"/>
      <c r="L204" s="39"/>
      <c r="M204" s="39"/>
      <c r="N204" s="71" t="str">
        <f t="shared" si="18"/>
        <v/>
      </c>
      <c r="O204" s="72" t="str">
        <f t="shared" si="19"/>
        <v/>
      </c>
      <c r="P204" s="73" t="str">
        <f t="shared" si="20"/>
        <v/>
      </c>
      <c r="Q204" s="73" t="str">
        <f t="shared" si="21"/>
        <v/>
      </c>
      <c r="R204" s="74" t="str">
        <f t="shared" si="22"/>
        <v/>
      </c>
    </row>
    <row r="205" spans="2:18" ht="24.95" customHeight="1">
      <c r="B205" s="45" t="str">
        <f t="shared" si="23"/>
        <v/>
      </c>
      <c r="C205" s="60"/>
      <c r="D205" s="61"/>
      <c r="E205" s="61"/>
      <c r="F205" s="46" t="str">
        <f><![CDATA[IFERROR(IF(E205<>"",VLOOKUP(E205,Items!$C$8:$D$167,2,0),""),"راجع تكويد الصنف")]]></f>
        <v/>
      </c>
      <c r="G205" s="61"/>
      <c r="H205" s="61"/>
      <c r="I205" s="61"/>
      <c r="J205" s="61"/>
      <c r="K205" s="65"/>
      <c r="L205" s="39"/>
      <c r="M205" s="39"/>
      <c r="N205" s="71" t="str">
        <f t="shared" si="18"/>
        <v/>
      </c>
      <c r="O205" s="72" t="str">
        <f t="shared" si="19"/>
        <v/>
      </c>
      <c r="P205" s="73" t="str">
        <f t="shared" si="20"/>
        <v/>
      </c>
      <c r="Q205" s="73" t="str">
        <f t="shared" si="21"/>
        <v/>
      </c>
      <c r="R205" s="74" t="str">
        <f t="shared" si="22"/>
        <v/>
      </c>
    </row>
    <row r="206" spans="2:18" ht="24.95" customHeight="1">
      <c r="B206" s="45" t="str">
        <f t="shared" si="23"/>
        <v/>
      </c>
      <c r="C206" s="60"/>
      <c r="D206" s="61"/>
      <c r="E206" s="61"/>
      <c r="F206" s="46" t="str">
        <f><![CDATA[IFERROR(IF(E206<>"",VLOOKUP(E206,Items!$C$8:$D$167,2,0),""),"راجع تكويد الصنف")]]></f>
        <v/>
      </c>
      <c r="G206" s="61"/>
      <c r="H206" s="61"/>
      <c r="I206" s="61"/>
      <c r="J206" s="61"/>
      <c r="K206" s="65"/>
      <c r="L206" s="39"/>
      <c r="M206" s="39"/>
      <c r="N206" s="71" t="str">
        <f t="shared" si="18"/>
        <v/>
      </c>
      <c r="O206" s="72" t="str">
        <f t="shared" si="19"/>
        <v/>
      </c>
      <c r="P206" s="73" t="str">
        <f t="shared" si="20"/>
        <v/>
      </c>
      <c r="Q206" s="73" t="str">
        <f t="shared" si="21"/>
        <v/>
      </c>
      <c r="R206" s="74" t="str">
        <f t="shared" si="22"/>
        <v/>
      </c>
    </row>
    <row r="207" spans="2:18" ht="24.95" customHeight="1">
      <c r="B207" s="45" t="str">
        <f t="shared" si="23"/>
        <v/>
      </c>
      <c r="C207" s="60"/>
      <c r="D207" s="61"/>
      <c r="E207" s="61"/>
      <c r="F207" s="46" t="str">
        <f><![CDATA[IFERROR(IF(E207<>"",VLOOKUP(E207,Items!$C$8:$D$167,2,0),""),"راجع تكويد الصنف")]]></f>
        <v/>
      </c>
      <c r="G207" s="61"/>
      <c r="H207" s="61"/>
      <c r="I207" s="61"/>
      <c r="J207" s="61"/>
      <c r="K207" s="65"/>
      <c r="L207" s="39"/>
      <c r="M207" s="39"/>
      <c r="N207" s="71" t="str">
        <f t="shared" si="18"/>
        <v/>
      </c>
      <c r="O207" s="72" t="str">
        <f t="shared" si="19"/>
        <v/>
      </c>
      <c r="P207" s="73" t="str">
        <f t="shared" si="20"/>
        <v/>
      </c>
      <c r="Q207" s="73" t="str">
        <f t="shared" si="21"/>
        <v/>
      </c>
      <c r="R207" s="74" t="str">
        <f t="shared" si="22"/>
        <v/>
      </c>
    </row>
    <row r="208" spans="2:18" ht="24.95" customHeight="1">
      <c r="B208" s="45" t="str">
        <f t="shared" si="23"/>
        <v/>
      </c>
      <c r="C208" s="60"/>
      <c r="D208" s="61"/>
      <c r="E208" s="61"/>
      <c r="F208" s="46" t="str">
        <f><![CDATA[IFERROR(IF(E208<>"",VLOOKUP(E208,Items!$C$8:$D$167,2,0),""),"راجع تكويد الصنف")]]></f>
        <v/>
      </c>
      <c r="G208" s="61"/>
      <c r="H208" s="61"/>
      <c r="I208" s="61"/>
      <c r="J208" s="61"/>
      <c r="K208" s="65"/>
      <c r="L208" s="39"/>
      <c r="M208" s="39"/>
      <c r="N208" s="71" t="str">
        <f t="shared" si="18"/>
        <v/>
      </c>
      <c r="O208" s="72" t="str">
        <f t="shared" si="19"/>
        <v/>
      </c>
      <c r="P208" s="73" t="str">
        <f t="shared" si="20"/>
        <v/>
      </c>
      <c r="Q208" s="73" t="str">
        <f t="shared" si="21"/>
        <v/>
      </c>
      <c r="R208" s="74" t="str">
        <f t="shared" si="22"/>
        <v/>
      </c>
    </row>
    <row r="209" spans="2:18" ht="24.95" customHeight="1">
      <c r="B209" s="45" t="str">
        <f t="shared" si="23"/>
        <v/>
      </c>
      <c r="C209" s="60"/>
      <c r="D209" s="61"/>
      <c r="E209" s="61"/>
      <c r="F209" s="46" t="str">
        <f><![CDATA[IFERROR(IF(E209<>"",VLOOKUP(E209,Items!$C$8:$D$167,2,0),""),"راجع تكويد الصنف")]]></f>
        <v/>
      </c>
      <c r="G209" s="61"/>
      <c r="H209" s="61"/>
      <c r="I209" s="61"/>
      <c r="J209" s="61"/>
      <c r="K209" s="65"/>
      <c r="L209" s="39"/>
      <c r="M209" s="39"/>
      <c r="N209" s="71" t="str">
        <f t="shared" si="18"/>
        <v/>
      </c>
      <c r="O209" s="72" t="str">
        <f t="shared" si="19"/>
        <v/>
      </c>
      <c r="P209" s="73" t="str">
        <f t="shared" si="20"/>
        <v/>
      </c>
      <c r="Q209" s="73" t="str">
        <f t="shared" si="21"/>
        <v/>
      </c>
      <c r="R209" s="74" t="str">
        <f t="shared" si="22"/>
        <v/>
      </c>
    </row>
    <row r="210" spans="2:18" ht="24.95" customHeight="1">
      <c r="B210" s="45" t="str">
        <f t="shared" si="23"/>
        <v/>
      </c>
      <c r="C210" s="60"/>
      <c r="D210" s="61"/>
      <c r="E210" s="61"/>
      <c r="F210" s="46" t="str">
        <f><![CDATA[IFERROR(IF(E210<>"",VLOOKUP(E210,Items!$C$8:$D$167,2,0),""),"راجع تكويد الصنف")]]></f>
        <v/>
      </c>
      <c r="G210" s="61"/>
      <c r="H210" s="61"/>
      <c r="I210" s="61"/>
      <c r="J210" s="61"/>
      <c r="K210" s="65"/>
      <c r="L210" s="39"/>
      <c r="M210" s="39"/>
      <c r="N210" s="71" t="str">
        <f t="shared" si="18"/>
        <v/>
      </c>
      <c r="O210" s="72" t="str">
        <f t="shared" si="19"/>
        <v/>
      </c>
      <c r="P210" s="73" t="str">
        <f t="shared" si="20"/>
        <v/>
      </c>
      <c r="Q210" s="73" t="str">
        <f t="shared" si="21"/>
        <v/>
      </c>
      <c r="R210" s="74" t="str">
        <f t="shared" si="22"/>
        <v/>
      </c>
    </row>
    <row r="211" spans="2:18" ht="24.95" customHeight="1">
      <c r="B211" s="45" t="str">
        <f t="shared" si="23"/>
        <v/>
      </c>
      <c r="C211" s="60"/>
      <c r="D211" s="61"/>
      <c r="E211" s="61"/>
      <c r="F211" s="46" t="str">
        <f><![CDATA[IFERROR(IF(E211<>"",VLOOKUP(E211,Items!$C$8:$D$167,2,0),""),"راجع تكويد الصنف")]]></f>
        <v/>
      </c>
      <c r="G211" s="61"/>
      <c r="H211" s="61"/>
      <c r="I211" s="61"/>
      <c r="J211" s="61"/>
      <c r="K211" s="65"/>
      <c r="L211" s="39"/>
      <c r="M211" s="39"/>
      <c r="N211" s="71" t="str">
        <f t="shared" si="18"/>
        <v/>
      </c>
      <c r="O211" s="72" t="str">
        <f t="shared" si="19"/>
        <v/>
      </c>
      <c r="P211" s="73" t="str">
        <f t="shared" si="20"/>
        <v/>
      </c>
      <c r="Q211" s="73" t="str">
        <f t="shared" si="21"/>
        <v/>
      </c>
      <c r="R211" s="74" t="str">
        <f t="shared" si="22"/>
        <v/>
      </c>
    </row>
    <row r="212" spans="2:18" ht="24.95" customHeight="1">
      <c r="B212" s="45" t="str">
        <f t="shared" si="23"/>
        <v/>
      </c>
      <c r="C212" s="60"/>
      <c r="D212" s="61"/>
      <c r="E212" s="61"/>
      <c r="F212" s="46" t="str">
        <f><![CDATA[IFERROR(IF(E212<>"",VLOOKUP(E212,Items!$C$8:$D$167,2,0),""),"راجع تكويد الصنف")]]></f>
        <v/>
      </c>
      <c r="G212" s="61"/>
      <c r="H212" s="61"/>
      <c r="I212" s="61"/>
      <c r="J212" s="61"/>
      <c r="K212" s="65"/>
      <c r="L212" s="39"/>
      <c r="M212" s="39"/>
      <c r="N212" s="71" t="str">
        <f t="shared" si="18"/>
        <v/>
      </c>
      <c r="O212" s="72" t="str">
        <f t="shared" si="19"/>
        <v/>
      </c>
      <c r="P212" s="73" t="str">
        <f t="shared" si="20"/>
        <v/>
      </c>
      <c r="Q212" s="73" t="str">
        <f t="shared" si="21"/>
        <v/>
      </c>
      <c r="R212" s="74" t="str">
        <f t="shared" si="22"/>
        <v/>
      </c>
    </row>
    <row r="213" spans="2:18" ht="24.95" customHeight="1">
      <c r="B213" s="45" t="str">
        <f t="shared" si="23"/>
        <v/>
      </c>
      <c r="C213" s="60"/>
      <c r="D213" s="61"/>
      <c r="E213" s="61"/>
      <c r="F213" s="46" t="str">
        <f><![CDATA[IFERROR(IF(E213<>"",VLOOKUP(E213,Items!$C$8:$D$167,2,0),""),"راجع تكويد الصنف")]]></f>
        <v/>
      </c>
      <c r="G213" s="61"/>
      <c r="H213" s="61"/>
      <c r="I213" s="61"/>
      <c r="J213" s="61"/>
      <c r="K213" s="65"/>
      <c r="L213" s="39"/>
      <c r="M213" s="39"/>
      <c r="N213" s="71" t="str">
        <f t="shared" si="18"/>
        <v/>
      </c>
      <c r="O213" s="72" t="str">
        <f t="shared" si="19"/>
        <v/>
      </c>
      <c r="P213" s="73" t="str">
        <f t="shared" si="20"/>
        <v/>
      </c>
      <c r="Q213" s="73" t="str">
        <f t="shared" si="21"/>
        <v/>
      </c>
      <c r="R213" s="74" t="str">
        <f t="shared" si="22"/>
        <v/>
      </c>
    </row>
    <row r="214" spans="2:18" ht="24.95" customHeight="1">
      <c r="B214" s="45" t="str">
        <f t="shared" si="23"/>
        <v/>
      </c>
      <c r="C214" s="60"/>
      <c r="D214" s="61"/>
      <c r="E214" s="61"/>
      <c r="F214" s="46" t="str">
        <f><![CDATA[IFERROR(IF(E214<>"",VLOOKUP(E214,Items!$C$8:$D$167,2,0),""),"راجع تكويد الصنف")]]></f>
        <v/>
      </c>
      <c r="G214" s="61"/>
      <c r="H214" s="61"/>
      <c r="I214" s="61"/>
      <c r="J214" s="61"/>
      <c r="K214" s="65"/>
      <c r="L214" s="39"/>
      <c r="M214" s="39"/>
      <c r="N214" s="71" t="str">
        <f t="shared" si="18"/>
        <v/>
      </c>
      <c r="O214" s="72" t="str">
        <f t="shared" si="19"/>
        <v/>
      </c>
      <c r="P214" s="73" t="str">
        <f t="shared" si="20"/>
        <v/>
      </c>
      <c r="Q214" s="73" t="str">
        <f t="shared" si="21"/>
        <v/>
      </c>
      <c r="R214" s="74" t="str">
        <f t="shared" si="22"/>
        <v/>
      </c>
    </row>
    <row r="215" spans="2:18" ht="24.95" customHeight="1">
      <c r="B215" s="45" t="str">
        <f t="shared" si="23"/>
        <v/>
      </c>
      <c r="C215" s="60"/>
      <c r="D215" s="61"/>
      <c r="E215" s="61"/>
      <c r="F215" s="46" t="str">
        <f><![CDATA[IFERROR(IF(E215<>"",VLOOKUP(E215,Items!$C$8:$D$167,2,0),""),"راجع تكويد الصنف")]]></f>
        <v/>
      </c>
      <c r="G215" s="61"/>
      <c r="H215" s="61"/>
      <c r="I215" s="61"/>
      <c r="J215" s="61"/>
      <c r="K215" s="65"/>
      <c r="L215" s="39"/>
      <c r="M215" s="39"/>
      <c r="N215" s="71" t="str">
        <f t="shared" si="18"/>
        <v/>
      </c>
      <c r="O215" s="72" t="str">
        <f t="shared" si="19"/>
        <v/>
      </c>
      <c r="P215" s="73" t="str">
        <f t="shared" si="20"/>
        <v/>
      </c>
      <c r="Q215" s="73" t="str">
        <f t="shared" si="21"/>
        <v/>
      </c>
      <c r="R215" s="74" t="str">
        <f t="shared" si="22"/>
        <v/>
      </c>
    </row>
    <row r="216" spans="2:18" ht="24.95" customHeight="1">
      <c r="B216" s="45" t="str">
        <f t="shared" si="23"/>
        <v/>
      </c>
      <c r="C216" s="60"/>
      <c r="D216" s="61"/>
      <c r="E216" s="61"/>
      <c r="F216" s="46" t="str">
        <f><![CDATA[IFERROR(IF(E216<>"",VLOOKUP(E216,Items!$C$8:$D$167,2,0),""),"راجع تكويد الصنف")]]></f>
        <v/>
      </c>
      <c r="G216" s="61"/>
      <c r="H216" s="61"/>
      <c r="I216" s="61"/>
      <c r="J216" s="61"/>
      <c r="K216" s="65"/>
      <c r="L216" s="39"/>
      <c r="M216" s="39"/>
      <c r="N216" s="71" t="str">
        <f t="shared" si="18"/>
        <v/>
      </c>
      <c r="O216" s="72" t="str">
        <f t="shared" si="19"/>
        <v/>
      </c>
      <c r="P216" s="73" t="str">
        <f t="shared" si="20"/>
        <v/>
      </c>
      <c r="Q216" s="73" t="str">
        <f t="shared" si="21"/>
        <v/>
      </c>
      <c r="R216" s="74" t="str">
        <f t="shared" si="22"/>
        <v/>
      </c>
    </row>
    <row r="217" spans="2:18" ht="24.95" customHeight="1">
      <c r="B217" s="45" t="str">
        <f t="shared" si="23"/>
        <v/>
      </c>
      <c r="C217" s="60"/>
      <c r="D217" s="61"/>
      <c r="E217" s="61"/>
      <c r="F217" s="46" t="str">
        <f><![CDATA[IFERROR(IF(E217<>"",VLOOKUP(E217,Items!$C$8:$D$167,2,0),""),"راجع تكويد الصنف")]]></f>
        <v/>
      </c>
      <c r="G217" s="61"/>
      <c r="H217" s="61"/>
      <c r="I217" s="61"/>
      <c r="J217" s="61"/>
      <c r="K217" s="65"/>
      <c r="L217" s="39"/>
      <c r="M217" s="39"/>
      <c r="N217" s="71" t="str">
        <f t="shared" si="18"/>
        <v/>
      </c>
      <c r="O217" s="72" t="str">
        <f t="shared" si="19"/>
        <v/>
      </c>
      <c r="P217" s="73" t="str">
        <f t="shared" si="20"/>
        <v/>
      </c>
      <c r="Q217" s="73" t="str">
        <f t="shared" si="21"/>
        <v/>
      </c>
      <c r="R217" s="74" t="str">
        <f t="shared" si="22"/>
        <v/>
      </c>
    </row>
    <row r="218" spans="2:18" ht="24.95" customHeight="1">
      <c r="B218" s="45" t="str">
        <f t="shared" si="23"/>
        <v/>
      </c>
      <c r="C218" s="60"/>
      <c r="D218" s="61"/>
      <c r="E218" s="61"/>
      <c r="F218" s="46" t="str">
        <f><![CDATA[IFERROR(IF(E218<>"",VLOOKUP(E218,Items!$C$8:$D$167,2,0),""),"راجع تكويد الصنف")]]></f>
        <v/>
      </c>
      <c r="G218" s="61"/>
      <c r="H218" s="61"/>
      <c r="I218" s="61"/>
      <c r="J218" s="61"/>
      <c r="K218" s="65"/>
      <c r="L218" s="39"/>
      <c r="M218" s="39"/>
      <c r="N218" s="71" t="str">
        <f t="shared" si="18"/>
        <v/>
      </c>
      <c r="O218" s="72" t="str">
        <f t="shared" si="19"/>
        <v/>
      </c>
      <c r="P218" s="73" t="str">
        <f t="shared" si="20"/>
        <v/>
      </c>
      <c r="Q218" s="73" t="str">
        <f t="shared" si="21"/>
        <v/>
      </c>
      <c r="R218" s="74" t="str">
        <f t="shared" si="22"/>
        <v/>
      </c>
    </row>
    <row r="219" spans="2:18" ht="24.95" customHeight="1">
      <c r="B219" s="45" t="str">
        <f t="shared" si="23"/>
        <v/>
      </c>
      <c r="C219" s="60"/>
      <c r="D219" s="61"/>
      <c r="E219" s="61"/>
      <c r="F219" s="46" t="str">
        <f><![CDATA[IFERROR(IF(E219<>"",VLOOKUP(E219,Items!$C$8:$D$167,2,0),""),"راجع تكويد الصنف")]]></f>
        <v/>
      </c>
      <c r="G219" s="61"/>
      <c r="H219" s="61"/>
      <c r="I219" s="61"/>
      <c r="J219" s="61"/>
      <c r="K219" s="65"/>
      <c r="L219" s="39"/>
      <c r="M219" s="39"/>
      <c r="N219" s="71" t="str">
        <f t="shared" si="18"/>
        <v/>
      </c>
      <c r="O219" s="72" t="str">
        <f t="shared" si="19"/>
        <v/>
      </c>
      <c r="P219" s="73" t="str">
        <f t="shared" si="20"/>
        <v/>
      </c>
      <c r="Q219" s="73" t="str">
        <f t="shared" si="21"/>
        <v/>
      </c>
      <c r="R219" s="74" t="str">
        <f t="shared" si="22"/>
        <v/>
      </c>
    </row>
    <row r="220" spans="2:18" ht="24.95" customHeight="1">
      <c r="B220" s="45" t="str">
        <f t="shared" si="23"/>
        <v/>
      </c>
      <c r="C220" s="60"/>
      <c r="D220" s="61"/>
      <c r="E220" s="61"/>
      <c r="F220" s="46" t="str">
        <f><![CDATA[IFERROR(IF(E220<>"",VLOOKUP(E220,Items!$C$8:$D$167,2,0),""),"راجع تكويد الصنف")]]></f>
        <v/>
      </c>
      <c r="G220" s="61"/>
      <c r="H220" s="61"/>
      <c r="I220" s="61"/>
      <c r="J220" s="61"/>
      <c r="K220" s="65"/>
      <c r="L220" s="39"/>
      <c r="M220" s="39"/>
      <c r="N220" s="71" t="str">
        <f t="shared" si="18"/>
        <v/>
      </c>
      <c r="O220" s="72" t="str">
        <f t="shared" si="19"/>
        <v/>
      </c>
      <c r="P220" s="73" t="str">
        <f t="shared" si="20"/>
        <v/>
      </c>
      <c r="Q220" s="73" t="str">
        <f t="shared" si="21"/>
        <v/>
      </c>
      <c r="R220" s="74" t="str">
        <f t="shared" si="22"/>
        <v/>
      </c>
    </row>
    <row r="221" spans="2:18" ht="24.95" customHeight="1">
      <c r="B221" s="45" t="str">
        <f t="shared" si="23"/>
        <v/>
      </c>
      <c r="C221" s="60"/>
      <c r="D221" s="61"/>
      <c r="E221" s="61"/>
      <c r="F221" s="46" t="str">
        <f><![CDATA[IFERROR(IF(E221<>"",VLOOKUP(E221,Items!$C$8:$D$167,2,0),""),"راجع تكويد الصنف")]]></f>
        <v/>
      </c>
      <c r="G221" s="61"/>
      <c r="H221" s="61"/>
      <c r="I221" s="61"/>
      <c r="J221" s="61"/>
      <c r="K221" s="65"/>
      <c r="L221" s="39"/>
      <c r="M221" s="39"/>
      <c r="N221" s="71" t="str">
        <f t="shared" si="18"/>
        <v/>
      </c>
      <c r="O221" s="72" t="str">
        <f t="shared" si="19"/>
        <v/>
      </c>
      <c r="P221" s="73" t="str">
        <f t="shared" si="20"/>
        <v/>
      </c>
      <c r="Q221" s="73" t="str">
        <f t="shared" si="21"/>
        <v/>
      </c>
      <c r="R221" s="74" t="str">
        <f t="shared" si="22"/>
        <v/>
      </c>
    </row>
    <row r="222" spans="2:18" ht="24.95" customHeight="1">
      <c r="B222" s="45" t="str">
        <f t="shared" si="23"/>
        <v/>
      </c>
      <c r="C222" s="60"/>
      <c r="D222" s="61"/>
      <c r="E222" s="61"/>
      <c r="F222" s="46" t="str">
        <f><![CDATA[IFERROR(IF(E222<>"",VLOOKUP(E222,Items!$C$8:$D$167,2,0),""),"راجع تكويد الصنف")]]></f>
        <v/>
      </c>
      <c r="G222" s="61"/>
      <c r="H222" s="61"/>
      <c r="I222" s="61"/>
      <c r="J222" s="61"/>
      <c r="K222" s="65"/>
      <c r="L222" s="39"/>
      <c r="M222" s="39"/>
      <c r="N222" s="71" t="str">
        <f t="shared" si="18"/>
        <v/>
      </c>
      <c r="O222" s="72" t="str">
        <f t="shared" si="19"/>
        <v/>
      </c>
      <c r="P222" s="73" t="str">
        <f t="shared" si="20"/>
        <v/>
      </c>
      <c r="Q222" s="73" t="str">
        <f t="shared" si="21"/>
        <v/>
      </c>
      <c r="R222" s="74" t="str">
        <f t="shared" si="22"/>
        <v/>
      </c>
    </row>
    <row r="223" spans="2:18" ht="24.95" customHeight="1">
      <c r="B223" s="45" t="str">
        <f t="shared" si="23"/>
        <v/>
      </c>
      <c r="C223" s="60"/>
      <c r="D223" s="61"/>
      <c r="E223" s="61"/>
      <c r="F223" s="46" t="str">
        <f><![CDATA[IFERROR(IF(E223<>"",VLOOKUP(E223,Items!$C$8:$D$167,2,0),""),"راجع تكويد الصنف")]]></f>
        <v/>
      </c>
      <c r="G223" s="61"/>
      <c r="H223" s="61"/>
      <c r="I223" s="61"/>
      <c r="J223" s="61"/>
      <c r="K223" s="65"/>
      <c r="L223" s="39"/>
      <c r="M223" s="39"/>
      <c r="N223" s="71" t="str">
        <f t="shared" si="18"/>
        <v/>
      </c>
      <c r="O223" s="72" t="str">
        <f t="shared" si="19"/>
        <v/>
      </c>
      <c r="P223" s="73" t="str">
        <f t="shared" si="20"/>
        <v/>
      </c>
      <c r="Q223" s="73" t="str">
        <f t="shared" si="21"/>
        <v/>
      </c>
      <c r="R223" s="74" t="str">
        <f t="shared" si="22"/>
        <v/>
      </c>
    </row>
    <row r="224" spans="2:18" ht="24.95" customHeight="1">
      <c r="B224" s="45" t="str">
        <f t="shared" si="23"/>
        <v/>
      </c>
      <c r="C224" s="60"/>
      <c r="D224" s="61"/>
      <c r="E224" s="61"/>
      <c r="F224" s="46" t="str">
        <f><![CDATA[IFERROR(IF(E224<>"",VLOOKUP(E224,Items!$C$8:$D$167,2,0),""),"راجع تكويد الصنف")]]></f>
        <v/>
      </c>
      <c r="G224" s="61"/>
      <c r="H224" s="61"/>
      <c r="I224" s="61"/>
      <c r="J224" s="61"/>
      <c r="K224" s="65"/>
      <c r="L224" s="39"/>
      <c r="M224" s="39"/>
      <c r="N224" s="71" t="str">
        <f t="shared" si="18"/>
        <v/>
      </c>
      <c r="O224" s="72" t="str">
        <f t="shared" si="19"/>
        <v/>
      </c>
      <c r="P224" s="73" t="str">
        <f t="shared" si="20"/>
        <v/>
      </c>
      <c r="Q224" s="73" t="str">
        <f t="shared" si="21"/>
        <v/>
      </c>
      <c r="R224" s="74" t="str">
        <f t="shared" si="22"/>
        <v/>
      </c>
    </row>
    <row r="225" spans="2:18" ht="24.95" customHeight="1">
      <c r="B225" s="45" t="str">
        <f t="shared" si="23"/>
        <v/>
      </c>
      <c r="C225" s="60"/>
      <c r="D225" s="61"/>
      <c r="E225" s="61"/>
      <c r="F225" s="46" t="str">
        <f><![CDATA[IFERROR(IF(E225<>"",VLOOKUP(E225,Items!$C$8:$D$167,2,0),""),"راجع تكويد الصنف")]]></f>
        <v/>
      </c>
      <c r="G225" s="61"/>
      <c r="H225" s="61"/>
      <c r="I225" s="61"/>
      <c r="J225" s="61"/>
      <c r="K225" s="65"/>
      <c r="L225" s="39"/>
      <c r="M225" s="39"/>
      <c r="N225" s="71" t="str">
        <f t="shared" si="18"/>
        <v/>
      </c>
      <c r="O225" s="72" t="str">
        <f t="shared" si="19"/>
        <v/>
      </c>
      <c r="P225" s="73" t="str">
        <f t="shared" si="20"/>
        <v/>
      </c>
      <c r="Q225" s="73" t="str">
        <f t="shared" si="21"/>
        <v/>
      </c>
      <c r="R225" s="74" t="str">
        <f t="shared" si="22"/>
        <v/>
      </c>
    </row>
    <row r="226" spans="2:18" ht="24.95" customHeight="1">
      <c r="B226" s="45" t="str">
        <f t="shared" si="23"/>
        <v/>
      </c>
      <c r="C226" s="60"/>
      <c r="D226" s="61"/>
      <c r="E226" s="61"/>
      <c r="F226" s="46" t="str">
        <f><![CDATA[IFERROR(IF(E226<>"",VLOOKUP(E226,Items!$C$8:$D$167,2,0),""),"راجع تكويد الصنف")]]></f>
        <v/>
      </c>
      <c r="G226" s="61"/>
      <c r="H226" s="61"/>
      <c r="I226" s="61"/>
      <c r="J226" s="61"/>
      <c r="K226" s="65"/>
      <c r="L226" s="39"/>
      <c r="M226" s="39"/>
      <c r="N226" s="71" t="str">
        <f t="shared" si="18"/>
        <v/>
      </c>
      <c r="O226" s="72" t="str">
        <f t="shared" si="19"/>
        <v/>
      </c>
      <c r="P226" s="73" t="str">
        <f t="shared" si="20"/>
        <v/>
      </c>
      <c r="Q226" s="73" t="str">
        <f t="shared" si="21"/>
        <v/>
      </c>
      <c r="R226" s="74" t="str">
        <f t="shared" si="22"/>
        <v/>
      </c>
    </row>
    <row r="227" spans="2:18" ht="24.95" customHeight="1">
      <c r="B227" s="45" t="str">
        <f t="shared" si="23"/>
        <v/>
      </c>
      <c r="C227" s="60"/>
      <c r="D227" s="61"/>
      <c r="E227" s="61"/>
      <c r="F227" s="46" t="str">
        <f><![CDATA[IFERROR(IF(E227<>"",VLOOKUP(E227,Items!$C$8:$D$167,2,0),""),"راجع تكويد الصنف")]]></f>
        <v/>
      </c>
      <c r="G227" s="61"/>
      <c r="H227" s="61"/>
      <c r="I227" s="61"/>
      <c r="J227" s="61"/>
      <c r="K227" s="65"/>
      <c r="L227" s="39"/>
      <c r="M227" s="39"/>
      <c r="N227" s="71" t="str">
        <f t="shared" si="18"/>
        <v/>
      </c>
      <c r="O227" s="72" t="str">
        <f t="shared" si="19"/>
        <v/>
      </c>
      <c r="P227" s="73" t="str">
        <f t="shared" si="20"/>
        <v/>
      </c>
      <c r="Q227" s="73" t="str">
        <f t="shared" si="21"/>
        <v/>
      </c>
      <c r="R227" s="74" t="str">
        <f t="shared" si="22"/>
        <v/>
      </c>
    </row>
    <row r="228" spans="2:18" ht="24.95" customHeight="1">
      <c r="B228" s="45" t="str">
        <f t="shared" si="23"/>
        <v/>
      </c>
      <c r="C228" s="60"/>
      <c r="D228" s="61"/>
      <c r="E228" s="61"/>
      <c r="F228" s="46" t="str">
        <f><![CDATA[IFERROR(IF(E228<>"",VLOOKUP(E228,Items!$C$8:$D$167,2,0),""),"راجع تكويد الصنف")]]></f>
        <v/>
      </c>
      <c r="G228" s="61"/>
      <c r="H228" s="61"/>
      <c r="I228" s="61"/>
      <c r="J228" s="61"/>
      <c r="K228" s="65"/>
      <c r="L228" s="39"/>
      <c r="M228" s="39"/>
      <c r="N228" s="71" t="str">
        <f t="shared" si="18"/>
        <v/>
      </c>
      <c r="O228" s="72" t="str">
        <f t="shared" si="19"/>
        <v/>
      </c>
      <c r="P228" s="73" t="str">
        <f t="shared" si="20"/>
        <v/>
      </c>
      <c r="Q228" s="73" t="str">
        <f t="shared" si="21"/>
        <v/>
      </c>
      <c r="R228" s="74" t="str">
        <f t="shared" si="22"/>
        <v/>
      </c>
    </row>
    <row r="229" spans="2:18" ht="24.95" customHeight="1">
      <c r="B229" s="45" t="str">
        <f t="shared" si="23"/>
        <v/>
      </c>
      <c r="C229" s="60"/>
      <c r="D229" s="61"/>
      <c r="E229" s="61"/>
      <c r="F229" s="46" t="str">
        <f><![CDATA[IFERROR(IF(E229<>"",VLOOKUP(E229,Items!$C$8:$D$167,2,0),""),"راجع تكويد الصنف")]]></f>
        <v/>
      </c>
      <c r="G229" s="61"/>
      <c r="H229" s="61"/>
      <c r="I229" s="61"/>
      <c r="J229" s="61"/>
      <c r="K229" s="65"/>
      <c r="L229" s="39"/>
      <c r="M229" s="39"/>
      <c r="N229" s="71" t="str">
        <f t="shared" si="18"/>
        <v/>
      </c>
      <c r="O229" s="72" t="str">
        <f t="shared" si="19"/>
        <v/>
      </c>
      <c r="P229" s="73" t="str">
        <f t="shared" si="20"/>
        <v/>
      </c>
      <c r="Q229" s="73" t="str">
        <f t="shared" si="21"/>
        <v/>
      </c>
      <c r="R229" s="74" t="str">
        <f t="shared" si="22"/>
        <v/>
      </c>
    </row>
    <row r="230" spans="2:18" ht="24.95" customHeight="1">
      <c r="B230" s="45" t="str">
        <f t="shared" si="23"/>
        <v/>
      </c>
      <c r="C230" s="60"/>
      <c r="D230" s="61"/>
      <c r="E230" s="61"/>
      <c r="F230" s="46" t="str">
        <f><![CDATA[IFERROR(IF(E230<>"",VLOOKUP(E230,Items!$C$8:$D$167,2,0),""),"راجع تكويد الصنف")]]></f>
        <v/>
      </c>
      <c r="G230" s="61"/>
      <c r="H230" s="61"/>
      <c r="I230" s="61"/>
      <c r="J230" s="61"/>
      <c r="K230" s="65"/>
      <c r="L230" s="39"/>
      <c r="M230" s="39"/>
      <c r="N230" s="71" t="str">
        <f t="shared" si="18"/>
        <v/>
      </c>
      <c r="O230" s="72" t="str">
        <f t="shared" si="19"/>
        <v/>
      </c>
      <c r="P230" s="73" t="str">
        <f t="shared" si="20"/>
        <v/>
      </c>
      <c r="Q230" s="73" t="str">
        <f t="shared" si="21"/>
        <v/>
      </c>
      <c r="R230" s="74" t="str">
        <f t="shared" si="22"/>
        <v/>
      </c>
    </row>
    <row r="231" spans="2:18" ht="24.95" customHeight="1">
      <c r="B231" s="45" t="str">
        <f t="shared" si="23"/>
        <v/>
      </c>
      <c r="C231" s="60"/>
      <c r="D231" s="61"/>
      <c r="E231" s="61"/>
      <c r="F231" s="46" t="str">
        <f><![CDATA[IFERROR(IF(E231<>"",VLOOKUP(E231,Items!$C$8:$D$167,2,0),""),"راجع تكويد الصنف")]]></f>
        <v/>
      </c>
      <c r="G231" s="61"/>
      <c r="H231" s="61"/>
      <c r="I231" s="61"/>
      <c r="J231" s="61"/>
      <c r="K231" s="65"/>
      <c r="L231" s="39"/>
      <c r="M231" s="39"/>
      <c r="N231" s="71" t="str">
        <f t="shared" si="18"/>
        <v/>
      </c>
      <c r="O231" s="72" t="str">
        <f t="shared" si="19"/>
        <v/>
      </c>
      <c r="P231" s="73" t="str">
        <f t="shared" si="20"/>
        <v/>
      </c>
      <c r="Q231" s="73" t="str">
        <f t="shared" si="21"/>
        <v/>
      </c>
      <c r="R231" s="74" t="str">
        <f t="shared" si="22"/>
        <v/>
      </c>
    </row>
    <row r="232" spans="2:18" ht="24.95" customHeight="1">
      <c r="B232" s="45" t="str">
        <f t="shared" si="23"/>
        <v/>
      </c>
      <c r="C232" s="60"/>
      <c r="D232" s="61"/>
      <c r="E232" s="61"/>
      <c r="F232" s="46" t="str">
        <f><![CDATA[IFERROR(IF(E232<>"",VLOOKUP(E232,Items!$C$8:$D$167,2,0),""),"راجع تكويد الصنف")]]></f>
        <v/>
      </c>
      <c r="G232" s="61"/>
      <c r="H232" s="61"/>
      <c r="I232" s="61"/>
      <c r="J232" s="61"/>
      <c r="K232" s="65"/>
      <c r="L232" s="39"/>
      <c r="M232" s="39"/>
      <c r="N232" s="71" t="str">
        <f t="shared" si="18"/>
        <v/>
      </c>
      <c r="O232" s="72" t="str">
        <f t="shared" si="19"/>
        <v/>
      </c>
      <c r="P232" s="73" t="str">
        <f t="shared" si="20"/>
        <v/>
      </c>
      <c r="Q232" s="73" t="str">
        <f t="shared" si="21"/>
        <v/>
      </c>
      <c r="R232" s="74" t="str">
        <f t="shared" si="22"/>
        <v/>
      </c>
    </row>
    <row r="233" spans="2:18" ht="24.95" customHeight="1">
      <c r="B233" s="45" t="str">
        <f t="shared" si="23"/>
        <v/>
      </c>
      <c r="C233" s="60"/>
      <c r="D233" s="61"/>
      <c r="E233" s="61"/>
      <c r="F233" s="46" t="str">
        <f><![CDATA[IFERROR(IF(E233<>"",VLOOKUP(E233,Items!$C$8:$D$167,2,0),""),"راجع تكويد الصنف")]]></f>
        <v/>
      </c>
      <c r="G233" s="61"/>
      <c r="H233" s="61"/>
      <c r="I233" s="61"/>
      <c r="J233" s="61"/>
      <c r="K233" s="65"/>
      <c r="L233" s="39"/>
      <c r="M233" s="39"/>
      <c r="N233" s="71" t="str">
        <f t="shared" si="18"/>
        <v/>
      </c>
      <c r="O233" s="72" t="str">
        <f t="shared" si="19"/>
        <v/>
      </c>
      <c r="P233" s="73" t="str">
        <f t="shared" si="20"/>
        <v/>
      </c>
      <c r="Q233" s="73" t="str">
        <f t="shared" si="21"/>
        <v/>
      </c>
      <c r="R233" s="74" t="str">
        <f t="shared" si="22"/>
        <v/>
      </c>
    </row>
    <row r="234" spans="2:18" ht="24.95" customHeight="1">
      <c r="B234" s="45" t="str">
        <f t="shared" si="23"/>
        <v/>
      </c>
      <c r="C234" s="60"/>
      <c r="D234" s="61"/>
      <c r="E234" s="61"/>
      <c r="F234" s="46" t="str">
        <f><![CDATA[IFERROR(IF(E234<>"",VLOOKUP(E234,Items!$C$8:$D$167,2,0),""),"راجع تكويد الصنف")]]></f>
        <v/>
      </c>
      <c r="G234" s="61"/>
      <c r="H234" s="61"/>
      <c r="I234" s="61"/>
      <c r="J234" s="61"/>
      <c r="K234" s="65"/>
      <c r="L234" s="39"/>
      <c r="M234" s="39"/>
      <c r="N234" s="71" t="str">
        <f t="shared" si="18"/>
        <v/>
      </c>
      <c r="O234" s="72" t="str">
        <f t="shared" si="19"/>
        <v/>
      </c>
      <c r="P234" s="73" t="str">
        <f t="shared" si="20"/>
        <v/>
      </c>
      <c r="Q234" s="73" t="str">
        <f t="shared" si="21"/>
        <v/>
      </c>
      <c r="R234" s="74" t="str">
        <f t="shared" si="22"/>
        <v/>
      </c>
    </row>
    <row r="235" spans="2:18" ht="24.95" customHeight="1">
      <c r="B235" s="45" t="str">
        <f t="shared" si="23"/>
        <v/>
      </c>
      <c r="C235" s="60"/>
      <c r="D235" s="61"/>
      <c r="E235" s="61"/>
      <c r="F235" s="46" t="str">
        <f><![CDATA[IFERROR(IF(E235<>"",VLOOKUP(E235,Items!$C$8:$D$167,2,0),""),"راجع تكويد الصنف")]]></f>
        <v/>
      </c>
      <c r="G235" s="61"/>
      <c r="H235" s="61"/>
      <c r="I235" s="61"/>
      <c r="J235" s="61"/>
      <c r="K235" s="65"/>
      <c r="L235" s="39"/>
      <c r="M235" s="39"/>
      <c r="N235" s="71" t="str">
        <f t="shared" si="18"/>
        <v/>
      </c>
      <c r="O235" s="72" t="str">
        <f t="shared" si="19"/>
        <v/>
      </c>
      <c r="P235" s="73" t="str">
        <f t="shared" si="20"/>
        <v/>
      </c>
      <c r="Q235" s="73" t="str">
        <f t="shared" si="21"/>
        <v/>
      </c>
      <c r="R235" s="74" t="str">
        <f t="shared" si="22"/>
        <v/>
      </c>
    </row>
    <row r="236" spans="2:18" ht="24.95" customHeight="1">
      <c r="B236" s="45" t="str">
        <f t="shared" si="23"/>
        <v/>
      </c>
      <c r="C236" s="60"/>
      <c r="D236" s="61"/>
      <c r="E236" s="61"/>
      <c r="F236" s="46" t="str">
        <f><![CDATA[IFERROR(IF(E236<>"",VLOOKUP(E236,Items!$C$8:$D$167,2,0),""),"راجع تكويد الصنف")]]></f>
        <v/>
      </c>
      <c r="G236" s="61"/>
      <c r="H236" s="61"/>
      <c r="I236" s="61"/>
      <c r="J236" s="61"/>
      <c r="K236" s="65"/>
      <c r="L236" s="39"/>
      <c r="M236" s="39"/>
      <c r="N236" s="71" t="str">
        <f t="shared" si="18"/>
        <v/>
      </c>
      <c r="O236" s="72" t="str">
        <f t="shared" si="19"/>
        <v/>
      </c>
      <c r="P236" s="73" t="str">
        <f t="shared" si="20"/>
        <v/>
      </c>
      <c r="Q236" s="73" t="str">
        <f t="shared" si="21"/>
        <v/>
      </c>
      <c r="R236" s="74" t="str">
        <f t="shared" si="22"/>
        <v/>
      </c>
    </row>
    <row r="237" spans="2:18" ht="24.95" customHeight="1">
      <c r="B237" s="45" t="str">
        <f t="shared" si="23"/>
        <v/>
      </c>
      <c r="C237" s="60"/>
      <c r="D237" s="61"/>
      <c r="E237" s="61"/>
      <c r="F237" s="46" t="str">
        <f><![CDATA[IFERROR(IF(E237<>"",VLOOKUP(E237,Items!$C$8:$D$167,2,0),""),"راجع تكويد الصنف")]]></f>
        <v/>
      </c>
      <c r="G237" s="61"/>
      <c r="H237" s="61"/>
      <c r="I237" s="61"/>
      <c r="J237" s="61"/>
      <c r="K237" s="65"/>
      <c r="L237" s="39"/>
      <c r="M237" s="39"/>
      <c r="N237" s="71" t="str">
        <f t="shared" si="18"/>
        <v/>
      </c>
      <c r="O237" s="72" t="str">
        <f t="shared" si="19"/>
        <v/>
      </c>
      <c r="P237" s="73" t="str">
        <f t="shared" si="20"/>
        <v/>
      </c>
      <c r="Q237" s="73" t="str">
        <f t="shared" si="21"/>
        <v/>
      </c>
      <c r="R237" s="74" t="str">
        <f t="shared" si="22"/>
        <v/>
      </c>
    </row>
    <row r="238" spans="2:18" ht="24.95" customHeight="1">
      <c r="B238" s="45" t="str">
        <f t="shared" si="23"/>
        <v/>
      </c>
      <c r="C238" s="60"/>
      <c r="D238" s="61"/>
      <c r="E238" s="61"/>
      <c r="F238" s="46" t="str">
        <f><![CDATA[IFERROR(IF(E238<>"",VLOOKUP(E238,Items!$C$8:$D$167,2,0),""),"راجع تكويد الصنف")]]></f>
        <v/>
      </c>
      <c r="G238" s="61"/>
      <c r="H238" s="61"/>
      <c r="I238" s="61"/>
      <c r="J238" s="61"/>
      <c r="K238" s="65"/>
      <c r="L238" s="39"/>
      <c r="M238" s="39"/>
      <c r="N238" s="71" t="str">
        <f t="shared" si="18"/>
        <v/>
      </c>
      <c r="O238" s="72" t="str">
        <f t="shared" si="19"/>
        <v/>
      </c>
      <c r="P238" s="73" t="str">
        <f t="shared" si="20"/>
        <v/>
      </c>
      <c r="Q238" s="73" t="str">
        <f t="shared" si="21"/>
        <v/>
      </c>
      <c r="R238" s="74" t="str">
        <f t="shared" si="22"/>
        <v/>
      </c>
    </row>
    <row r="239" spans="2:18" ht="24.95" customHeight="1">
      <c r="B239" s="45" t="str">
        <f t="shared" si="23"/>
        <v/>
      </c>
      <c r="C239" s="60"/>
      <c r="D239" s="61"/>
      <c r="E239" s="61"/>
      <c r="F239" s="46" t="str">
        <f><![CDATA[IFERROR(IF(E239<>"",VLOOKUP(E239,Items!$C$8:$D$167,2,0),""),"راجع تكويد الصنف")]]></f>
        <v/>
      </c>
      <c r="G239" s="61"/>
      <c r="H239" s="61"/>
      <c r="I239" s="61"/>
      <c r="J239" s="61"/>
      <c r="K239" s="65"/>
      <c r="L239" s="39"/>
      <c r="M239" s="39"/>
      <c r="N239" s="71" t="str">
        <f t="shared" si="18"/>
        <v/>
      </c>
      <c r="O239" s="72" t="str">
        <f t="shared" si="19"/>
        <v/>
      </c>
      <c r="P239" s="73" t="str">
        <f t="shared" si="20"/>
        <v/>
      </c>
      <c r="Q239" s="73" t="str">
        <f t="shared" si="21"/>
        <v/>
      </c>
      <c r="R239" s="74" t="str">
        <f t="shared" si="22"/>
        <v/>
      </c>
    </row>
    <row r="240" spans="2:18" ht="24.95" customHeight="1">
      <c r="B240" s="45" t="str">
        <f t="shared" si="23"/>
        <v/>
      </c>
      <c r="C240" s="60"/>
      <c r="D240" s="61"/>
      <c r="E240" s="61"/>
      <c r="F240" s="46" t="str">
        <f><![CDATA[IFERROR(IF(E240<>"",VLOOKUP(E240,Items!$C$8:$D$167,2,0),""),"راجع تكويد الصنف")]]></f>
        <v/>
      </c>
      <c r="G240" s="61"/>
      <c r="H240" s="61"/>
      <c r="I240" s="61"/>
      <c r="J240" s="61"/>
      <c r="K240" s="65"/>
      <c r="L240" s="39"/>
      <c r="M240" s="39"/>
      <c r="N240" s="71" t="str">
        <f t="shared" si="18"/>
        <v/>
      </c>
      <c r="O240" s="72" t="str">
        <f t="shared" si="19"/>
        <v/>
      </c>
      <c r="P240" s="73" t="str">
        <f t="shared" si="20"/>
        <v/>
      </c>
      <c r="Q240" s="73" t="str">
        <f t="shared" si="21"/>
        <v/>
      </c>
      <c r="R240" s="74" t="str">
        <f t="shared" si="22"/>
        <v/>
      </c>
    </row>
    <row r="241" spans="2:18" ht="24.95" customHeight="1">
      <c r="B241" s="45" t="str">
        <f t="shared" si="23"/>
        <v/>
      </c>
      <c r="C241" s="60"/>
      <c r="D241" s="61"/>
      <c r="E241" s="61"/>
      <c r="F241" s="46" t="str">
        <f><![CDATA[IFERROR(IF(E241<>"",VLOOKUP(E241,Items!$C$8:$D$167,2,0),""),"راجع تكويد الصنف")]]></f>
        <v/>
      </c>
      <c r="G241" s="61"/>
      <c r="H241" s="61"/>
      <c r="I241" s="61"/>
      <c r="J241" s="61"/>
      <c r="K241" s="65"/>
      <c r="L241" s="39"/>
      <c r="M241" s="39"/>
      <c r="N241" s="71" t="str">
        <f t="shared" si="18"/>
        <v/>
      </c>
      <c r="O241" s="72" t="str">
        <f t="shared" si="19"/>
        <v/>
      </c>
      <c r="P241" s="73" t="str">
        <f t="shared" si="20"/>
        <v/>
      </c>
      <c r="Q241" s="73" t="str">
        <f t="shared" si="21"/>
        <v/>
      </c>
      <c r="R241" s="74" t="str">
        <f t="shared" si="22"/>
        <v/>
      </c>
    </row>
    <row r="242" spans="2:18" ht="24.95" customHeight="1">
      <c r="B242" s="45" t="str">
        <f t="shared" si="23"/>
        <v/>
      </c>
      <c r="C242" s="60"/>
      <c r="D242" s="61"/>
      <c r="E242" s="61"/>
      <c r="F242" s="46" t="str">
        <f><![CDATA[IFERROR(IF(E242<>"",VLOOKUP(E242,Items!$C$8:$D$167,2,0),""),"راجع تكويد الصنف")]]></f>
        <v/>
      </c>
      <c r="G242" s="61"/>
      <c r="H242" s="61"/>
      <c r="I242" s="61"/>
      <c r="J242" s="61"/>
      <c r="K242" s="65"/>
      <c r="L242" s="39"/>
      <c r="M242" s="39"/>
      <c r="N242" s="71" t="str">
        <f t="shared" si="18"/>
        <v/>
      </c>
      <c r="O242" s="72" t="str">
        <f t="shared" si="19"/>
        <v/>
      </c>
      <c r="P242" s="73" t="str">
        <f t="shared" si="20"/>
        <v/>
      </c>
      <c r="Q242" s="73" t="str">
        <f t="shared" si="21"/>
        <v/>
      </c>
      <c r="R242" s="74" t="str">
        <f t="shared" si="22"/>
        <v/>
      </c>
    </row>
    <row r="243" spans="2:18" ht="24.95" customHeight="1">
      <c r="B243" s="45" t="str">
        <f t="shared" si="23"/>
        <v/>
      </c>
      <c r="C243" s="60"/>
      <c r="D243" s="61"/>
      <c r="E243" s="61"/>
      <c r="F243" s="46" t="str">
        <f><![CDATA[IFERROR(IF(E243<>"",VLOOKUP(E243,Items!$C$8:$D$167,2,0),""),"راجع تكويد الصنف")]]></f>
        <v/>
      </c>
      <c r="G243" s="61"/>
      <c r="H243" s="61"/>
      <c r="I243" s="61"/>
      <c r="J243" s="61"/>
      <c r="K243" s="65"/>
      <c r="L243" s="39"/>
      <c r="M243" s="39"/>
      <c r="N243" s="71" t="str">
        <f t="shared" si="18"/>
        <v/>
      </c>
      <c r="O243" s="72" t="str">
        <f t="shared" si="19"/>
        <v/>
      </c>
      <c r="P243" s="73" t="str">
        <f t="shared" si="20"/>
        <v/>
      </c>
      <c r="Q243" s="73" t="str">
        <f t="shared" si="21"/>
        <v/>
      </c>
      <c r="R243" s="74" t="str">
        <f t="shared" si="22"/>
        <v/>
      </c>
    </row>
    <row r="244" spans="2:18" ht="24.95" customHeight="1">
      <c r="B244" s="45" t="str">
        <f t="shared" si="23"/>
        <v/>
      </c>
      <c r="C244" s="60"/>
      <c r="D244" s="61"/>
      <c r="E244" s="61"/>
      <c r="F244" s="46" t="str">
        <f><![CDATA[IFERROR(IF(E244<>"",VLOOKUP(E244,Items!$C$8:$D$167,2,0),""),"راجع تكويد الصنف")]]></f>
        <v/>
      </c>
      <c r="G244" s="61"/>
      <c r="H244" s="61"/>
      <c r="I244" s="61"/>
      <c r="J244" s="61"/>
      <c r="K244" s="65"/>
      <c r="L244" s="39"/>
      <c r="M244" s="39"/>
      <c r="N244" s="71" t="str">
        <f t="shared" si="18"/>
        <v/>
      </c>
      <c r="O244" s="72" t="str">
        <f t="shared" si="19"/>
        <v/>
      </c>
      <c r="P244" s="73" t="str">
        <f t="shared" si="20"/>
        <v/>
      </c>
      <c r="Q244" s="73" t="str">
        <f t="shared" si="21"/>
        <v/>
      </c>
      <c r="R244" s="74" t="str">
        <f t="shared" si="22"/>
        <v/>
      </c>
    </row>
    <row r="245" spans="2:18" ht="24.95" customHeight="1">
      <c r="B245" s="45" t="str">
        <f t="shared" si="23"/>
        <v/>
      </c>
      <c r="C245" s="60"/>
      <c r="D245" s="61"/>
      <c r="E245" s="61"/>
      <c r="F245" s="46" t="str">
        <f><![CDATA[IFERROR(IF(E245<>"",VLOOKUP(E245,Items!$C$8:$D$167,2,0),""),"راجع تكويد الصنف")]]></f>
        <v/>
      </c>
      <c r="G245" s="61"/>
      <c r="H245" s="61"/>
      <c r="I245" s="61"/>
      <c r="J245" s="61"/>
      <c r="K245" s="65"/>
      <c r="L245" s="39"/>
      <c r="M245" s="39"/>
      <c r="N245" s="71" t="str">
        <f t="shared" si="18"/>
        <v/>
      </c>
      <c r="O245" s="72" t="str">
        <f t="shared" si="19"/>
        <v/>
      </c>
      <c r="P245" s="73" t="str">
        <f t="shared" si="20"/>
        <v/>
      </c>
      <c r="Q245" s="73" t="str">
        <f t="shared" si="21"/>
        <v/>
      </c>
      <c r="R245" s="74" t="str">
        <f t="shared" si="22"/>
        <v/>
      </c>
    </row>
    <row r="246" spans="2:18" ht="24.95" customHeight="1">
      <c r="B246" s="45" t="str">
        <f t="shared" si="23"/>
        <v/>
      </c>
      <c r="C246" s="60"/>
      <c r="D246" s="61"/>
      <c r="E246" s="61"/>
      <c r="F246" s="46" t="str">
        <f><![CDATA[IFERROR(IF(E246<>"",VLOOKUP(E246,Items!$C$8:$D$167,2,0),""),"راجع تكويد الصنف")]]></f>
        <v/>
      </c>
      <c r="G246" s="61"/>
      <c r="H246" s="61"/>
      <c r="I246" s="61"/>
      <c r="J246" s="61"/>
      <c r="K246" s="65"/>
      <c r="L246" s="39"/>
      <c r="M246" s="39"/>
      <c r="N246" s="71" t="str">
        <f t="shared" si="18"/>
        <v/>
      </c>
      <c r="O246" s="72" t="str">
        <f t="shared" si="19"/>
        <v/>
      </c>
      <c r="P246" s="73" t="str">
        <f t="shared" si="20"/>
        <v/>
      </c>
      <c r="Q246" s="73" t="str">
        <f t="shared" si="21"/>
        <v/>
      </c>
      <c r="R246" s="74" t="str">
        <f t="shared" si="22"/>
        <v/>
      </c>
    </row>
    <row r="247" spans="2:18" ht="24.95" customHeight="1">
      <c r="B247" s="45" t="str">
        <f t="shared" si="23"/>
        <v/>
      </c>
      <c r="C247" s="60"/>
      <c r="D247" s="61"/>
      <c r="E247" s="61"/>
      <c r="F247" s="46" t="str">
        <f><![CDATA[IFERROR(IF(E247<>"",VLOOKUP(E247,Items!$C$8:$D$167,2,0),""),"راجع تكويد الصنف")]]></f>
        <v/>
      </c>
      <c r="G247" s="61"/>
      <c r="H247" s="61"/>
      <c r="I247" s="61"/>
      <c r="J247" s="61"/>
      <c r="K247" s="65"/>
      <c r="L247" s="39"/>
      <c r="M247" s="39"/>
      <c r="N247" s="71" t="str">
        <f t="shared" si="18"/>
        <v/>
      </c>
      <c r="O247" s="72" t="str">
        <f t="shared" si="19"/>
        <v/>
      </c>
      <c r="P247" s="73" t="str">
        <f t="shared" si="20"/>
        <v/>
      </c>
      <c r="Q247" s="73" t="str">
        <f t="shared" si="21"/>
        <v/>
      </c>
      <c r="R247" s="74" t="str">
        <f t="shared" si="22"/>
        <v/>
      </c>
    </row>
    <row r="248" spans="2:18" ht="24.95" customHeight="1">
      <c r="B248" s="45" t="str">
        <f t="shared" si="23"/>
        <v/>
      </c>
      <c r="C248" s="60"/>
      <c r="D248" s="61"/>
      <c r="E248" s="61"/>
      <c r="F248" s="46" t="str">
        <f><![CDATA[IFERROR(IF(E248<>"",VLOOKUP(E248,Items!$C$8:$D$167,2,0),""),"راجع تكويد الصنف")]]></f>
        <v/>
      </c>
      <c r="G248" s="61"/>
      <c r="H248" s="61"/>
      <c r="I248" s="61"/>
      <c r="J248" s="61"/>
      <c r="K248" s="65"/>
      <c r="L248" s="39"/>
      <c r="M248" s="39"/>
      <c r="N248" s="71" t="str">
        <f t="shared" si="18"/>
        <v/>
      </c>
      <c r="O248" s="72" t="str">
        <f t="shared" si="19"/>
        <v/>
      </c>
      <c r="P248" s="73" t="str">
        <f t="shared" si="20"/>
        <v/>
      </c>
      <c r="Q248" s="73" t="str">
        <f t="shared" si="21"/>
        <v/>
      </c>
      <c r="R248" s="74" t="str">
        <f t="shared" si="22"/>
        <v/>
      </c>
    </row>
    <row r="249" spans="2:18" ht="24.95" customHeight="1">
      <c r="B249" s="45" t="str">
        <f t="shared" si="23"/>
        <v/>
      </c>
      <c r="C249" s="60"/>
      <c r="D249" s="61"/>
      <c r="E249" s="61"/>
      <c r="F249" s="46" t="str">
        <f><![CDATA[IFERROR(IF(E249<>"",VLOOKUP(E249,Items!$C$8:$D$167,2,0),""),"راجع تكويد الصنف")]]></f>
        <v/>
      </c>
      <c r="G249" s="61"/>
      <c r="H249" s="61"/>
      <c r="I249" s="61"/>
      <c r="J249" s="61"/>
      <c r="K249" s="65"/>
      <c r="L249" s="39"/>
      <c r="M249" s="39"/>
      <c r="N249" s="71" t="str">
        <f t="shared" si="18"/>
        <v/>
      </c>
      <c r="O249" s="72" t="str">
        <f t="shared" si="19"/>
        <v/>
      </c>
      <c r="P249" s="73" t="str">
        <f t="shared" si="20"/>
        <v/>
      </c>
      <c r="Q249" s="73" t="str">
        <f t="shared" si="21"/>
        <v/>
      </c>
      <c r="R249" s="74" t="str">
        <f t="shared" si="22"/>
        <v/>
      </c>
    </row>
    <row r="250" spans="2:18" ht="24.95" customHeight="1">
      <c r="B250" s="45" t="str">
        <f t="shared" si="23"/>
        <v/>
      </c>
      <c r="C250" s="60"/>
      <c r="D250" s="61"/>
      <c r="E250" s="61"/>
      <c r="F250" s="46" t="str">
        <f><![CDATA[IFERROR(IF(E250<>"",VLOOKUP(E250,Items!$C$8:$D$167,2,0),""),"راجع تكويد الصنف")]]></f>
        <v/>
      </c>
      <c r="G250" s="61"/>
      <c r="H250" s="61"/>
      <c r="I250" s="61"/>
      <c r="J250" s="61"/>
      <c r="K250" s="65"/>
      <c r="L250" s="39"/>
      <c r="M250" s="39"/>
      <c r="N250" s="71" t="str">
        <f t="shared" si="18"/>
        <v/>
      </c>
      <c r="O250" s="72" t="str">
        <f t="shared" si="19"/>
        <v/>
      </c>
      <c r="P250" s="73" t="str">
        <f t="shared" si="20"/>
        <v/>
      </c>
      <c r="Q250" s="73" t="str">
        <f t="shared" si="21"/>
        <v/>
      </c>
      <c r="R250" s="74" t="str">
        <f t="shared" si="22"/>
        <v/>
      </c>
    </row>
    <row r="251" spans="2:18" ht="24.95" customHeight="1">
      <c r="B251" s="45" t="str">
        <f t="shared" si="23"/>
        <v/>
      </c>
      <c r="C251" s="60"/>
      <c r="D251" s="61"/>
      <c r="E251" s="61"/>
      <c r="F251" s="46" t="str">
        <f><![CDATA[IFERROR(IF(E251<>"",VLOOKUP(E251,Items!$C$8:$D$167,2,0),""),"راجع تكويد الصنف")]]></f>
        <v/>
      </c>
      <c r="G251" s="61"/>
      <c r="H251" s="61"/>
      <c r="I251" s="61"/>
      <c r="J251" s="61"/>
      <c r="K251" s="65"/>
      <c r="L251" s="39"/>
      <c r="M251" s="39"/>
      <c r="N251" s="71" t="str">
        <f t="shared" si="18"/>
        <v/>
      </c>
      <c r="O251" s="72" t="str">
        <f t="shared" si="19"/>
        <v/>
      </c>
      <c r="P251" s="73" t="str">
        <f t="shared" si="20"/>
        <v/>
      </c>
      <c r="Q251" s="73" t="str">
        <f t="shared" si="21"/>
        <v/>
      </c>
      <c r="R251" s="74" t="str">
        <f t="shared" si="22"/>
        <v/>
      </c>
    </row>
    <row r="252" spans="2:18" ht="24.95" customHeight="1">
      <c r="B252" s="45" t="str">
        <f t="shared" si="23"/>
        <v/>
      </c>
      <c r="C252" s="60"/>
      <c r="D252" s="61"/>
      <c r="E252" s="61"/>
      <c r="F252" s="46" t="str">
        <f><![CDATA[IFERROR(IF(E252<>"",VLOOKUP(E252,Items!$C$8:$D$167,2,0),""),"راجع تكويد الصنف")]]></f>
        <v/>
      </c>
      <c r="G252" s="61"/>
      <c r="H252" s="61"/>
      <c r="I252" s="61"/>
      <c r="J252" s="61"/>
      <c r="K252" s="65"/>
      <c r="L252" s="39"/>
      <c r="M252" s="39"/>
      <c r="N252" s="71" t="str">
        <f t="shared" si="18"/>
        <v/>
      </c>
      <c r="O252" s="72" t="str">
        <f t="shared" si="19"/>
        <v/>
      </c>
      <c r="P252" s="73" t="str">
        <f t="shared" si="20"/>
        <v/>
      </c>
      <c r="Q252" s="73" t="str">
        <f t="shared" si="21"/>
        <v/>
      </c>
      <c r="R252" s="74" t="str">
        <f t="shared" si="22"/>
        <v/>
      </c>
    </row>
    <row r="253" spans="2:18" ht="24.95" customHeight="1">
      <c r="B253" s="45" t="str">
        <f t="shared" si="23"/>
        <v/>
      </c>
      <c r="C253" s="60"/>
      <c r="D253" s="61"/>
      <c r="E253" s="61"/>
      <c r="F253" s="46" t="str">
        <f><![CDATA[IFERROR(IF(E253<>"",VLOOKUP(E253,Items!$C$8:$D$167,2,0),""),"راجع تكويد الصنف")]]></f>
        <v/>
      </c>
      <c r="G253" s="61"/>
      <c r="H253" s="61"/>
      <c r="I253" s="61"/>
      <c r="J253" s="61"/>
      <c r="K253" s="65"/>
      <c r="L253" s="39"/>
      <c r="M253" s="39"/>
      <c r="N253" s="71" t="str">
        <f t="shared" si="18"/>
        <v/>
      </c>
      <c r="O253" s="72" t="str">
        <f t="shared" si="19"/>
        <v/>
      </c>
      <c r="P253" s="73" t="str">
        <f t="shared" si="20"/>
        <v/>
      </c>
      <c r="Q253" s="73" t="str">
        <f t="shared" si="21"/>
        <v/>
      </c>
      <c r="R253" s="74" t="str">
        <f t="shared" si="22"/>
        <v/>
      </c>
    </row>
    <row r="254" spans="2:18" ht="24.95" customHeight="1">
      <c r="B254" s="45" t="str">
        <f t="shared" si="23"/>
        <v/>
      </c>
      <c r="C254" s="60"/>
      <c r="D254" s="61"/>
      <c r="E254" s="61"/>
      <c r="F254" s="46" t="str">
        <f><![CDATA[IFERROR(IF(E254<>"",VLOOKUP(E254,Items!$C$8:$D$167,2,0),""),"راجع تكويد الصنف")]]></f>
        <v/>
      </c>
      <c r="G254" s="61"/>
      <c r="H254" s="61"/>
      <c r="I254" s="61"/>
      <c r="J254" s="61"/>
      <c r="K254" s="65"/>
      <c r="L254" s="39"/>
      <c r="M254" s="39"/>
      <c r="N254" s="71" t="str">
        <f t="shared" si="18"/>
        <v/>
      </c>
      <c r="O254" s="72" t="str">
        <f t="shared" si="19"/>
        <v/>
      </c>
      <c r="P254" s="73" t="str">
        <f t="shared" si="20"/>
        <v/>
      </c>
      <c r="Q254" s="73" t="str">
        <f t="shared" si="21"/>
        <v/>
      </c>
      <c r="R254" s="74" t="str">
        <f t="shared" si="22"/>
        <v/>
      </c>
    </row>
    <row r="255" spans="2:18" ht="24.95" customHeight="1">
      <c r="B255" s="45" t="str">
        <f t="shared" si="23"/>
        <v/>
      </c>
      <c r="C255" s="60"/>
      <c r="D255" s="61"/>
      <c r="E255" s="61"/>
      <c r="F255" s="46" t="str">
        <f><![CDATA[IFERROR(IF(E255<>"",VLOOKUP(E255,Items!$C$8:$D$167,2,0),""),"راجع تكويد الصنف")]]></f>
        <v/>
      </c>
      <c r="G255" s="61"/>
      <c r="H255" s="61"/>
      <c r="I255" s="61"/>
      <c r="J255" s="61"/>
      <c r="K255" s="65"/>
      <c r="L255" s="39"/>
      <c r="M255" s="39"/>
      <c r="N255" s="71" t="str">
        <f t="shared" si="18"/>
        <v/>
      </c>
      <c r="O255" s="72" t="str">
        <f t="shared" si="19"/>
        <v/>
      </c>
      <c r="P255" s="73" t="str">
        <f t="shared" si="20"/>
        <v/>
      </c>
      <c r="Q255" s="73" t="str">
        <f t="shared" si="21"/>
        <v/>
      </c>
      <c r="R255" s="74" t="str">
        <f t="shared" si="22"/>
        <v/>
      </c>
    </row>
    <row r="256" spans="2:18" ht="24.95" customHeight="1">
      <c r="B256" s="45" t="str">
        <f t="shared" si="23"/>
        <v/>
      </c>
      <c r="C256" s="60"/>
      <c r="D256" s="61"/>
      <c r="E256" s="61"/>
      <c r="F256" s="46" t="str">
        <f><![CDATA[IFERROR(IF(E256<>"",VLOOKUP(E256,Items!$C$8:$D$167,2,0),""),"راجع تكويد الصنف")]]></f>
        <v/>
      </c>
      <c r="G256" s="61"/>
      <c r="H256" s="61"/>
      <c r="I256" s="61"/>
      <c r="J256" s="61"/>
      <c r="K256" s="65"/>
      <c r="L256" s="39"/>
      <c r="M256" s="39"/>
      <c r="N256" s="71" t="str">
        <f t="shared" si="18"/>
        <v/>
      </c>
      <c r="O256" s="72" t="str">
        <f t="shared" si="19"/>
        <v/>
      </c>
      <c r="P256" s="73" t="str">
        <f t="shared" si="20"/>
        <v/>
      </c>
      <c r="Q256" s="73" t="str">
        <f t="shared" si="21"/>
        <v/>
      </c>
      <c r="R256" s="74" t="str">
        <f t="shared" si="22"/>
        <v/>
      </c>
    </row>
    <row r="257" spans="2:18" ht="24.95" customHeight="1">
      <c r="B257" s="45" t="str">
        <f t="shared" si="23"/>
        <v/>
      </c>
      <c r="C257" s="60"/>
      <c r="D257" s="61"/>
      <c r="E257" s="61"/>
      <c r="F257" s="46" t="str">
        <f><![CDATA[IFERROR(IF(E257<>"",VLOOKUP(E257,Items!$C$8:$D$167,2,0),""),"راجع تكويد الصنف")]]></f>
        <v/>
      </c>
      <c r="G257" s="61"/>
      <c r="H257" s="61"/>
      <c r="I257" s="61"/>
      <c r="J257" s="61"/>
      <c r="K257" s="65"/>
      <c r="L257" s="39"/>
      <c r="M257" s="39"/>
      <c r="N257" s="71" t="str">
        <f t="shared" si="18"/>
        <v/>
      </c>
      <c r="O257" s="72" t="str">
        <f t="shared" si="19"/>
        <v/>
      </c>
      <c r="P257" s="73" t="str">
        <f t="shared" si="20"/>
        <v/>
      </c>
      <c r="Q257" s="73" t="str">
        <f t="shared" si="21"/>
        <v/>
      </c>
      <c r="R257" s="74" t="str">
        <f t="shared" si="22"/>
        <v/>
      </c>
    </row>
    <row r="258" spans="2:18" ht="24.95" customHeight="1">
      <c r="B258" s="45" t="str">
        <f t="shared" si="23"/>
        <v/>
      </c>
      <c r="C258" s="60"/>
      <c r="D258" s="61"/>
      <c r="E258" s="61"/>
      <c r="F258" s="46" t="str">
        <f><![CDATA[IFERROR(IF(E258<>"",VLOOKUP(E258,Items!$C$8:$D$167,2,0),""),"راجع تكويد الصنف")]]></f>
        <v/>
      </c>
      <c r="G258" s="61"/>
      <c r="H258" s="61"/>
      <c r="I258" s="61"/>
      <c r="J258" s="61"/>
      <c r="K258" s="65"/>
      <c r="L258" s="39"/>
      <c r="M258" s="39"/>
      <c r="N258" s="71" t="str">
        <f t="shared" si="18"/>
        <v/>
      </c>
      <c r="O258" s="72" t="str">
        <f t="shared" si="19"/>
        <v/>
      </c>
      <c r="P258" s="73" t="str">
        <f t="shared" si="20"/>
        <v/>
      </c>
      <c r="Q258" s="73" t="str">
        <f t="shared" si="21"/>
        <v/>
      </c>
      <c r="R258" s="74" t="str">
        <f t="shared" si="22"/>
        <v/>
      </c>
    </row>
    <row r="259" spans="2:18" ht="24.95" customHeight="1">
      <c r="B259" s="45" t="str">
        <f t="shared" si="23"/>
        <v/>
      </c>
      <c r="C259" s="60"/>
      <c r="D259" s="61"/>
      <c r="E259" s="61"/>
      <c r="F259" s="46" t="str">
        <f><![CDATA[IFERROR(IF(E259<>"",VLOOKUP(E259,Items!$C$8:$D$167,2,0),""),"راجع تكويد الصنف")]]></f>
        <v/>
      </c>
      <c r="G259" s="61"/>
      <c r="H259" s="61"/>
      <c r="I259" s="61"/>
      <c r="J259" s="61"/>
      <c r="K259" s="65"/>
      <c r="L259" s="39"/>
      <c r="M259" s="39"/>
      <c r="N259" s="71" t="str">
        <f t="shared" si="18"/>
        <v/>
      </c>
      <c r="O259" s="72" t="str">
        <f t="shared" si="19"/>
        <v/>
      </c>
      <c r="P259" s="73" t="str">
        <f t="shared" si="20"/>
        <v/>
      </c>
      <c r="Q259" s="73" t="str">
        <f t="shared" si="21"/>
        <v/>
      </c>
      <c r="R259" s="74" t="str">
        <f t="shared" si="22"/>
        <v/>
      </c>
    </row>
    <row r="260" spans="2:18" ht="24.95" customHeight="1">
      <c r="B260" s="45" t="str">
        <f t="shared" si="23"/>
        <v/>
      </c>
      <c r="C260" s="60"/>
      <c r="D260" s="61"/>
      <c r="E260" s="61"/>
      <c r="F260" s="46" t="str">
        <f><![CDATA[IFERROR(IF(E260<>"",VLOOKUP(E260,Items!$C$8:$D$167,2,0),""),"راجع تكويد الصنف")]]></f>
        <v/>
      </c>
      <c r="G260" s="61"/>
      <c r="H260" s="61"/>
      <c r="I260" s="61"/>
      <c r="J260" s="61"/>
      <c r="K260" s="65"/>
      <c r="L260" s="39"/>
      <c r="M260" s="39"/>
      <c r="N260" s="71" t="str">
        <f t="shared" si="18"/>
        <v/>
      </c>
      <c r="O260" s="72" t="str">
        <f t="shared" si="19"/>
        <v/>
      </c>
      <c r="P260" s="73" t="str">
        <f t="shared" si="20"/>
        <v/>
      </c>
      <c r="Q260" s="73" t="str">
        <f t="shared" si="21"/>
        <v/>
      </c>
      <c r="R260" s="74" t="str">
        <f t="shared" si="22"/>
        <v/>
      </c>
    </row>
    <row r="261" spans="2:18" ht="24.95" customHeight="1">
      <c r="B261" s="45" t="str">
        <f t="shared" si="23"/>
        <v/>
      </c>
      <c r="C261" s="60"/>
      <c r="D261" s="61"/>
      <c r="E261" s="61"/>
      <c r="F261" s="46" t="str">
        <f><![CDATA[IFERROR(IF(E261<>"",VLOOKUP(E261,Items!$C$8:$D$167,2,0),""),"راجع تكويد الصنف")]]></f>
        <v/>
      </c>
      <c r="G261" s="61"/>
      <c r="H261" s="61"/>
      <c r="I261" s="61"/>
      <c r="J261" s="61"/>
      <c r="K261" s="65"/>
      <c r="L261" s="39"/>
      <c r="M261" s="39"/>
      <c r="N261" s="71" t="str">
        <f t="shared" si="18"/>
        <v/>
      </c>
      <c r="O261" s="72" t="str">
        <f t="shared" si="19"/>
        <v/>
      </c>
      <c r="P261" s="73" t="str">
        <f t="shared" si="20"/>
        <v/>
      </c>
      <c r="Q261" s="73" t="str">
        <f t="shared" si="21"/>
        <v/>
      </c>
      <c r="R261" s="74" t="str">
        <f t="shared" si="22"/>
        <v/>
      </c>
    </row>
    <row r="262" spans="2:18" ht="24.95" customHeight="1">
      <c r="B262" s="45" t="str">
        <f t="shared" si="23"/>
        <v/>
      </c>
      <c r="C262" s="60"/>
      <c r="D262" s="61"/>
      <c r="E262" s="61"/>
      <c r="F262" s="46" t="str">
        <f><![CDATA[IFERROR(IF(E262<>"",VLOOKUP(E262,Items!$C$8:$D$167,2,0),""),"راجع تكويد الصنف")]]></f>
        <v/>
      </c>
      <c r="G262" s="61"/>
      <c r="H262" s="61"/>
      <c r="I262" s="61"/>
      <c r="J262" s="61"/>
      <c r="K262" s="65"/>
      <c r="L262" s="39"/>
      <c r="M262" s="39"/>
      <c r="N262" s="71" t="str">
        <f t="shared" si="18"/>
        <v/>
      </c>
      <c r="O262" s="72" t="str">
        <f t="shared" si="19"/>
        <v/>
      </c>
      <c r="P262" s="73" t="str">
        <f t="shared" si="20"/>
        <v/>
      </c>
      <c r="Q262" s="73" t="str">
        <f t="shared" si="21"/>
        <v/>
      </c>
      <c r="R262" s="74" t="str">
        <f t="shared" si="22"/>
        <v/>
      </c>
    </row>
    <row r="263" spans="2:18" ht="24.95" customHeight="1">
      <c r="B263" s="45" t="str">
        <f t="shared" si="23"/>
        <v/>
      </c>
      <c r="C263" s="60"/>
      <c r="D263" s="61"/>
      <c r="E263" s="61"/>
      <c r="F263" s="46" t="str">
        <f><![CDATA[IFERROR(IF(E263<>"",VLOOKUP(E263,Items!$C$8:$D$167,2,0),""),"راجع تكويد الصنف")]]></f>
        <v/>
      </c>
      <c r="G263" s="61"/>
      <c r="H263" s="61"/>
      <c r="I263" s="61"/>
      <c r="J263" s="61"/>
      <c r="K263" s="65"/>
      <c r="L263" s="39"/>
      <c r="M263" s="39"/>
      <c r="N263" s="71" t="str">
        <f t="shared" si="18"/>
        <v/>
      </c>
      <c r="O263" s="72" t="str">
        <f t="shared" si="19"/>
        <v/>
      </c>
      <c r="P263" s="73" t="str">
        <f t="shared" si="20"/>
        <v/>
      </c>
      <c r="Q263" s="73" t="str">
        <f t="shared" si="21"/>
        <v/>
      </c>
      <c r="R263" s="74" t="str">
        <f t="shared" si="22"/>
        <v/>
      </c>
    </row>
    <row r="264" spans="2:18" ht="24.95" customHeight="1">
      <c r="B264" s="45" t="str">
        <f t="shared" si="23"/>
        <v/>
      </c>
      <c r="C264" s="60"/>
      <c r="D264" s="61"/>
      <c r="E264" s="61"/>
      <c r="F264" s="46" t="str">
        <f><![CDATA[IFERROR(IF(E264<>"",VLOOKUP(E264,Items!$C$8:$D$167,2,0),""),"راجع تكويد الصنف")]]></f>
        <v/>
      </c>
      <c r="G264" s="61"/>
      <c r="H264" s="61"/>
      <c r="I264" s="61"/>
      <c r="J264" s="61"/>
      <c r="K264" s="65"/>
      <c r="L264" s="39"/>
      <c r="M264" s="39"/>
      <c r="N264" s="71" t="str">
        <f t="shared" si="18"/>
        <v/>
      </c>
      <c r="O264" s="72" t="str">
        <f t="shared" si="19"/>
        <v/>
      </c>
      <c r="P264" s="73" t="str">
        <f t="shared" si="20"/>
        <v/>
      </c>
      <c r="Q264" s="73" t="str">
        <f t="shared" si="21"/>
        <v/>
      </c>
      <c r="R264" s="74" t="str">
        <f t="shared" si="22"/>
        <v/>
      </c>
    </row>
    <row r="265" spans="2:18" ht="24.95" customHeight="1">
      <c r="B265" s="45" t="str">
        <f t="shared" si="23"/>
        <v/>
      </c>
      <c r="C265" s="60"/>
      <c r="D265" s="61"/>
      <c r="E265" s="61"/>
      <c r="F265" s="46" t="str">
        <f><![CDATA[IFERROR(IF(E265<>"",VLOOKUP(E265,Items!$C$8:$D$167,2,0),""),"راجع تكويد الصنف")]]></f>
        <v/>
      </c>
      <c r="G265" s="61"/>
      <c r="H265" s="61"/>
      <c r="I265" s="61"/>
      <c r="J265" s="61"/>
      <c r="K265" s="65"/>
      <c r="L265" s="39"/>
      <c r="M265" s="39"/>
      <c r="N265" s="71" t="str">
        <f t="shared" si="18"/>
        <v/>
      </c>
      <c r="O265" s="72" t="str">
        <f t="shared" si="19"/>
        <v/>
      </c>
      <c r="P265" s="73" t="str">
        <f t="shared" si="20"/>
        <v/>
      </c>
      <c r="Q265" s="73" t="str">
        <f t="shared" si="21"/>
        <v/>
      </c>
      <c r="R265" s="74" t="str">
        <f t="shared" si="22"/>
        <v/>
      </c>
    </row>
    <row r="266" spans="2:18" ht="24.95" customHeight="1">
      <c r="B266" s="45" t="str">
        <f t="shared" si="23"/>
        <v/>
      </c>
      <c r="C266" s="60"/>
      <c r="D266" s="61"/>
      <c r="E266" s="61"/>
      <c r="F266" s="46" t="str">
        <f><![CDATA[IFERROR(IF(E266<>"",VLOOKUP(E266,Items!$C$8:$D$167,2,0),""),"راجع تكويد الصنف")]]></f>
        <v/>
      </c>
      <c r="G266" s="61"/>
      <c r="H266" s="61"/>
      <c r="I266" s="61"/>
      <c r="J266" s="61"/>
      <c r="K266" s="65"/>
      <c r="L266" s="39"/>
      <c r="M266" s="39"/>
      <c r="N266" s="71" t="str">
        <f t="shared" ref="N266:N329" si="24">IF(P266&lt;&gt;"",ROW(),"")</f>
        <v/>
      </c>
      <c r="O266" s="72" t="str">
        <f t="shared" ref="O266:O329" si="25">IF($O$8=3,IF($O$6=D266,C266,""),"")</f>
        <v/>
      </c>
      <c r="P266" s="73" t="str">
        <f t="shared" ref="P266:P329" si="26">IF($O$8=3,IF($O$6=D266,F266,""),"")</f>
        <v/>
      </c>
      <c r="Q266" s="73" t="str">
        <f t="shared" ref="Q266:Q329" si="27">IF($O$8=3,IF($O$6=D266,H266,""),"")</f>
        <v/>
      </c>
      <c r="R266" s="74" t="str">
        <f t="shared" ref="R266:R329" si="28">IF($O$8=3,IF($O$6=D266,I266,""),"")</f>
        <v/>
      </c>
    </row>
    <row r="267" spans="2:18" ht="24.95" customHeight="1">
      <c r="B267" s="45" t="str">
        <f t="shared" ref="B267:B330" si="29">IF(AND(C267&lt;&gt;"",E267&lt;&gt;""),B266+1,"")</f>
        <v/>
      </c>
      <c r="C267" s="60"/>
      <c r="D267" s="61"/>
      <c r="E267" s="61"/>
      <c r="F267" s="46" t="str">
        <f><![CDATA[IFERROR(IF(E267<>"",VLOOKUP(E267,Items!$C$8:$D$167,2,0),""),"راجع تكويد الصنف")]]></f>
        <v/>
      </c>
      <c r="G267" s="61"/>
      <c r="H267" s="61"/>
      <c r="I267" s="61"/>
      <c r="J267" s="61"/>
      <c r="K267" s="65"/>
      <c r="L267" s="39"/>
      <c r="M267" s="39"/>
      <c r="N267" s="71" t="str">
        <f t="shared" si="24"/>
        <v/>
      </c>
      <c r="O267" s="72" t="str">
        <f t="shared" si="25"/>
        <v/>
      </c>
      <c r="P267" s="73" t="str">
        <f t="shared" si="26"/>
        <v/>
      </c>
      <c r="Q267" s="73" t="str">
        <f t="shared" si="27"/>
        <v/>
      </c>
      <c r="R267" s="74" t="str">
        <f t="shared" si="28"/>
        <v/>
      </c>
    </row>
    <row r="268" spans="2:18" ht="24.95" customHeight="1">
      <c r="B268" s="45" t="str">
        <f t="shared" si="29"/>
        <v/>
      </c>
      <c r="C268" s="60"/>
      <c r="D268" s="61"/>
      <c r="E268" s="61"/>
      <c r="F268" s="46" t="str">
        <f><![CDATA[IFERROR(IF(E268<>"",VLOOKUP(E268,Items!$C$8:$D$167,2,0),""),"راجع تكويد الصنف")]]></f>
        <v/>
      </c>
      <c r="G268" s="61"/>
      <c r="H268" s="61"/>
      <c r="I268" s="61"/>
      <c r="J268" s="61"/>
      <c r="K268" s="65"/>
      <c r="L268" s="39"/>
      <c r="M268" s="39"/>
      <c r="N268" s="71" t="str">
        <f t="shared" si="24"/>
        <v/>
      </c>
      <c r="O268" s="72" t="str">
        <f t="shared" si="25"/>
        <v/>
      </c>
      <c r="P268" s="73" t="str">
        <f t="shared" si="26"/>
        <v/>
      </c>
      <c r="Q268" s="73" t="str">
        <f t="shared" si="27"/>
        <v/>
      </c>
      <c r="R268" s="74" t="str">
        <f t="shared" si="28"/>
        <v/>
      </c>
    </row>
    <row r="269" spans="2:18" ht="24.95" customHeight="1">
      <c r="B269" s="45" t="str">
        <f t="shared" si="29"/>
        <v/>
      </c>
      <c r="C269" s="60"/>
      <c r="D269" s="61"/>
      <c r="E269" s="61"/>
      <c r="F269" s="46" t="str">
        <f><![CDATA[IFERROR(IF(E269<>"",VLOOKUP(E269,Items!$C$8:$D$167,2,0),""),"راجع تكويد الصنف")]]></f>
        <v/>
      </c>
      <c r="G269" s="61"/>
      <c r="H269" s="61"/>
      <c r="I269" s="61"/>
      <c r="J269" s="61"/>
      <c r="K269" s="65"/>
      <c r="L269" s="39"/>
      <c r="M269" s="39"/>
      <c r="N269" s="71" t="str">
        <f t="shared" si="24"/>
        <v/>
      </c>
      <c r="O269" s="72" t="str">
        <f t="shared" si="25"/>
        <v/>
      </c>
      <c r="P269" s="73" t="str">
        <f t="shared" si="26"/>
        <v/>
      </c>
      <c r="Q269" s="73" t="str">
        <f t="shared" si="27"/>
        <v/>
      </c>
      <c r="R269" s="74" t="str">
        <f t="shared" si="28"/>
        <v/>
      </c>
    </row>
    <row r="270" spans="2:18" ht="24.95" customHeight="1">
      <c r="B270" s="45" t="str">
        <f t="shared" si="29"/>
        <v/>
      </c>
      <c r="C270" s="60"/>
      <c r="D270" s="61"/>
      <c r="E270" s="61"/>
      <c r="F270" s="46" t="str">
        <f><![CDATA[IFERROR(IF(E270<>"",VLOOKUP(E270,Items!$C$8:$D$167,2,0),""),"راجع تكويد الصنف")]]></f>
        <v/>
      </c>
      <c r="G270" s="61"/>
      <c r="H270" s="61"/>
      <c r="I270" s="61"/>
      <c r="J270" s="61"/>
      <c r="K270" s="65"/>
      <c r="L270" s="39"/>
      <c r="M270" s="39"/>
      <c r="N270" s="71" t="str">
        <f t="shared" si="24"/>
        <v/>
      </c>
      <c r="O270" s="72" t="str">
        <f t="shared" si="25"/>
        <v/>
      </c>
      <c r="P270" s="73" t="str">
        <f t="shared" si="26"/>
        <v/>
      </c>
      <c r="Q270" s="73" t="str">
        <f t="shared" si="27"/>
        <v/>
      </c>
      <c r="R270" s="74" t="str">
        <f t="shared" si="28"/>
        <v/>
      </c>
    </row>
    <row r="271" spans="2:18" ht="24.95" customHeight="1">
      <c r="B271" s="45" t="str">
        <f t="shared" si="29"/>
        <v/>
      </c>
      <c r="C271" s="60"/>
      <c r="D271" s="61"/>
      <c r="E271" s="61"/>
      <c r="F271" s="46" t="str">
        <f><![CDATA[IFERROR(IF(E271<>"",VLOOKUP(E271,Items!$C$8:$D$167,2,0),""),"راجع تكويد الصنف")]]></f>
        <v/>
      </c>
      <c r="G271" s="61"/>
      <c r="H271" s="61"/>
      <c r="I271" s="61"/>
      <c r="J271" s="61"/>
      <c r="K271" s="65"/>
      <c r="L271" s="39"/>
      <c r="M271" s="39"/>
      <c r="N271" s="71" t="str">
        <f t="shared" si="24"/>
        <v/>
      </c>
      <c r="O271" s="72" t="str">
        <f t="shared" si="25"/>
        <v/>
      </c>
      <c r="P271" s="73" t="str">
        <f t="shared" si="26"/>
        <v/>
      </c>
      <c r="Q271" s="73" t="str">
        <f t="shared" si="27"/>
        <v/>
      </c>
      <c r="R271" s="74" t="str">
        <f t="shared" si="28"/>
        <v/>
      </c>
    </row>
    <row r="272" spans="2:18" ht="24.95" customHeight="1">
      <c r="B272" s="45" t="str">
        <f t="shared" si="29"/>
        <v/>
      </c>
      <c r="C272" s="60"/>
      <c r="D272" s="61"/>
      <c r="E272" s="61"/>
      <c r="F272" s="46" t="str">
        <f><![CDATA[IFERROR(IF(E272<>"",VLOOKUP(E272,Items!$C$8:$D$167,2,0),""),"راجع تكويد الصنف")]]></f>
        <v/>
      </c>
      <c r="G272" s="61"/>
      <c r="H272" s="61"/>
      <c r="I272" s="61"/>
      <c r="J272" s="61"/>
      <c r="K272" s="65"/>
      <c r="L272" s="39"/>
      <c r="M272" s="39"/>
      <c r="N272" s="71" t="str">
        <f t="shared" si="24"/>
        <v/>
      </c>
      <c r="O272" s="72" t="str">
        <f t="shared" si="25"/>
        <v/>
      </c>
      <c r="P272" s="73" t="str">
        <f t="shared" si="26"/>
        <v/>
      </c>
      <c r="Q272" s="73" t="str">
        <f t="shared" si="27"/>
        <v/>
      </c>
      <c r="R272" s="74" t="str">
        <f t="shared" si="28"/>
        <v/>
      </c>
    </row>
    <row r="273" spans="2:18" ht="24.95" customHeight="1">
      <c r="B273" s="45" t="str">
        <f t="shared" si="29"/>
        <v/>
      </c>
      <c r="C273" s="60"/>
      <c r="D273" s="61"/>
      <c r="E273" s="61"/>
      <c r="F273" s="46" t="str">
        <f><![CDATA[IFERROR(IF(E273<>"",VLOOKUP(E273,Items!$C$8:$D$167,2,0),""),"راجع تكويد الصنف")]]></f>
        <v/>
      </c>
      <c r="G273" s="61"/>
      <c r="H273" s="61"/>
      <c r="I273" s="61"/>
      <c r="J273" s="61"/>
      <c r="K273" s="65"/>
      <c r="L273" s="39"/>
      <c r="M273" s="39"/>
      <c r="N273" s="71" t="str">
        <f t="shared" si="24"/>
        <v/>
      </c>
      <c r="O273" s="72" t="str">
        <f t="shared" si="25"/>
        <v/>
      </c>
      <c r="P273" s="73" t="str">
        <f t="shared" si="26"/>
        <v/>
      </c>
      <c r="Q273" s="73" t="str">
        <f t="shared" si="27"/>
        <v/>
      </c>
      <c r="R273" s="74" t="str">
        <f t="shared" si="28"/>
        <v/>
      </c>
    </row>
    <row r="274" spans="2:18" ht="24.95" customHeight="1">
      <c r="B274" s="45" t="str">
        <f t="shared" si="29"/>
        <v/>
      </c>
      <c r="C274" s="60"/>
      <c r="D274" s="61"/>
      <c r="E274" s="61"/>
      <c r="F274" s="46" t="str">
        <f><![CDATA[IFERROR(IF(E274<>"",VLOOKUP(E274,Items!$C$8:$D$167,2,0),""),"راجع تكويد الصنف")]]></f>
        <v/>
      </c>
      <c r="G274" s="61"/>
      <c r="H274" s="61"/>
      <c r="I274" s="61"/>
      <c r="J274" s="61"/>
      <c r="K274" s="65"/>
      <c r="L274" s="39"/>
      <c r="M274" s="39"/>
      <c r="N274" s="71" t="str">
        <f t="shared" si="24"/>
        <v/>
      </c>
      <c r="O274" s="72" t="str">
        <f t="shared" si="25"/>
        <v/>
      </c>
      <c r="P274" s="73" t="str">
        <f t="shared" si="26"/>
        <v/>
      </c>
      <c r="Q274" s="73" t="str">
        <f t="shared" si="27"/>
        <v/>
      </c>
      <c r="R274" s="74" t="str">
        <f t="shared" si="28"/>
        <v/>
      </c>
    </row>
    <row r="275" spans="2:18" ht="24.95" customHeight="1">
      <c r="B275" s="45" t="str">
        <f t="shared" si="29"/>
        <v/>
      </c>
      <c r="C275" s="60"/>
      <c r="D275" s="61"/>
      <c r="E275" s="61"/>
      <c r="F275" s="46" t="str">
        <f><![CDATA[IFERROR(IF(E275<>"",VLOOKUP(E275,Items!$C$8:$D$167,2,0),""),"راجع تكويد الصنف")]]></f>
        <v/>
      </c>
      <c r="G275" s="61"/>
      <c r="H275" s="61"/>
      <c r="I275" s="61"/>
      <c r="J275" s="61"/>
      <c r="K275" s="65"/>
      <c r="L275" s="39"/>
      <c r="M275" s="39"/>
      <c r="N275" s="71" t="str">
        <f t="shared" si="24"/>
        <v/>
      </c>
      <c r="O275" s="72" t="str">
        <f t="shared" si="25"/>
        <v/>
      </c>
      <c r="P275" s="73" t="str">
        <f t="shared" si="26"/>
        <v/>
      </c>
      <c r="Q275" s="73" t="str">
        <f t="shared" si="27"/>
        <v/>
      </c>
      <c r="R275" s="74" t="str">
        <f t="shared" si="28"/>
        <v/>
      </c>
    </row>
    <row r="276" spans="2:18" ht="24.95" customHeight="1">
      <c r="B276" s="45" t="str">
        <f t="shared" si="29"/>
        <v/>
      </c>
      <c r="C276" s="60"/>
      <c r="D276" s="61"/>
      <c r="E276" s="61"/>
      <c r="F276" s="46" t="str">
        <f><![CDATA[IFERROR(IF(E276<>"",VLOOKUP(E276,Items!$C$8:$D$167,2,0),""),"راجع تكويد الصنف")]]></f>
        <v/>
      </c>
      <c r="G276" s="61"/>
      <c r="H276" s="61"/>
      <c r="I276" s="61"/>
      <c r="J276" s="61"/>
      <c r="K276" s="65"/>
      <c r="L276" s="39"/>
      <c r="M276" s="39"/>
      <c r="N276" s="71" t="str">
        <f t="shared" si="24"/>
        <v/>
      </c>
      <c r="O276" s="72" t="str">
        <f t="shared" si="25"/>
        <v/>
      </c>
      <c r="P276" s="73" t="str">
        <f t="shared" si="26"/>
        <v/>
      </c>
      <c r="Q276" s="73" t="str">
        <f t="shared" si="27"/>
        <v/>
      </c>
      <c r="R276" s="74" t="str">
        <f t="shared" si="28"/>
        <v/>
      </c>
    </row>
    <row r="277" spans="2:18" ht="24.95" customHeight="1">
      <c r="B277" s="45" t="str">
        <f t="shared" si="29"/>
        <v/>
      </c>
      <c r="C277" s="60"/>
      <c r="D277" s="61"/>
      <c r="E277" s="61"/>
      <c r="F277" s="46" t="str">
        <f><![CDATA[IFERROR(IF(E277<>"",VLOOKUP(E277,Items!$C$8:$D$167,2,0),""),"راجع تكويد الصنف")]]></f>
        <v/>
      </c>
      <c r="G277" s="61"/>
      <c r="H277" s="61"/>
      <c r="I277" s="61"/>
      <c r="J277" s="61"/>
      <c r="K277" s="65"/>
      <c r="L277" s="39"/>
      <c r="M277" s="39"/>
      <c r="N277" s="71" t="str">
        <f t="shared" si="24"/>
        <v/>
      </c>
      <c r="O277" s="72" t="str">
        <f t="shared" si="25"/>
        <v/>
      </c>
      <c r="P277" s="73" t="str">
        <f t="shared" si="26"/>
        <v/>
      </c>
      <c r="Q277" s="73" t="str">
        <f t="shared" si="27"/>
        <v/>
      </c>
      <c r="R277" s="74" t="str">
        <f t="shared" si="28"/>
        <v/>
      </c>
    </row>
    <row r="278" spans="2:18" ht="24.95" customHeight="1">
      <c r="B278" s="45" t="str">
        <f t="shared" si="29"/>
        <v/>
      </c>
      <c r="C278" s="60"/>
      <c r="D278" s="61"/>
      <c r="E278" s="61"/>
      <c r="F278" s="46" t="str">
        <f><![CDATA[IFERROR(IF(E278<>"",VLOOKUP(E278,Items!$C$8:$D$167,2,0),""),"راجع تكويد الصنف")]]></f>
        <v/>
      </c>
      <c r="G278" s="61"/>
      <c r="H278" s="61"/>
      <c r="I278" s="61"/>
      <c r="J278" s="61"/>
      <c r="K278" s="65"/>
      <c r="L278" s="39"/>
      <c r="M278" s="39"/>
      <c r="N278" s="71" t="str">
        <f t="shared" si="24"/>
        <v/>
      </c>
      <c r="O278" s="72" t="str">
        <f t="shared" si="25"/>
        <v/>
      </c>
      <c r="P278" s="73" t="str">
        <f t="shared" si="26"/>
        <v/>
      </c>
      <c r="Q278" s="73" t="str">
        <f t="shared" si="27"/>
        <v/>
      </c>
      <c r="R278" s="74" t="str">
        <f t="shared" si="28"/>
        <v/>
      </c>
    </row>
    <row r="279" spans="2:18" ht="24.95" customHeight="1">
      <c r="B279" s="45" t="str">
        <f t="shared" si="29"/>
        <v/>
      </c>
      <c r="C279" s="60"/>
      <c r="D279" s="61"/>
      <c r="E279" s="61"/>
      <c r="F279" s="46" t="str">
        <f><![CDATA[IFERROR(IF(E279<>"",VLOOKUP(E279,Items!$C$8:$D$167,2,0),""),"راجع تكويد الصنف")]]></f>
        <v/>
      </c>
      <c r="G279" s="61"/>
      <c r="H279" s="61"/>
      <c r="I279" s="61"/>
      <c r="J279" s="61"/>
      <c r="K279" s="65"/>
      <c r="L279" s="39"/>
      <c r="M279" s="39"/>
      <c r="N279" s="71" t="str">
        <f t="shared" si="24"/>
        <v/>
      </c>
      <c r="O279" s="72" t="str">
        <f t="shared" si="25"/>
        <v/>
      </c>
      <c r="P279" s="73" t="str">
        <f t="shared" si="26"/>
        <v/>
      </c>
      <c r="Q279" s="73" t="str">
        <f t="shared" si="27"/>
        <v/>
      </c>
      <c r="R279" s="74" t="str">
        <f t="shared" si="28"/>
        <v/>
      </c>
    </row>
    <row r="280" spans="2:18" ht="24.95" customHeight="1">
      <c r="B280" s="45" t="str">
        <f t="shared" si="29"/>
        <v/>
      </c>
      <c r="C280" s="60"/>
      <c r="D280" s="61"/>
      <c r="E280" s="61"/>
      <c r="F280" s="46" t="str">
        <f><![CDATA[IFERROR(IF(E280<>"",VLOOKUP(E280,Items!$C$8:$D$167,2,0),""),"راجع تكويد الصنف")]]></f>
        <v/>
      </c>
      <c r="G280" s="61"/>
      <c r="H280" s="61"/>
      <c r="I280" s="61"/>
      <c r="J280" s="61"/>
      <c r="K280" s="65"/>
      <c r="L280" s="39"/>
      <c r="M280" s="39"/>
      <c r="N280" s="71" t="str">
        <f t="shared" si="24"/>
        <v/>
      </c>
      <c r="O280" s="72" t="str">
        <f t="shared" si="25"/>
        <v/>
      </c>
      <c r="P280" s="73" t="str">
        <f t="shared" si="26"/>
        <v/>
      </c>
      <c r="Q280" s="73" t="str">
        <f t="shared" si="27"/>
        <v/>
      </c>
      <c r="R280" s="74" t="str">
        <f t="shared" si="28"/>
        <v/>
      </c>
    </row>
    <row r="281" spans="2:18" ht="24.95" customHeight="1">
      <c r="B281" s="45" t="str">
        <f t="shared" si="29"/>
        <v/>
      </c>
      <c r="C281" s="60"/>
      <c r="D281" s="61"/>
      <c r="E281" s="61"/>
      <c r="F281" s="46" t="str">
        <f><![CDATA[IFERROR(IF(E281<>"",VLOOKUP(E281,Items!$C$8:$D$167,2,0),""),"راجع تكويد الصنف")]]></f>
        <v/>
      </c>
      <c r="G281" s="61"/>
      <c r="H281" s="61"/>
      <c r="I281" s="61"/>
      <c r="J281" s="61"/>
      <c r="K281" s="65"/>
      <c r="L281" s="39"/>
      <c r="M281" s="39"/>
      <c r="N281" s="71" t="str">
        <f t="shared" si="24"/>
        <v/>
      </c>
      <c r="O281" s="72" t="str">
        <f t="shared" si="25"/>
        <v/>
      </c>
      <c r="P281" s="73" t="str">
        <f t="shared" si="26"/>
        <v/>
      </c>
      <c r="Q281" s="73" t="str">
        <f t="shared" si="27"/>
        <v/>
      </c>
      <c r="R281" s="74" t="str">
        <f t="shared" si="28"/>
        <v/>
      </c>
    </row>
    <row r="282" spans="2:18" ht="24.95" customHeight="1">
      <c r="B282" s="45" t="str">
        <f t="shared" si="29"/>
        <v/>
      </c>
      <c r="C282" s="60"/>
      <c r="D282" s="61"/>
      <c r="E282" s="61"/>
      <c r="F282" s="46" t="str">
        <f><![CDATA[IFERROR(IF(E282<>"",VLOOKUP(E282,Items!$C$8:$D$167,2,0),""),"راجع تكويد الصنف")]]></f>
        <v/>
      </c>
      <c r="G282" s="61"/>
      <c r="H282" s="61"/>
      <c r="I282" s="61"/>
      <c r="J282" s="61"/>
      <c r="K282" s="65"/>
      <c r="L282" s="39"/>
      <c r="M282" s="39"/>
      <c r="N282" s="71" t="str">
        <f t="shared" si="24"/>
        <v/>
      </c>
      <c r="O282" s="72" t="str">
        <f t="shared" si="25"/>
        <v/>
      </c>
      <c r="P282" s="73" t="str">
        <f t="shared" si="26"/>
        <v/>
      </c>
      <c r="Q282" s="73" t="str">
        <f t="shared" si="27"/>
        <v/>
      </c>
      <c r="R282" s="74" t="str">
        <f t="shared" si="28"/>
        <v/>
      </c>
    </row>
    <row r="283" spans="2:18" ht="24.95" customHeight="1">
      <c r="B283" s="45" t="str">
        <f t="shared" si="29"/>
        <v/>
      </c>
      <c r="C283" s="60"/>
      <c r="D283" s="61"/>
      <c r="E283" s="61"/>
      <c r="F283" s="46" t="str">
        <f><![CDATA[IFERROR(IF(E283<>"",VLOOKUP(E283,Items!$C$8:$D$167,2,0),""),"راجع تكويد الصنف")]]></f>
        <v/>
      </c>
      <c r="G283" s="61"/>
      <c r="H283" s="61"/>
      <c r="I283" s="61"/>
      <c r="J283" s="61"/>
      <c r="K283" s="65"/>
      <c r="L283" s="39"/>
      <c r="M283" s="39"/>
      <c r="N283" s="71" t="str">
        <f t="shared" si="24"/>
        <v/>
      </c>
      <c r="O283" s="72" t="str">
        <f t="shared" si="25"/>
        <v/>
      </c>
      <c r="P283" s="73" t="str">
        <f t="shared" si="26"/>
        <v/>
      </c>
      <c r="Q283" s="73" t="str">
        <f t="shared" si="27"/>
        <v/>
      </c>
      <c r="R283" s="74" t="str">
        <f t="shared" si="28"/>
        <v/>
      </c>
    </row>
    <row r="284" spans="2:18" ht="24.95" customHeight="1">
      <c r="B284" s="45" t="str">
        <f t="shared" si="29"/>
        <v/>
      </c>
      <c r="C284" s="60"/>
      <c r="D284" s="61"/>
      <c r="E284" s="61"/>
      <c r="F284" s="46" t="str">
        <f><![CDATA[IFERROR(IF(E284<>"",VLOOKUP(E284,Items!$C$8:$D$167,2,0),""),"راجع تكويد الصنف")]]></f>
        <v/>
      </c>
      <c r="G284" s="61"/>
      <c r="H284" s="61"/>
      <c r="I284" s="61"/>
      <c r="J284" s="61"/>
      <c r="K284" s="65"/>
      <c r="L284" s="39"/>
      <c r="M284" s="39"/>
      <c r="N284" s="71" t="str">
        <f t="shared" si="24"/>
        <v/>
      </c>
      <c r="O284" s="72" t="str">
        <f t="shared" si="25"/>
        <v/>
      </c>
      <c r="P284" s="73" t="str">
        <f t="shared" si="26"/>
        <v/>
      </c>
      <c r="Q284" s="73" t="str">
        <f t="shared" si="27"/>
        <v/>
      </c>
      <c r="R284" s="74" t="str">
        <f t="shared" si="28"/>
        <v/>
      </c>
    </row>
    <row r="285" spans="2:18" ht="24.95" customHeight="1">
      <c r="B285" s="45" t="str">
        <f t="shared" si="29"/>
        <v/>
      </c>
      <c r="C285" s="60"/>
      <c r="D285" s="61"/>
      <c r="E285" s="61"/>
      <c r="F285" s="46" t="str">
        <f><![CDATA[IFERROR(IF(E285<>"",VLOOKUP(E285,Items!$C$8:$D$167,2,0),""),"راجع تكويد الصنف")]]></f>
        <v/>
      </c>
      <c r="G285" s="61"/>
      <c r="H285" s="61"/>
      <c r="I285" s="61"/>
      <c r="J285" s="61"/>
      <c r="K285" s="65"/>
      <c r="L285" s="39"/>
      <c r="M285" s="39"/>
      <c r="N285" s="71" t="str">
        <f t="shared" si="24"/>
        <v/>
      </c>
      <c r="O285" s="72" t="str">
        <f t="shared" si="25"/>
        <v/>
      </c>
      <c r="P285" s="73" t="str">
        <f t="shared" si="26"/>
        <v/>
      </c>
      <c r="Q285" s="73" t="str">
        <f t="shared" si="27"/>
        <v/>
      </c>
      <c r="R285" s="74" t="str">
        <f t="shared" si="28"/>
        <v/>
      </c>
    </row>
    <row r="286" spans="2:18" ht="24.95" customHeight="1">
      <c r="B286" s="45" t="str">
        <f t="shared" si="29"/>
        <v/>
      </c>
      <c r="C286" s="60"/>
      <c r="D286" s="61"/>
      <c r="E286" s="61"/>
      <c r="F286" s="46" t="str">
        <f><![CDATA[IFERROR(IF(E286<>"",VLOOKUP(E286,Items!$C$8:$D$167,2,0),""),"راجع تكويد الصنف")]]></f>
        <v/>
      </c>
      <c r="G286" s="61"/>
      <c r="H286" s="61"/>
      <c r="I286" s="61"/>
      <c r="J286" s="61"/>
      <c r="K286" s="65"/>
      <c r="L286" s="39"/>
      <c r="M286" s="39"/>
      <c r="N286" s="71" t="str">
        <f t="shared" si="24"/>
        <v/>
      </c>
      <c r="O286" s="72" t="str">
        <f t="shared" si="25"/>
        <v/>
      </c>
      <c r="P286" s="73" t="str">
        <f t="shared" si="26"/>
        <v/>
      </c>
      <c r="Q286" s="73" t="str">
        <f t="shared" si="27"/>
        <v/>
      </c>
      <c r="R286" s="74" t="str">
        <f t="shared" si="28"/>
        <v/>
      </c>
    </row>
    <row r="287" spans="2:18" ht="24.95" customHeight="1">
      <c r="B287" s="45" t="str">
        <f t="shared" si="29"/>
        <v/>
      </c>
      <c r="C287" s="60"/>
      <c r="D287" s="61"/>
      <c r="E287" s="61"/>
      <c r="F287" s="46" t="str">
        <f><![CDATA[IFERROR(IF(E287<>"",VLOOKUP(E287,Items!$C$8:$D$167,2,0),""),"راجع تكويد الصنف")]]></f>
        <v/>
      </c>
      <c r="G287" s="61"/>
      <c r="H287" s="61"/>
      <c r="I287" s="61"/>
      <c r="J287" s="61"/>
      <c r="K287" s="65"/>
      <c r="L287" s="39"/>
      <c r="M287" s="39"/>
      <c r="N287" s="71" t="str">
        <f t="shared" si="24"/>
        <v/>
      </c>
      <c r="O287" s="72" t="str">
        <f t="shared" si="25"/>
        <v/>
      </c>
      <c r="P287" s="73" t="str">
        <f t="shared" si="26"/>
        <v/>
      </c>
      <c r="Q287" s="73" t="str">
        <f t="shared" si="27"/>
        <v/>
      </c>
      <c r="R287" s="74" t="str">
        <f t="shared" si="28"/>
        <v/>
      </c>
    </row>
    <row r="288" spans="2:18" ht="24.95" customHeight="1">
      <c r="B288" s="45" t="str">
        <f t="shared" si="29"/>
        <v/>
      </c>
      <c r="C288" s="60"/>
      <c r="D288" s="61"/>
      <c r="E288" s="61"/>
      <c r="F288" s="46" t="str">
        <f><![CDATA[IFERROR(IF(E288<>"",VLOOKUP(E288,Items!$C$8:$D$167,2,0),""),"راجع تكويد الصنف")]]></f>
        <v/>
      </c>
      <c r="G288" s="61"/>
      <c r="H288" s="61"/>
      <c r="I288" s="61"/>
      <c r="J288" s="61"/>
      <c r="K288" s="65"/>
      <c r="L288" s="39"/>
      <c r="M288" s="39"/>
      <c r="N288" s="71" t="str">
        <f t="shared" si="24"/>
        <v/>
      </c>
      <c r="O288" s="72" t="str">
        <f t="shared" si="25"/>
        <v/>
      </c>
      <c r="P288" s="73" t="str">
        <f t="shared" si="26"/>
        <v/>
      </c>
      <c r="Q288" s="73" t="str">
        <f t="shared" si="27"/>
        <v/>
      </c>
      <c r="R288" s="74" t="str">
        <f t="shared" si="28"/>
        <v/>
      </c>
    </row>
    <row r="289" spans="2:18" ht="24.95" customHeight="1">
      <c r="B289" s="45" t="str">
        <f t="shared" si="29"/>
        <v/>
      </c>
      <c r="C289" s="60"/>
      <c r="D289" s="61"/>
      <c r="E289" s="61"/>
      <c r="F289" s="46" t="str">
        <f><![CDATA[IFERROR(IF(E289<>"",VLOOKUP(E289,Items!$C$8:$D$167,2,0),""),"راجع تكويد الصنف")]]></f>
        <v/>
      </c>
      <c r="G289" s="61"/>
      <c r="H289" s="61"/>
      <c r="I289" s="61"/>
      <c r="J289" s="61"/>
      <c r="K289" s="65"/>
      <c r="L289" s="39"/>
      <c r="M289" s="39"/>
      <c r="N289" s="71" t="str">
        <f t="shared" si="24"/>
        <v/>
      </c>
      <c r="O289" s="72" t="str">
        <f t="shared" si="25"/>
        <v/>
      </c>
      <c r="P289" s="73" t="str">
        <f t="shared" si="26"/>
        <v/>
      </c>
      <c r="Q289" s="73" t="str">
        <f t="shared" si="27"/>
        <v/>
      </c>
      <c r="R289" s="74" t="str">
        <f t="shared" si="28"/>
        <v/>
      </c>
    </row>
    <row r="290" spans="2:18" ht="24.95" customHeight="1">
      <c r="B290" s="45" t="str">
        <f t="shared" si="29"/>
        <v/>
      </c>
      <c r="C290" s="60"/>
      <c r="D290" s="61"/>
      <c r="E290" s="61"/>
      <c r="F290" s="46" t="str">
        <f><![CDATA[IFERROR(IF(E290<>"",VLOOKUP(E290,Items!$C$8:$D$167,2,0),""),"راجع تكويد الصنف")]]></f>
        <v/>
      </c>
      <c r="G290" s="61"/>
      <c r="H290" s="61"/>
      <c r="I290" s="61"/>
      <c r="J290" s="61"/>
      <c r="K290" s="65"/>
      <c r="L290" s="39"/>
      <c r="M290" s="39"/>
      <c r="N290" s="71" t="str">
        <f t="shared" si="24"/>
        <v/>
      </c>
      <c r="O290" s="72" t="str">
        <f t="shared" si="25"/>
        <v/>
      </c>
      <c r="P290" s="73" t="str">
        <f t="shared" si="26"/>
        <v/>
      </c>
      <c r="Q290" s="73" t="str">
        <f t="shared" si="27"/>
        <v/>
      </c>
      <c r="R290" s="74" t="str">
        <f t="shared" si="28"/>
        <v/>
      </c>
    </row>
    <row r="291" spans="2:18" ht="24.95" customHeight="1">
      <c r="B291" s="45" t="str">
        <f t="shared" si="29"/>
        <v/>
      </c>
      <c r="C291" s="60"/>
      <c r="D291" s="61"/>
      <c r="E291" s="61"/>
      <c r="F291" s="46" t="str">
        <f><![CDATA[IFERROR(IF(E291<>"",VLOOKUP(E291,Items!$C$8:$D$167,2,0),""),"راجع تكويد الصنف")]]></f>
        <v/>
      </c>
      <c r="G291" s="61"/>
      <c r="H291" s="61"/>
      <c r="I291" s="61"/>
      <c r="J291" s="61"/>
      <c r="K291" s="65"/>
      <c r="L291" s="39"/>
      <c r="M291" s="39"/>
      <c r="N291" s="71" t="str">
        <f t="shared" si="24"/>
        <v/>
      </c>
      <c r="O291" s="72" t="str">
        <f t="shared" si="25"/>
        <v/>
      </c>
      <c r="P291" s="73" t="str">
        <f t="shared" si="26"/>
        <v/>
      </c>
      <c r="Q291" s="73" t="str">
        <f t="shared" si="27"/>
        <v/>
      </c>
      <c r="R291" s="74" t="str">
        <f t="shared" si="28"/>
        <v/>
      </c>
    </row>
    <row r="292" spans="2:18" ht="24.95" customHeight="1">
      <c r="B292" s="45" t="str">
        <f t="shared" si="29"/>
        <v/>
      </c>
      <c r="C292" s="60"/>
      <c r="D292" s="61"/>
      <c r="E292" s="61"/>
      <c r="F292" s="46" t="str">
        <f><![CDATA[IFERROR(IF(E292<>"",VLOOKUP(E292,Items!$C$8:$D$167,2,0),""),"راجع تكويد الصنف")]]></f>
        <v/>
      </c>
      <c r="G292" s="61"/>
      <c r="H292" s="61"/>
      <c r="I292" s="61"/>
      <c r="J292" s="61"/>
      <c r="K292" s="65"/>
      <c r="L292" s="39"/>
      <c r="M292" s="39"/>
      <c r="N292" s="71" t="str">
        <f t="shared" si="24"/>
        <v/>
      </c>
      <c r="O292" s="72" t="str">
        <f t="shared" si="25"/>
        <v/>
      </c>
      <c r="P292" s="73" t="str">
        <f t="shared" si="26"/>
        <v/>
      </c>
      <c r="Q292" s="73" t="str">
        <f t="shared" si="27"/>
        <v/>
      </c>
      <c r="R292" s="74" t="str">
        <f t="shared" si="28"/>
        <v/>
      </c>
    </row>
    <row r="293" spans="2:18" ht="24.95" customHeight="1">
      <c r="B293" s="45" t="str">
        <f t="shared" si="29"/>
        <v/>
      </c>
      <c r="C293" s="60"/>
      <c r="D293" s="61"/>
      <c r="E293" s="61"/>
      <c r="F293" s="46" t="str">
        <f><![CDATA[IFERROR(IF(E293<>"",VLOOKUP(E293,Items!$C$8:$D$167,2,0),""),"راجع تكويد الصنف")]]></f>
        <v/>
      </c>
      <c r="G293" s="61"/>
      <c r="H293" s="61"/>
      <c r="I293" s="61"/>
      <c r="J293" s="61"/>
      <c r="K293" s="65"/>
      <c r="L293" s="39"/>
      <c r="M293" s="39"/>
      <c r="N293" s="71" t="str">
        <f t="shared" si="24"/>
        <v/>
      </c>
      <c r="O293" s="72" t="str">
        <f t="shared" si="25"/>
        <v/>
      </c>
      <c r="P293" s="73" t="str">
        <f t="shared" si="26"/>
        <v/>
      </c>
      <c r="Q293" s="73" t="str">
        <f t="shared" si="27"/>
        <v/>
      </c>
      <c r="R293" s="74" t="str">
        <f t="shared" si="28"/>
        <v/>
      </c>
    </row>
    <row r="294" spans="2:18" ht="24.95" customHeight="1">
      <c r="B294" s="45" t="str">
        <f t="shared" si="29"/>
        <v/>
      </c>
      <c r="C294" s="60"/>
      <c r="D294" s="61"/>
      <c r="E294" s="61"/>
      <c r="F294" s="46" t="str">
        <f><![CDATA[IFERROR(IF(E294<>"",VLOOKUP(E294,Items!$C$8:$D$167,2,0),""),"راجع تكويد الصنف")]]></f>
        <v/>
      </c>
      <c r="G294" s="61"/>
      <c r="H294" s="61"/>
      <c r="I294" s="61"/>
      <c r="J294" s="61"/>
      <c r="K294" s="65"/>
      <c r="L294" s="39"/>
      <c r="M294" s="39"/>
      <c r="N294" s="71" t="str">
        <f t="shared" si="24"/>
        <v/>
      </c>
      <c r="O294" s="72" t="str">
        <f t="shared" si="25"/>
        <v/>
      </c>
      <c r="P294" s="73" t="str">
        <f t="shared" si="26"/>
        <v/>
      </c>
      <c r="Q294" s="73" t="str">
        <f t="shared" si="27"/>
        <v/>
      </c>
      <c r="R294" s="74" t="str">
        <f t="shared" si="28"/>
        <v/>
      </c>
    </row>
    <row r="295" spans="2:18" ht="24.95" customHeight="1">
      <c r="B295" s="45" t="str">
        <f t="shared" si="29"/>
        <v/>
      </c>
      <c r="C295" s="60"/>
      <c r="D295" s="61"/>
      <c r="E295" s="61"/>
      <c r="F295" s="46" t="str">
        <f><![CDATA[IFERROR(IF(E295<>"",VLOOKUP(E295,Items!$C$8:$D$167,2,0),""),"راجع تكويد الصنف")]]></f>
        <v/>
      </c>
      <c r="G295" s="61"/>
      <c r="H295" s="61"/>
      <c r="I295" s="61"/>
      <c r="J295" s="61"/>
      <c r="K295" s="65"/>
      <c r="L295" s="39"/>
      <c r="M295" s="39"/>
      <c r="N295" s="71" t="str">
        <f t="shared" si="24"/>
        <v/>
      </c>
      <c r="O295" s="72" t="str">
        <f t="shared" si="25"/>
        <v/>
      </c>
      <c r="P295" s="73" t="str">
        <f t="shared" si="26"/>
        <v/>
      </c>
      <c r="Q295" s="73" t="str">
        <f t="shared" si="27"/>
        <v/>
      </c>
      <c r="R295" s="74" t="str">
        <f t="shared" si="28"/>
        <v/>
      </c>
    </row>
    <row r="296" spans="2:18" ht="24.95" customHeight="1">
      <c r="B296" s="45" t="str">
        <f t="shared" si="29"/>
        <v/>
      </c>
      <c r="C296" s="60"/>
      <c r="D296" s="61"/>
      <c r="E296" s="61"/>
      <c r="F296" s="46" t="str">
        <f><![CDATA[IFERROR(IF(E296<>"",VLOOKUP(E296,Items!$C$8:$D$167,2,0),""),"راجع تكويد الصنف")]]></f>
        <v/>
      </c>
      <c r="G296" s="61"/>
      <c r="H296" s="61"/>
      <c r="I296" s="61"/>
      <c r="J296" s="61"/>
      <c r="K296" s="65"/>
      <c r="L296" s="39"/>
      <c r="M296" s="39"/>
      <c r="N296" s="71" t="str">
        <f t="shared" si="24"/>
        <v/>
      </c>
      <c r="O296" s="72" t="str">
        <f t="shared" si="25"/>
        <v/>
      </c>
      <c r="P296" s="73" t="str">
        <f t="shared" si="26"/>
        <v/>
      </c>
      <c r="Q296" s="73" t="str">
        <f t="shared" si="27"/>
        <v/>
      </c>
      <c r="R296" s="74" t="str">
        <f t="shared" si="28"/>
        <v/>
      </c>
    </row>
    <row r="297" spans="2:18" ht="24.95" customHeight="1">
      <c r="B297" s="45" t="str">
        <f t="shared" si="29"/>
        <v/>
      </c>
      <c r="C297" s="60"/>
      <c r="D297" s="61"/>
      <c r="E297" s="61"/>
      <c r="F297" s="46" t="str">
        <f><![CDATA[IFERROR(IF(E297<>"",VLOOKUP(E297,Items!$C$8:$D$167,2,0),""),"راجع تكويد الصنف")]]></f>
        <v/>
      </c>
      <c r="G297" s="61"/>
      <c r="H297" s="61"/>
      <c r="I297" s="61"/>
      <c r="J297" s="61"/>
      <c r="K297" s="65"/>
      <c r="L297" s="39"/>
      <c r="M297" s="39"/>
      <c r="N297" s="71" t="str">
        <f t="shared" si="24"/>
        <v/>
      </c>
      <c r="O297" s="72" t="str">
        <f t="shared" si="25"/>
        <v/>
      </c>
      <c r="P297" s="73" t="str">
        <f t="shared" si="26"/>
        <v/>
      </c>
      <c r="Q297" s="73" t="str">
        <f t="shared" si="27"/>
        <v/>
      </c>
      <c r="R297" s="74" t="str">
        <f t="shared" si="28"/>
        <v/>
      </c>
    </row>
    <row r="298" spans="2:18" ht="24.95" customHeight="1">
      <c r="B298" s="45" t="str">
        <f t="shared" si="29"/>
        <v/>
      </c>
      <c r="C298" s="60"/>
      <c r="D298" s="61"/>
      <c r="E298" s="61"/>
      <c r="F298" s="46" t="str">
        <f><![CDATA[IFERROR(IF(E298<>"",VLOOKUP(E298,Items!$C$8:$D$167,2,0),""),"راجع تكويد الصنف")]]></f>
        <v/>
      </c>
      <c r="G298" s="61"/>
      <c r="H298" s="61"/>
      <c r="I298" s="61"/>
      <c r="J298" s="61"/>
      <c r="K298" s="65"/>
      <c r="L298" s="39"/>
      <c r="M298" s="39"/>
      <c r="N298" s="71" t="str">
        <f t="shared" si="24"/>
        <v/>
      </c>
      <c r="O298" s="72" t="str">
        <f t="shared" si="25"/>
        <v/>
      </c>
      <c r="P298" s="73" t="str">
        <f t="shared" si="26"/>
        <v/>
      </c>
      <c r="Q298" s="73" t="str">
        <f t="shared" si="27"/>
        <v/>
      </c>
      <c r="R298" s="74" t="str">
        <f t="shared" si="28"/>
        <v/>
      </c>
    </row>
    <row r="299" spans="2:18" ht="24.95" customHeight="1">
      <c r="B299" s="45" t="str">
        <f t="shared" si="29"/>
        <v/>
      </c>
      <c r="C299" s="60"/>
      <c r="D299" s="61"/>
      <c r="E299" s="61"/>
      <c r="F299" s="46" t="str">
        <f><![CDATA[IFERROR(IF(E299<>"",VLOOKUP(E299,Items!$C$8:$D$167,2,0),""),"راجع تكويد الصنف")]]></f>
        <v/>
      </c>
      <c r="G299" s="61"/>
      <c r="H299" s="61"/>
      <c r="I299" s="61"/>
      <c r="J299" s="61"/>
      <c r="K299" s="65"/>
      <c r="L299" s="39"/>
      <c r="M299" s="39"/>
      <c r="N299" s="71" t="str">
        <f t="shared" si="24"/>
        <v/>
      </c>
      <c r="O299" s="72" t="str">
        <f t="shared" si="25"/>
        <v/>
      </c>
      <c r="P299" s="73" t="str">
        <f t="shared" si="26"/>
        <v/>
      </c>
      <c r="Q299" s="73" t="str">
        <f t="shared" si="27"/>
        <v/>
      </c>
      <c r="R299" s="74" t="str">
        <f t="shared" si="28"/>
        <v/>
      </c>
    </row>
    <row r="300" spans="2:18" ht="24.95" customHeight="1">
      <c r="B300" s="45" t="str">
        <f t="shared" si="29"/>
        <v/>
      </c>
      <c r="C300" s="60"/>
      <c r="D300" s="61"/>
      <c r="E300" s="61"/>
      <c r="F300" s="46" t="str">
        <f><![CDATA[IFERROR(IF(E300<>"",VLOOKUP(E300,Items!$C$8:$D$167,2,0),""),"راجع تكويد الصنف")]]></f>
        <v/>
      </c>
      <c r="G300" s="61"/>
      <c r="H300" s="61"/>
      <c r="I300" s="61"/>
      <c r="J300" s="61"/>
      <c r="K300" s="65"/>
      <c r="L300" s="39"/>
      <c r="M300" s="39"/>
      <c r="N300" s="71" t="str">
        <f t="shared" si="24"/>
        <v/>
      </c>
      <c r="O300" s="72" t="str">
        <f t="shared" si="25"/>
        <v/>
      </c>
      <c r="P300" s="73" t="str">
        <f t="shared" si="26"/>
        <v/>
      </c>
      <c r="Q300" s="73" t="str">
        <f t="shared" si="27"/>
        <v/>
      </c>
      <c r="R300" s="74" t="str">
        <f t="shared" si="28"/>
        <v/>
      </c>
    </row>
    <row r="301" spans="2:18" ht="24.95" customHeight="1">
      <c r="B301" s="45" t="str">
        <f t="shared" si="29"/>
        <v/>
      </c>
      <c r="C301" s="60"/>
      <c r="D301" s="61"/>
      <c r="E301" s="61"/>
      <c r="F301" s="46" t="str">
        <f><![CDATA[IFERROR(IF(E301<>"",VLOOKUP(E301,Items!$C$8:$D$167,2,0),""),"راجع تكويد الصنف")]]></f>
        <v/>
      </c>
      <c r="G301" s="61"/>
      <c r="H301" s="61"/>
      <c r="I301" s="61"/>
      <c r="J301" s="61"/>
      <c r="K301" s="65"/>
      <c r="L301" s="39"/>
      <c r="M301" s="39"/>
      <c r="N301" s="71" t="str">
        <f t="shared" si="24"/>
        <v/>
      </c>
      <c r="O301" s="72" t="str">
        <f t="shared" si="25"/>
        <v/>
      </c>
      <c r="P301" s="73" t="str">
        <f t="shared" si="26"/>
        <v/>
      </c>
      <c r="Q301" s="73" t="str">
        <f t="shared" si="27"/>
        <v/>
      </c>
      <c r="R301" s="74" t="str">
        <f t="shared" si="28"/>
        <v/>
      </c>
    </row>
    <row r="302" spans="2:18" ht="24.95" customHeight="1">
      <c r="B302" s="45" t="str">
        <f t="shared" si="29"/>
        <v/>
      </c>
      <c r="C302" s="60"/>
      <c r="D302" s="61"/>
      <c r="E302" s="61"/>
      <c r="F302" s="46" t="str">
        <f><![CDATA[IFERROR(IF(E302<>"",VLOOKUP(E302,Items!$C$8:$D$167,2,0),""),"راجع تكويد الصنف")]]></f>
        <v/>
      </c>
      <c r="G302" s="61"/>
      <c r="H302" s="61"/>
      <c r="I302" s="61"/>
      <c r="J302" s="61"/>
      <c r="K302" s="65"/>
      <c r="L302" s="39"/>
      <c r="M302" s="39"/>
      <c r="N302" s="71" t="str">
        <f t="shared" si="24"/>
        <v/>
      </c>
      <c r="O302" s="72" t="str">
        <f t="shared" si="25"/>
        <v/>
      </c>
      <c r="P302" s="73" t="str">
        <f t="shared" si="26"/>
        <v/>
      </c>
      <c r="Q302" s="73" t="str">
        <f t="shared" si="27"/>
        <v/>
      </c>
      <c r="R302" s="74" t="str">
        <f t="shared" si="28"/>
        <v/>
      </c>
    </row>
    <row r="303" spans="2:18" ht="24.95" customHeight="1">
      <c r="B303" s="45" t="str">
        <f t="shared" si="29"/>
        <v/>
      </c>
      <c r="C303" s="60"/>
      <c r="D303" s="61"/>
      <c r="E303" s="61"/>
      <c r="F303" s="46" t="str">
        <f><![CDATA[IFERROR(IF(E303<>"",VLOOKUP(E303,Items!$C$8:$D$167,2,0),""),"راجع تكويد الصنف")]]></f>
        <v/>
      </c>
      <c r="G303" s="61"/>
      <c r="H303" s="61"/>
      <c r="I303" s="61"/>
      <c r="J303" s="61"/>
      <c r="K303" s="65"/>
      <c r="L303" s="39"/>
      <c r="M303" s="39"/>
      <c r="N303" s="71" t="str">
        <f t="shared" si="24"/>
        <v/>
      </c>
      <c r="O303" s="72" t="str">
        <f t="shared" si="25"/>
        <v/>
      </c>
      <c r="P303" s="73" t="str">
        <f t="shared" si="26"/>
        <v/>
      </c>
      <c r="Q303" s="73" t="str">
        <f t="shared" si="27"/>
        <v/>
      </c>
      <c r="R303" s="74" t="str">
        <f t="shared" si="28"/>
        <v/>
      </c>
    </row>
    <row r="304" spans="2:18" ht="24.95" customHeight="1">
      <c r="B304" s="45" t="str">
        <f t="shared" si="29"/>
        <v/>
      </c>
      <c r="C304" s="60"/>
      <c r="D304" s="61"/>
      <c r="E304" s="61"/>
      <c r="F304" s="46" t="str">
        <f><![CDATA[IFERROR(IF(E304<>"",VLOOKUP(E304,Items!$C$8:$D$167,2,0),""),"راجع تكويد الصنف")]]></f>
        <v/>
      </c>
      <c r="G304" s="61"/>
      <c r="H304" s="61"/>
      <c r="I304" s="61"/>
      <c r="J304" s="61"/>
      <c r="K304" s="65"/>
      <c r="L304" s="39"/>
      <c r="M304" s="39"/>
      <c r="N304" s="71" t="str">
        <f t="shared" si="24"/>
        <v/>
      </c>
      <c r="O304" s="72" t="str">
        <f t="shared" si="25"/>
        <v/>
      </c>
      <c r="P304" s="73" t="str">
        <f t="shared" si="26"/>
        <v/>
      </c>
      <c r="Q304" s="73" t="str">
        <f t="shared" si="27"/>
        <v/>
      </c>
      <c r="R304" s="74" t="str">
        <f t="shared" si="28"/>
        <v/>
      </c>
    </row>
    <row r="305" spans="2:18" ht="24.95" customHeight="1">
      <c r="B305" s="45" t="str">
        <f t="shared" si="29"/>
        <v/>
      </c>
      <c r="C305" s="60"/>
      <c r="D305" s="61"/>
      <c r="E305" s="61"/>
      <c r="F305" s="46" t="str">
        <f><![CDATA[IFERROR(IF(E305<>"",VLOOKUP(E305,Items!$C$8:$D$167,2,0),""),"راجع تكويد الصنف")]]></f>
        <v/>
      </c>
      <c r="G305" s="61"/>
      <c r="H305" s="61"/>
      <c r="I305" s="61"/>
      <c r="J305" s="61"/>
      <c r="K305" s="65"/>
      <c r="L305" s="39"/>
      <c r="M305" s="39"/>
      <c r="N305" s="71" t="str">
        <f t="shared" si="24"/>
        <v/>
      </c>
      <c r="O305" s="72" t="str">
        <f t="shared" si="25"/>
        <v/>
      </c>
      <c r="P305" s="73" t="str">
        <f t="shared" si="26"/>
        <v/>
      </c>
      <c r="Q305" s="73" t="str">
        <f t="shared" si="27"/>
        <v/>
      </c>
      <c r="R305" s="74" t="str">
        <f t="shared" si="28"/>
        <v/>
      </c>
    </row>
    <row r="306" spans="2:18" ht="24.95" customHeight="1">
      <c r="B306" s="45" t="str">
        <f t="shared" si="29"/>
        <v/>
      </c>
      <c r="C306" s="60"/>
      <c r="D306" s="61"/>
      <c r="E306" s="61"/>
      <c r="F306" s="46" t="str">
        <f><![CDATA[IFERROR(IF(E306<>"",VLOOKUP(E306,Items!$C$8:$D$167,2,0),""),"راجع تكويد الصنف")]]></f>
        <v/>
      </c>
      <c r="G306" s="61"/>
      <c r="H306" s="61"/>
      <c r="I306" s="61"/>
      <c r="J306" s="61"/>
      <c r="K306" s="65"/>
      <c r="L306" s="39"/>
      <c r="M306" s="39"/>
      <c r="N306" s="71" t="str">
        <f t="shared" si="24"/>
        <v/>
      </c>
      <c r="O306" s="72" t="str">
        <f t="shared" si="25"/>
        <v/>
      </c>
      <c r="P306" s="73" t="str">
        <f t="shared" si="26"/>
        <v/>
      </c>
      <c r="Q306" s="73" t="str">
        <f t="shared" si="27"/>
        <v/>
      </c>
      <c r="R306" s="74" t="str">
        <f t="shared" si="28"/>
        <v/>
      </c>
    </row>
    <row r="307" spans="2:18" ht="24.95" customHeight="1">
      <c r="B307" s="45" t="str">
        <f t="shared" si="29"/>
        <v/>
      </c>
      <c r="C307" s="60"/>
      <c r="D307" s="61"/>
      <c r="E307" s="61"/>
      <c r="F307" s="46" t="str">
        <f><![CDATA[IFERROR(IF(E307<>"",VLOOKUP(E307,Items!$C$8:$D$167,2,0),""),"راجع تكويد الصنف")]]></f>
        <v/>
      </c>
      <c r="G307" s="61"/>
      <c r="H307" s="61"/>
      <c r="I307" s="61"/>
      <c r="J307" s="61"/>
      <c r="K307" s="65"/>
      <c r="L307" s="39"/>
      <c r="M307" s="39"/>
      <c r="N307" s="71" t="str">
        <f t="shared" si="24"/>
        <v/>
      </c>
      <c r="O307" s="72" t="str">
        <f t="shared" si="25"/>
        <v/>
      </c>
      <c r="P307" s="73" t="str">
        <f t="shared" si="26"/>
        <v/>
      </c>
      <c r="Q307" s="73" t="str">
        <f t="shared" si="27"/>
        <v/>
      </c>
      <c r="R307" s="74" t="str">
        <f t="shared" si="28"/>
        <v/>
      </c>
    </row>
    <row r="308" spans="2:18" ht="24.95" customHeight="1">
      <c r="B308" s="45" t="str">
        <f t="shared" si="29"/>
        <v/>
      </c>
      <c r="C308" s="60"/>
      <c r="D308" s="61"/>
      <c r="E308" s="61"/>
      <c r="F308" s="46" t="str">
        <f><![CDATA[IFERROR(IF(E308<>"",VLOOKUP(E308,Items!$C$8:$D$167,2,0),""),"راجع تكويد الصنف")]]></f>
        <v/>
      </c>
      <c r="G308" s="61"/>
      <c r="H308" s="61"/>
      <c r="I308" s="61"/>
      <c r="J308" s="61"/>
      <c r="K308" s="65"/>
      <c r="L308" s="39"/>
      <c r="M308" s="39"/>
      <c r="N308" s="71" t="str">
        <f t="shared" si="24"/>
        <v/>
      </c>
      <c r="O308" s="72" t="str">
        <f t="shared" si="25"/>
        <v/>
      </c>
      <c r="P308" s="73" t="str">
        <f t="shared" si="26"/>
        <v/>
      </c>
      <c r="Q308" s="73" t="str">
        <f t="shared" si="27"/>
        <v/>
      </c>
      <c r="R308" s="74" t="str">
        <f t="shared" si="28"/>
        <v/>
      </c>
    </row>
    <row r="309" spans="2:18" ht="24.95" customHeight="1">
      <c r="B309" s="45" t="str">
        <f t="shared" si="29"/>
        <v/>
      </c>
      <c r="C309" s="60"/>
      <c r="D309" s="61"/>
      <c r="E309" s="61"/>
      <c r="F309" s="46" t="str">
        <f><![CDATA[IFERROR(IF(E309<>"",VLOOKUP(E309,Items!$C$8:$D$167,2,0),""),"راجع تكويد الصنف")]]></f>
        <v/>
      </c>
      <c r="G309" s="61"/>
      <c r="H309" s="61"/>
      <c r="I309" s="61"/>
      <c r="J309" s="61"/>
      <c r="K309" s="65"/>
      <c r="L309" s="39"/>
      <c r="M309" s="39"/>
      <c r="N309" s="71" t="str">
        <f t="shared" si="24"/>
        <v/>
      </c>
      <c r="O309" s="72" t="str">
        <f t="shared" si="25"/>
        <v/>
      </c>
      <c r="P309" s="73" t="str">
        <f t="shared" si="26"/>
        <v/>
      </c>
      <c r="Q309" s="73" t="str">
        <f t="shared" si="27"/>
        <v/>
      </c>
      <c r="R309" s="74" t="str">
        <f t="shared" si="28"/>
        <v/>
      </c>
    </row>
    <row r="310" spans="2:18" ht="24.95" customHeight="1">
      <c r="B310" s="45" t="str">
        <f t="shared" si="29"/>
        <v/>
      </c>
      <c r="C310" s="60"/>
      <c r="D310" s="61"/>
      <c r="E310" s="61"/>
      <c r="F310" s="46" t="str">
        <f><![CDATA[IFERROR(IF(E310<>"",VLOOKUP(E310,Items!$C$8:$D$167,2,0),""),"راجع تكويد الصنف")]]></f>
        <v/>
      </c>
      <c r="G310" s="61"/>
      <c r="H310" s="61"/>
      <c r="I310" s="61"/>
      <c r="J310" s="61"/>
      <c r="K310" s="65"/>
      <c r="L310" s="39"/>
      <c r="M310" s="39"/>
      <c r="N310" s="71" t="str">
        <f t="shared" si="24"/>
        <v/>
      </c>
      <c r="O310" s="72" t="str">
        <f t="shared" si="25"/>
        <v/>
      </c>
      <c r="P310" s="73" t="str">
        <f t="shared" si="26"/>
        <v/>
      </c>
      <c r="Q310" s="73" t="str">
        <f t="shared" si="27"/>
        <v/>
      </c>
      <c r="R310" s="74" t="str">
        <f t="shared" si="28"/>
        <v/>
      </c>
    </row>
    <row r="311" spans="2:18" ht="24.95" customHeight="1">
      <c r="B311" s="45" t="str">
        <f t="shared" si="29"/>
        <v/>
      </c>
      <c r="C311" s="60"/>
      <c r="D311" s="61"/>
      <c r="E311" s="61"/>
      <c r="F311" s="46" t="str">
        <f><![CDATA[IFERROR(IF(E311<>"",VLOOKUP(E311,Items!$C$8:$D$167,2,0),""),"راجع تكويد الصنف")]]></f>
        <v/>
      </c>
      <c r="G311" s="61"/>
      <c r="H311" s="61"/>
      <c r="I311" s="61"/>
      <c r="J311" s="61"/>
      <c r="K311" s="65"/>
      <c r="L311" s="39"/>
      <c r="M311" s="39"/>
      <c r="N311" s="71" t="str">
        <f t="shared" si="24"/>
        <v/>
      </c>
      <c r="O311" s="72" t="str">
        <f t="shared" si="25"/>
        <v/>
      </c>
      <c r="P311" s="73" t="str">
        <f t="shared" si="26"/>
        <v/>
      </c>
      <c r="Q311" s="73" t="str">
        <f t="shared" si="27"/>
        <v/>
      </c>
      <c r="R311" s="74" t="str">
        <f t="shared" si="28"/>
        <v/>
      </c>
    </row>
    <row r="312" spans="2:18" ht="24.95" customHeight="1">
      <c r="B312" s="45" t="str">
        <f t="shared" si="29"/>
        <v/>
      </c>
      <c r="C312" s="60"/>
      <c r="D312" s="61"/>
      <c r="E312" s="61"/>
      <c r="F312" s="46" t="str">
        <f><![CDATA[IFERROR(IF(E312<>"",VLOOKUP(E312,Items!$C$8:$D$167,2,0),""),"راجع تكويد الصنف")]]></f>
        <v/>
      </c>
      <c r="G312" s="61"/>
      <c r="H312" s="61"/>
      <c r="I312" s="61"/>
      <c r="J312" s="61"/>
      <c r="K312" s="65"/>
      <c r="L312" s="39"/>
      <c r="M312" s="39"/>
      <c r="N312" s="71" t="str">
        <f t="shared" si="24"/>
        <v/>
      </c>
      <c r="O312" s="72" t="str">
        <f t="shared" si="25"/>
        <v/>
      </c>
      <c r="P312" s="73" t="str">
        <f t="shared" si="26"/>
        <v/>
      </c>
      <c r="Q312" s="73" t="str">
        <f t="shared" si="27"/>
        <v/>
      </c>
      <c r="R312" s="74" t="str">
        <f t="shared" si="28"/>
        <v/>
      </c>
    </row>
    <row r="313" spans="2:18" ht="24.95" customHeight="1">
      <c r="B313" s="45" t="str">
        <f t="shared" si="29"/>
        <v/>
      </c>
      <c r="C313" s="60"/>
      <c r="D313" s="61"/>
      <c r="E313" s="61"/>
      <c r="F313" s="46" t="str">
        <f><![CDATA[IFERROR(IF(E313<>"",VLOOKUP(E313,Items!$C$8:$D$167,2,0),""),"راجع تكويد الصنف")]]></f>
        <v/>
      </c>
      <c r="G313" s="61"/>
      <c r="H313" s="61"/>
      <c r="I313" s="61"/>
      <c r="J313" s="61"/>
      <c r="K313" s="65"/>
      <c r="L313" s="39"/>
      <c r="M313" s="39"/>
      <c r="N313" s="71" t="str">
        <f t="shared" si="24"/>
        <v/>
      </c>
      <c r="O313" s="72" t="str">
        <f t="shared" si="25"/>
        <v/>
      </c>
      <c r="P313" s="73" t="str">
        <f t="shared" si="26"/>
        <v/>
      </c>
      <c r="Q313" s="73" t="str">
        <f t="shared" si="27"/>
        <v/>
      </c>
      <c r="R313" s="74" t="str">
        <f t="shared" si="28"/>
        <v/>
      </c>
    </row>
    <row r="314" spans="2:18" ht="24.95" customHeight="1">
      <c r="B314" s="45" t="str">
        <f t="shared" si="29"/>
        <v/>
      </c>
      <c r="C314" s="60"/>
      <c r="D314" s="61"/>
      <c r="E314" s="61"/>
      <c r="F314" s="46" t="str">
        <f><![CDATA[IFERROR(IF(E314<>"",VLOOKUP(E314,Items!$C$8:$D$167,2,0),""),"راجع تكويد الصنف")]]></f>
        <v/>
      </c>
      <c r="G314" s="61"/>
      <c r="H314" s="61"/>
      <c r="I314" s="61"/>
      <c r="J314" s="61"/>
      <c r="K314" s="65"/>
      <c r="L314" s="39"/>
      <c r="M314" s="39"/>
      <c r="N314" s="71" t="str">
        <f t="shared" si="24"/>
        <v/>
      </c>
      <c r="O314" s="72" t="str">
        <f t="shared" si="25"/>
        <v/>
      </c>
      <c r="P314" s="73" t="str">
        <f t="shared" si="26"/>
        <v/>
      </c>
      <c r="Q314" s="73" t="str">
        <f t="shared" si="27"/>
        <v/>
      </c>
      <c r="R314" s="74" t="str">
        <f t="shared" si="28"/>
        <v/>
      </c>
    </row>
    <row r="315" spans="2:18" ht="24.95" customHeight="1">
      <c r="B315" s="45" t="str">
        <f t="shared" si="29"/>
        <v/>
      </c>
      <c r="C315" s="60"/>
      <c r="D315" s="61"/>
      <c r="E315" s="61"/>
      <c r="F315" s="46" t="str">
        <f><![CDATA[IFERROR(IF(E315<>"",VLOOKUP(E315,Items!$C$8:$D$167,2,0),""),"راجع تكويد الصنف")]]></f>
        <v/>
      </c>
      <c r="G315" s="61"/>
      <c r="H315" s="61"/>
      <c r="I315" s="61"/>
      <c r="J315" s="61"/>
      <c r="K315" s="65"/>
      <c r="L315" s="39"/>
      <c r="M315" s="39"/>
      <c r="N315" s="71" t="str">
        <f t="shared" si="24"/>
        <v/>
      </c>
      <c r="O315" s="72" t="str">
        <f t="shared" si="25"/>
        <v/>
      </c>
      <c r="P315" s="73" t="str">
        <f t="shared" si="26"/>
        <v/>
      </c>
      <c r="Q315" s="73" t="str">
        <f t="shared" si="27"/>
        <v/>
      </c>
      <c r="R315" s="74" t="str">
        <f t="shared" si="28"/>
        <v/>
      </c>
    </row>
    <row r="316" spans="2:18" ht="24.95" customHeight="1">
      <c r="B316" s="45" t="str">
        <f t="shared" si="29"/>
        <v/>
      </c>
      <c r="C316" s="60"/>
      <c r="D316" s="61"/>
      <c r="E316" s="61"/>
      <c r="F316" s="46" t="str">
        <f><![CDATA[IFERROR(IF(E316<>"",VLOOKUP(E316,Items!$C$8:$D$167,2,0),""),"راجع تكويد الصنف")]]></f>
        <v/>
      </c>
      <c r="G316" s="61"/>
      <c r="H316" s="61"/>
      <c r="I316" s="61"/>
      <c r="J316" s="61"/>
      <c r="K316" s="65"/>
      <c r="L316" s="39"/>
      <c r="M316" s="39"/>
      <c r="N316" s="71" t="str">
        <f t="shared" si="24"/>
        <v/>
      </c>
      <c r="O316" s="72" t="str">
        <f t="shared" si="25"/>
        <v/>
      </c>
      <c r="P316" s="73" t="str">
        <f t="shared" si="26"/>
        <v/>
      </c>
      <c r="Q316" s="73" t="str">
        <f t="shared" si="27"/>
        <v/>
      </c>
      <c r="R316" s="74" t="str">
        <f t="shared" si="28"/>
        <v/>
      </c>
    </row>
    <row r="317" spans="2:18" ht="24.95" customHeight="1">
      <c r="B317" s="45" t="str">
        <f t="shared" si="29"/>
        <v/>
      </c>
      <c r="C317" s="60"/>
      <c r="D317" s="61"/>
      <c r="E317" s="61"/>
      <c r="F317" s="46" t="str">
        <f><![CDATA[IFERROR(IF(E317<>"",VLOOKUP(E317,Items!$C$8:$D$167,2,0),""),"راجع تكويد الصنف")]]></f>
        <v/>
      </c>
      <c r="G317" s="61"/>
      <c r="H317" s="61"/>
      <c r="I317" s="61"/>
      <c r="J317" s="61"/>
      <c r="K317" s="65"/>
      <c r="L317" s="39"/>
      <c r="M317" s="39"/>
      <c r="N317" s="71" t="str">
        <f t="shared" si="24"/>
        <v/>
      </c>
      <c r="O317" s="72" t="str">
        <f t="shared" si="25"/>
        <v/>
      </c>
      <c r="P317" s="73" t="str">
        <f t="shared" si="26"/>
        <v/>
      </c>
      <c r="Q317" s="73" t="str">
        <f t="shared" si="27"/>
        <v/>
      </c>
      <c r="R317" s="74" t="str">
        <f t="shared" si="28"/>
        <v/>
      </c>
    </row>
    <row r="318" spans="2:18" ht="24.95" customHeight="1">
      <c r="B318" s="45" t="str">
        <f t="shared" si="29"/>
        <v/>
      </c>
      <c r="C318" s="60"/>
      <c r="D318" s="61"/>
      <c r="E318" s="61"/>
      <c r="F318" s="46" t="str">
        <f><![CDATA[IFERROR(IF(E318<>"",VLOOKUP(E318,Items!$C$8:$D$167,2,0),""),"راجع تكويد الصنف")]]></f>
        <v/>
      </c>
      <c r="G318" s="61"/>
      <c r="H318" s="61"/>
      <c r="I318" s="61"/>
      <c r="J318" s="61"/>
      <c r="K318" s="65"/>
      <c r="L318" s="39"/>
      <c r="M318" s="39"/>
      <c r="N318" s="71" t="str">
        <f t="shared" si="24"/>
        <v/>
      </c>
      <c r="O318" s="72" t="str">
        <f t="shared" si="25"/>
        <v/>
      </c>
      <c r="P318" s="73" t="str">
        <f t="shared" si="26"/>
        <v/>
      </c>
      <c r="Q318" s="73" t="str">
        <f t="shared" si="27"/>
        <v/>
      </c>
      <c r="R318" s="74" t="str">
        <f t="shared" si="28"/>
        <v/>
      </c>
    </row>
    <row r="319" spans="2:18" ht="24.95" customHeight="1">
      <c r="B319" s="45" t="str">
        <f t="shared" si="29"/>
        <v/>
      </c>
      <c r="C319" s="60"/>
      <c r="D319" s="61"/>
      <c r="E319" s="61"/>
      <c r="F319" s="46" t="str">
        <f><![CDATA[IFERROR(IF(E319<>"",VLOOKUP(E319,Items!$C$8:$D$167,2,0),""),"راجع تكويد الصنف")]]></f>
        <v/>
      </c>
      <c r="G319" s="61"/>
      <c r="H319" s="61"/>
      <c r="I319" s="61"/>
      <c r="J319" s="61"/>
      <c r="K319" s="65"/>
      <c r="L319" s="39"/>
      <c r="M319" s="39"/>
      <c r="N319" s="71" t="str">
        <f t="shared" si="24"/>
        <v/>
      </c>
      <c r="O319" s="72" t="str">
        <f t="shared" si="25"/>
        <v/>
      </c>
      <c r="P319" s="73" t="str">
        <f t="shared" si="26"/>
        <v/>
      </c>
      <c r="Q319" s="73" t="str">
        <f t="shared" si="27"/>
        <v/>
      </c>
      <c r="R319" s="74" t="str">
        <f t="shared" si="28"/>
        <v/>
      </c>
    </row>
    <row r="320" spans="2:18" ht="24.95" customHeight="1">
      <c r="B320" s="45" t="str">
        <f t="shared" si="29"/>
        <v/>
      </c>
      <c r="C320" s="60"/>
      <c r="D320" s="61"/>
      <c r="E320" s="61"/>
      <c r="F320" s="46" t="str">
        <f><![CDATA[IFERROR(IF(E320<>"",VLOOKUP(E320,Items!$C$8:$D$167,2,0),""),"راجع تكويد الصنف")]]></f>
        <v/>
      </c>
      <c r="G320" s="61"/>
      <c r="H320" s="61"/>
      <c r="I320" s="61"/>
      <c r="J320" s="61"/>
      <c r="K320" s="65"/>
      <c r="L320" s="39"/>
      <c r="M320" s="39"/>
      <c r="N320" s="71" t="str">
        <f t="shared" si="24"/>
        <v/>
      </c>
      <c r="O320" s="72" t="str">
        <f t="shared" si="25"/>
        <v/>
      </c>
      <c r="P320" s="73" t="str">
        <f t="shared" si="26"/>
        <v/>
      </c>
      <c r="Q320" s="73" t="str">
        <f t="shared" si="27"/>
        <v/>
      </c>
      <c r="R320" s="74" t="str">
        <f t="shared" si="28"/>
        <v/>
      </c>
    </row>
    <row r="321" spans="2:18" ht="24.95" customHeight="1">
      <c r="B321" s="45" t="str">
        <f t="shared" si="29"/>
        <v/>
      </c>
      <c r="C321" s="60"/>
      <c r="D321" s="61"/>
      <c r="E321" s="61"/>
      <c r="F321" s="46" t="str">
        <f><![CDATA[IFERROR(IF(E321<>"",VLOOKUP(E321,Items!$C$8:$D$167,2,0),""),"راجع تكويد الصنف")]]></f>
        <v/>
      </c>
      <c r="G321" s="61"/>
      <c r="H321" s="61"/>
      <c r="I321" s="61"/>
      <c r="J321" s="61"/>
      <c r="K321" s="65"/>
      <c r="L321" s="39"/>
      <c r="M321" s="39"/>
      <c r="N321" s="71" t="str">
        <f t="shared" si="24"/>
        <v/>
      </c>
      <c r="O321" s="72" t="str">
        <f t="shared" si="25"/>
        <v/>
      </c>
      <c r="P321" s="73" t="str">
        <f t="shared" si="26"/>
        <v/>
      </c>
      <c r="Q321" s="73" t="str">
        <f t="shared" si="27"/>
        <v/>
      </c>
      <c r="R321" s="74" t="str">
        <f t="shared" si="28"/>
        <v/>
      </c>
    </row>
    <row r="322" spans="2:18" ht="24.95" customHeight="1">
      <c r="B322" s="45" t="str">
        <f t="shared" si="29"/>
        <v/>
      </c>
      <c r="C322" s="60"/>
      <c r="D322" s="61"/>
      <c r="E322" s="61"/>
      <c r="F322" s="46" t="str">
        <f><![CDATA[IFERROR(IF(E322<>"",VLOOKUP(E322,Items!$C$8:$D$167,2,0),""),"راجع تكويد الصنف")]]></f>
        <v/>
      </c>
      <c r="G322" s="61"/>
      <c r="H322" s="61"/>
      <c r="I322" s="61"/>
      <c r="J322" s="61"/>
      <c r="K322" s="65"/>
      <c r="L322" s="39"/>
      <c r="M322" s="39"/>
      <c r="N322" s="71" t="str">
        <f t="shared" si="24"/>
        <v/>
      </c>
      <c r="O322" s="72" t="str">
        <f t="shared" si="25"/>
        <v/>
      </c>
      <c r="P322" s="73" t="str">
        <f t="shared" si="26"/>
        <v/>
      </c>
      <c r="Q322" s="73" t="str">
        <f t="shared" si="27"/>
        <v/>
      </c>
      <c r="R322" s="74" t="str">
        <f t="shared" si="28"/>
        <v/>
      </c>
    </row>
    <row r="323" spans="2:18" ht="24.95" customHeight="1">
      <c r="B323" s="45" t="str">
        <f t="shared" si="29"/>
        <v/>
      </c>
      <c r="C323" s="60"/>
      <c r="D323" s="61"/>
      <c r="E323" s="61"/>
      <c r="F323" s="46" t="str">
        <f><![CDATA[IFERROR(IF(E323<>"",VLOOKUP(E323,Items!$C$8:$D$167,2,0),""),"راجع تكويد الصنف")]]></f>
        <v/>
      </c>
      <c r="G323" s="61"/>
      <c r="H323" s="61"/>
      <c r="I323" s="61"/>
      <c r="J323" s="61"/>
      <c r="K323" s="65"/>
      <c r="L323" s="39"/>
      <c r="M323" s="39"/>
      <c r="N323" s="71" t="str">
        <f t="shared" si="24"/>
        <v/>
      </c>
      <c r="O323" s="72" t="str">
        <f t="shared" si="25"/>
        <v/>
      </c>
      <c r="P323" s="73" t="str">
        <f t="shared" si="26"/>
        <v/>
      </c>
      <c r="Q323" s="73" t="str">
        <f t="shared" si="27"/>
        <v/>
      </c>
      <c r="R323" s="74" t="str">
        <f t="shared" si="28"/>
        <v/>
      </c>
    </row>
    <row r="324" spans="2:18" ht="24.95" customHeight="1">
      <c r="B324" s="45" t="str">
        <f t="shared" si="29"/>
        <v/>
      </c>
      <c r="C324" s="60"/>
      <c r="D324" s="61"/>
      <c r="E324" s="61"/>
      <c r="F324" s="46" t="str">
        <f><![CDATA[IFERROR(IF(E324<>"",VLOOKUP(E324,Items!$C$8:$D$167,2,0),""),"راجع تكويد الصنف")]]></f>
        <v/>
      </c>
      <c r="G324" s="61"/>
      <c r="H324" s="61"/>
      <c r="I324" s="61"/>
      <c r="J324" s="61"/>
      <c r="K324" s="65"/>
      <c r="L324" s="39"/>
      <c r="M324" s="39"/>
      <c r="N324" s="71" t="str">
        <f t="shared" si="24"/>
        <v/>
      </c>
      <c r="O324" s="72" t="str">
        <f t="shared" si="25"/>
        <v/>
      </c>
      <c r="P324" s="73" t="str">
        <f t="shared" si="26"/>
        <v/>
      </c>
      <c r="Q324" s="73" t="str">
        <f t="shared" si="27"/>
        <v/>
      </c>
      <c r="R324" s="74" t="str">
        <f t="shared" si="28"/>
        <v/>
      </c>
    </row>
    <row r="325" spans="2:18" ht="24.95" customHeight="1">
      <c r="B325" s="45" t="str">
        <f t="shared" si="29"/>
        <v/>
      </c>
      <c r="C325" s="60"/>
      <c r="D325" s="61"/>
      <c r="E325" s="61"/>
      <c r="F325" s="46" t="str">
        <f><![CDATA[IFERROR(IF(E325<>"",VLOOKUP(E325,Items!$C$8:$D$167,2,0),""),"راجع تكويد الصنف")]]></f>
        <v/>
      </c>
      <c r="G325" s="61"/>
      <c r="H325" s="61"/>
      <c r="I325" s="61"/>
      <c r="J325" s="61"/>
      <c r="K325" s="65"/>
      <c r="L325" s="39"/>
      <c r="M325" s="39"/>
      <c r="N325" s="71" t="str">
        <f t="shared" si="24"/>
        <v/>
      </c>
      <c r="O325" s="72" t="str">
        <f t="shared" si="25"/>
        <v/>
      </c>
      <c r="P325" s="73" t="str">
        <f t="shared" si="26"/>
        <v/>
      </c>
      <c r="Q325" s="73" t="str">
        <f t="shared" si="27"/>
        <v/>
      </c>
      <c r="R325" s="74" t="str">
        <f t="shared" si="28"/>
        <v/>
      </c>
    </row>
    <row r="326" spans="2:18" ht="24.95" customHeight="1">
      <c r="B326" s="45" t="str">
        <f t="shared" si="29"/>
        <v/>
      </c>
      <c r="C326" s="60"/>
      <c r="D326" s="61"/>
      <c r="E326" s="61"/>
      <c r="F326" s="46" t="str">
        <f><![CDATA[IFERROR(IF(E326<>"",VLOOKUP(E326,Items!$C$8:$D$167,2,0),""),"راجع تكويد الصنف")]]></f>
        <v/>
      </c>
      <c r="G326" s="61"/>
      <c r="H326" s="61"/>
      <c r="I326" s="61"/>
      <c r="J326" s="61"/>
      <c r="K326" s="65"/>
      <c r="L326" s="39"/>
      <c r="M326" s="39"/>
      <c r="N326" s="71" t="str">
        <f t="shared" si="24"/>
        <v/>
      </c>
      <c r="O326" s="72" t="str">
        <f t="shared" si="25"/>
        <v/>
      </c>
      <c r="P326" s="73" t="str">
        <f t="shared" si="26"/>
        <v/>
      </c>
      <c r="Q326" s="73" t="str">
        <f t="shared" si="27"/>
        <v/>
      </c>
      <c r="R326" s="74" t="str">
        <f t="shared" si="28"/>
        <v/>
      </c>
    </row>
    <row r="327" spans="2:18" ht="24.95" customHeight="1">
      <c r="B327" s="45" t="str">
        <f t="shared" si="29"/>
        <v/>
      </c>
      <c r="C327" s="60"/>
      <c r="D327" s="61"/>
      <c r="E327" s="61"/>
      <c r="F327" s="46" t="str">
        <f><![CDATA[IFERROR(IF(E327<>"",VLOOKUP(E327,Items!$C$8:$D$167,2,0),""),"راجع تكويد الصنف")]]></f>
        <v/>
      </c>
      <c r="G327" s="61"/>
      <c r="H327" s="61"/>
      <c r="I327" s="61"/>
      <c r="J327" s="61"/>
      <c r="K327" s="65"/>
      <c r="L327" s="39"/>
      <c r="M327" s="39"/>
      <c r="N327" s="71" t="str">
        <f t="shared" si="24"/>
        <v/>
      </c>
      <c r="O327" s="72" t="str">
        <f t="shared" si="25"/>
        <v/>
      </c>
      <c r="P327" s="73" t="str">
        <f t="shared" si="26"/>
        <v/>
      </c>
      <c r="Q327" s="73" t="str">
        <f t="shared" si="27"/>
        <v/>
      </c>
      <c r="R327" s="74" t="str">
        <f t="shared" si="28"/>
        <v/>
      </c>
    </row>
    <row r="328" spans="2:18" ht="24.95" customHeight="1">
      <c r="B328" s="45" t="str">
        <f t="shared" si="29"/>
        <v/>
      </c>
      <c r="C328" s="60"/>
      <c r="D328" s="61"/>
      <c r="E328" s="61"/>
      <c r="F328" s="46" t="str">
        <f><![CDATA[IFERROR(IF(E328<>"",VLOOKUP(E328,Items!$C$8:$D$167,2,0),""),"راجع تكويد الصنف")]]></f>
        <v/>
      </c>
      <c r="G328" s="61"/>
      <c r="H328" s="61"/>
      <c r="I328" s="61"/>
      <c r="J328" s="61"/>
      <c r="K328" s="65"/>
      <c r="L328" s="39"/>
      <c r="M328" s="39"/>
      <c r="N328" s="71" t="str">
        <f t="shared" si="24"/>
        <v/>
      </c>
      <c r="O328" s="72" t="str">
        <f t="shared" si="25"/>
        <v/>
      </c>
      <c r="P328" s="73" t="str">
        <f t="shared" si="26"/>
        <v/>
      </c>
      <c r="Q328" s="73" t="str">
        <f t="shared" si="27"/>
        <v/>
      </c>
      <c r="R328" s="74" t="str">
        <f t="shared" si="28"/>
        <v/>
      </c>
    </row>
    <row r="329" spans="2:18" ht="24.95" customHeight="1">
      <c r="B329" s="45" t="str">
        <f t="shared" si="29"/>
        <v/>
      </c>
      <c r="C329" s="60"/>
      <c r="D329" s="61"/>
      <c r="E329" s="61"/>
      <c r="F329" s="46" t="str">
        <f><![CDATA[IFERROR(IF(E329<>"",VLOOKUP(E329,Items!$C$8:$D$167,2,0),""),"راجع تكويد الصنف")]]></f>
        <v/>
      </c>
      <c r="G329" s="61"/>
      <c r="H329" s="61"/>
      <c r="I329" s="61"/>
      <c r="J329" s="61"/>
      <c r="K329" s="65"/>
      <c r="L329" s="39"/>
      <c r="M329" s="39"/>
      <c r="N329" s="71" t="str">
        <f t="shared" si="24"/>
        <v/>
      </c>
      <c r="O329" s="72" t="str">
        <f t="shared" si="25"/>
        <v/>
      </c>
      <c r="P329" s="73" t="str">
        <f t="shared" si="26"/>
        <v/>
      </c>
      <c r="Q329" s="73" t="str">
        <f t="shared" si="27"/>
        <v/>
      </c>
      <c r="R329" s="74" t="str">
        <f t="shared" si="28"/>
        <v/>
      </c>
    </row>
    <row r="330" spans="2:18" ht="24.95" customHeight="1">
      <c r="B330" s="45" t="str">
        <f t="shared" si="29"/>
        <v/>
      </c>
      <c r="C330" s="60"/>
      <c r="D330" s="61"/>
      <c r="E330" s="61"/>
      <c r="F330" s="46" t="str">
        <f><![CDATA[IFERROR(IF(E330<>"",VLOOKUP(E330,Items!$C$8:$D$167,2,0),""),"راجع تكويد الصنف")]]></f>
        <v/>
      </c>
      <c r="G330" s="61"/>
      <c r="H330" s="61"/>
      <c r="I330" s="61"/>
      <c r="J330" s="61"/>
      <c r="K330" s="65"/>
      <c r="L330" s="39"/>
      <c r="M330" s="39"/>
      <c r="N330" s="71" t="str">
        <f t="shared" ref="N330:N393" si="30">IF(P330&lt;&gt;"",ROW(),"")</f>
        <v/>
      </c>
      <c r="O330" s="72" t="str">
        <f t="shared" ref="O330:O393" si="31">IF($O$8=3,IF($O$6=D330,C330,""),"")</f>
        <v/>
      </c>
      <c r="P330" s="73" t="str">
        <f t="shared" ref="P330:P393" si="32">IF($O$8=3,IF($O$6=D330,F330,""),"")</f>
        <v/>
      </c>
      <c r="Q330" s="73" t="str">
        <f t="shared" ref="Q330:Q393" si="33">IF($O$8=3,IF($O$6=D330,H330,""),"")</f>
        <v/>
      </c>
      <c r="R330" s="74" t="str">
        <f t="shared" ref="R330:R393" si="34">IF($O$8=3,IF($O$6=D330,I330,""),"")</f>
        <v/>
      </c>
    </row>
    <row r="331" spans="2:18" ht="24.95" customHeight="1">
      <c r="B331" s="45" t="str">
        <f t="shared" ref="B331:B394" si="35">IF(AND(C331&lt;&gt;"",E331&lt;&gt;""),B330+1,"")</f>
        <v/>
      </c>
      <c r="C331" s="60"/>
      <c r="D331" s="61"/>
      <c r="E331" s="61"/>
      <c r="F331" s="46" t="str">
        <f><![CDATA[IFERROR(IF(E331<>"",VLOOKUP(E331,Items!$C$8:$D$167,2,0),""),"راجع تكويد الصنف")]]></f>
        <v/>
      </c>
      <c r="G331" s="61"/>
      <c r="H331" s="61"/>
      <c r="I331" s="61"/>
      <c r="J331" s="61"/>
      <c r="K331" s="65"/>
      <c r="L331" s="39"/>
      <c r="M331" s="39"/>
      <c r="N331" s="71" t="str">
        <f t="shared" si="30"/>
        <v/>
      </c>
      <c r="O331" s="72" t="str">
        <f t="shared" si="31"/>
        <v/>
      </c>
      <c r="P331" s="73" t="str">
        <f t="shared" si="32"/>
        <v/>
      </c>
      <c r="Q331" s="73" t="str">
        <f t="shared" si="33"/>
        <v/>
      </c>
      <c r="R331" s="74" t="str">
        <f t="shared" si="34"/>
        <v/>
      </c>
    </row>
    <row r="332" spans="2:18" ht="24.95" customHeight="1">
      <c r="B332" s="45" t="str">
        <f t="shared" si="35"/>
        <v/>
      </c>
      <c r="C332" s="60"/>
      <c r="D332" s="61"/>
      <c r="E332" s="61"/>
      <c r="F332" s="46" t="str">
        <f><![CDATA[IFERROR(IF(E332<>"",VLOOKUP(E332,Items!$C$8:$D$167,2,0),""),"راجع تكويد الصنف")]]></f>
        <v/>
      </c>
      <c r="G332" s="61"/>
      <c r="H332" s="61"/>
      <c r="I332" s="61"/>
      <c r="J332" s="61"/>
      <c r="K332" s="65"/>
      <c r="L332" s="39"/>
      <c r="M332" s="39"/>
      <c r="N332" s="71" t="str">
        <f t="shared" si="30"/>
        <v/>
      </c>
      <c r="O332" s="72" t="str">
        <f t="shared" si="31"/>
        <v/>
      </c>
      <c r="P332" s="73" t="str">
        <f t="shared" si="32"/>
        <v/>
      </c>
      <c r="Q332" s="73" t="str">
        <f t="shared" si="33"/>
        <v/>
      </c>
      <c r="R332" s="74" t="str">
        <f t="shared" si="34"/>
        <v/>
      </c>
    </row>
    <row r="333" spans="2:18" ht="24.95" customHeight="1">
      <c r="B333" s="45" t="str">
        <f t="shared" si="35"/>
        <v/>
      </c>
      <c r="C333" s="60"/>
      <c r="D333" s="61"/>
      <c r="E333" s="61"/>
      <c r="F333" s="46" t="str">
        <f><![CDATA[IFERROR(IF(E333<>"",VLOOKUP(E333,Items!$C$8:$D$167,2,0),""),"راجع تكويد الصنف")]]></f>
        <v/>
      </c>
      <c r="G333" s="61"/>
      <c r="H333" s="61"/>
      <c r="I333" s="61"/>
      <c r="J333" s="61"/>
      <c r="K333" s="65"/>
      <c r="L333" s="39"/>
      <c r="M333" s="39"/>
      <c r="N333" s="71" t="str">
        <f t="shared" si="30"/>
        <v/>
      </c>
      <c r="O333" s="72" t="str">
        <f t="shared" si="31"/>
        <v/>
      </c>
      <c r="P333" s="73" t="str">
        <f t="shared" si="32"/>
        <v/>
      </c>
      <c r="Q333" s="73" t="str">
        <f t="shared" si="33"/>
        <v/>
      </c>
      <c r="R333" s="74" t="str">
        <f t="shared" si="34"/>
        <v/>
      </c>
    </row>
    <row r="334" spans="2:18" ht="24.95" customHeight="1">
      <c r="B334" s="45" t="str">
        <f t="shared" si="35"/>
        <v/>
      </c>
      <c r="C334" s="60"/>
      <c r="D334" s="61"/>
      <c r="E334" s="61"/>
      <c r="F334" s="46" t="str">
        <f><![CDATA[IFERROR(IF(E334<>"",VLOOKUP(E334,Items!$C$8:$D$167,2,0),""),"راجع تكويد الصنف")]]></f>
        <v/>
      </c>
      <c r="G334" s="61"/>
      <c r="H334" s="61"/>
      <c r="I334" s="61"/>
      <c r="J334" s="61"/>
      <c r="K334" s="65"/>
      <c r="L334" s="39"/>
      <c r="M334" s="39"/>
      <c r="N334" s="71" t="str">
        <f t="shared" si="30"/>
        <v/>
      </c>
      <c r="O334" s="72" t="str">
        <f t="shared" si="31"/>
        <v/>
      </c>
      <c r="P334" s="73" t="str">
        <f t="shared" si="32"/>
        <v/>
      </c>
      <c r="Q334" s="73" t="str">
        <f t="shared" si="33"/>
        <v/>
      </c>
      <c r="R334" s="74" t="str">
        <f t="shared" si="34"/>
        <v/>
      </c>
    </row>
    <row r="335" spans="2:18" ht="24.95" customHeight="1">
      <c r="B335" s="45" t="str">
        <f t="shared" si="35"/>
        <v/>
      </c>
      <c r="C335" s="60"/>
      <c r="D335" s="61"/>
      <c r="E335" s="61"/>
      <c r="F335" s="46" t="str">
        <f><![CDATA[IFERROR(IF(E335<>"",VLOOKUP(E335,Items!$C$8:$D$167,2,0),""),"راجع تكويد الصنف")]]></f>
        <v/>
      </c>
      <c r="G335" s="61"/>
      <c r="H335" s="61"/>
      <c r="I335" s="61"/>
      <c r="J335" s="61"/>
      <c r="K335" s="65"/>
      <c r="L335" s="39"/>
      <c r="M335" s="39"/>
      <c r="N335" s="71" t="str">
        <f t="shared" si="30"/>
        <v/>
      </c>
      <c r="O335" s="72" t="str">
        <f t="shared" si="31"/>
        <v/>
      </c>
      <c r="P335" s="73" t="str">
        <f t="shared" si="32"/>
        <v/>
      </c>
      <c r="Q335" s="73" t="str">
        <f t="shared" si="33"/>
        <v/>
      </c>
      <c r="R335" s="74" t="str">
        <f t="shared" si="34"/>
        <v/>
      </c>
    </row>
    <row r="336" spans="2:18" ht="24.95" customHeight="1">
      <c r="B336" s="45" t="str">
        <f t="shared" si="35"/>
        <v/>
      </c>
      <c r="C336" s="60"/>
      <c r="D336" s="61"/>
      <c r="E336" s="61"/>
      <c r="F336" s="46" t="str">
        <f><![CDATA[IFERROR(IF(E336<>"",VLOOKUP(E336,Items!$C$8:$D$167,2,0),""),"راجع تكويد الصنف")]]></f>
        <v/>
      </c>
      <c r="G336" s="61"/>
      <c r="H336" s="61"/>
      <c r="I336" s="61"/>
      <c r="J336" s="61"/>
      <c r="K336" s="65"/>
      <c r="L336" s="39"/>
      <c r="M336" s="39"/>
      <c r="N336" s="71" t="str">
        <f t="shared" si="30"/>
        <v/>
      </c>
      <c r="O336" s="72" t="str">
        <f t="shared" si="31"/>
        <v/>
      </c>
      <c r="P336" s="73" t="str">
        <f t="shared" si="32"/>
        <v/>
      </c>
      <c r="Q336" s="73" t="str">
        <f t="shared" si="33"/>
        <v/>
      </c>
      <c r="R336" s="74" t="str">
        <f t="shared" si="34"/>
        <v/>
      </c>
    </row>
    <row r="337" spans="2:18" ht="24.95" customHeight="1">
      <c r="B337" s="45" t="str">
        <f t="shared" si="35"/>
        <v/>
      </c>
      <c r="C337" s="60"/>
      <c r="D337" s="61"/>
      <c r="E337" s="61"/>
      <c r="F337" s="46" t="str">
        <f><![CDATA[IFERROR(IF(E337<>"",VLOOKUP(E337,Items!$C$8:$D$167,2,0),""),"راجع تكويد الصنف")]]></f>
        <v/>
      </c>
      <c r="G337" s="61"/>
      <c r="H337" s="61"/>
      <c r="I337" s="61"/>
      <c r="J337" s="61"/>
      <c r="K337" s="65"/>
      <c r="L337" s="39"/>
      <c r="M337" s="39"/>
      <c r="N337" s="71" t="str">
        <f t="shared" si="30"/>
        <v/>
      </c>
      <c r="O337" s="72" t="str">
        <f t="shared" si="31"/>
        <v/>
      </c>
      <c r="P337" s="73" t="str">
        <f t="shared" si="32"/>
        <v/>
      </c>
      <c r="Q337" s="73" t="str">
        <f t="shared" si="33"/>
        <v/>
      </c>
      <c r="R337" s="74" t="str">
        <f t="shared" si="34"/>
        <v/>
      </c>
    </row>
    <row r="338" spans="2:18" ht="24.95" customHeight="1">
      <c r="B338" s="45" t="str">
        <f t="shared" si="35"/>
        <v/>
      </c>
      <c r="C338" s="60"/>
      <c r="D338" s="61"/>
      <c r="E338" s="61"/>
      <c r="F338" s="46" t="str">
        <f><![CDATA[IFERROR(IF(E338<>"",VLOOKUP(E338,Items!$C$8:$D$167,2,0),""),"راجع تكويد الصنف")]]></f>
        <v/>
      </c>
      <c r="G338" s="61"/>
      <c r="H338" s="61"/>
      <c r="I338" s="61"/>
      <c r="J338" s="61"/>
      <c r="K338" s="65"/>
      <c r="L338" s="39"/>
      <c r="M338" s="39"/>
      <c r="N338" s="71" t="str">
        <f t="shared" si="30"/>
        <v/>
      </c>
      <c r="O338" s="72" t="str">
        <f t="shared" si="31"/>
        <v/>
      </c>
      <c r="P338" s="73" t="str">
        <f t="shared" si="32"/>
        <v/>
      </c>
      <c r="Q338" s="73" t="str">
        <f t="shared" si="33"/>
        <v/>
      </c>
      <c r="R338" s="74" t="str">
        <f t="shared" si="34"/>
        <v/>
      </c>
    </row>
    <row r="339" spans="2:18" ht="24.95" customHeight="1">
      <c r="B339" s="45" t="str">
        <f t="shared" si="35"/>
        <v/>
      </c>
      <c r="C339" s="60"/>
      <c r="D339" s="61"/>
      <c r="E339" s="61"/>
      <c r="F339" s="46" t="str">
        <f><![CDATA[IFERROR(IF(E339<>"",VLOOKUP(E339,Items!$C$8:$D$167,2,0),""),"راجع تكويد الصنف")]]></f>
        <v/>
      </c>
      <c r="G339" s="61"/>
      <c r="H339" s="61"/>
      <c r="I339" s="61"/>
      <c r="J339" s="61"/>
      <c r="K339" s="65"/>
      <c r="L339" s="39"/>
      <c r="M339" s="39"/>
      <c r="N339" s="71" t="str">
        <f t="shared" si="30"/>
        <v/>
      </c>
      <c r="O339" s="72" t="str">
        <f t="shared" si="31"/>
        <v/>
      </c>
      <c r="P339" s="73" t="str">
        <f t="shared" si="32"/>
        <v/>
      </c>
      <c r="Q339" s="73" t="str">
        <f t="shared" si="33"/>
        <v/>
      </c>
      <c r="R339" s="74" t="str">
        <f t="shared" si="34"/>
        <v/>
      </c>
    </row>
    <row r="340" spans="2:18" ht="24.95" customHeight="1">
      <c r="B340" s="45" t="str">
        <f t="shared" si="35"/>
        <v/>
      </c>
      <c r="C340" s="60"/>
      <c r="D340" s="61"/>
      <c r="E340" s="61"/>
      <c r="F340" s="46" t="str">
        <f><![CDATA[IFERROR(IF(E340<>"",VLOOKUP(E340,Items!$C$8:$D$167,2,0),""),"راجع تكويد الصنف")]]></f>
        <v/>
      </c>
      <c r="G340" s="61"/>
      <c r="H340" s="61"/>
      <c r="I340" s="61"/>
      <c r="J340" s="61"/>
      <c r="K340" s="65"/>
      <c r="L340" s="39"/>
      <c r="M340" s="39"/>
      <c r="N340" s="71" t="str">
        <f t="shared" si="30"/>
        <v/>
      </c>
      <c r="O340" s="72" t="str">
        <f t="shared" si="31"/>
        <v/>
      </c>
      <c r="P340" s="73" t="str">
        <f t="shared" si="32"/>
        <v/>
      </c>
      <c r="Q340" s="73" t="str">
        <f t="shared" si="33"/>
        <v/>
      </c>
      <c r="R340" s="74" t="str">
        <f t="shared" si="34"/>
        <v/>
      </c>
    </row>
    <row r="341" spans="2:18" ht="24.95" customHeight="1">
      <c r="B341" s="45" t="str">
        <f t="shared" si="35"/>
        <v/>
      </c>
      <c r="C341" s="60"/>
      <c r="D341" s="61"/>
      <c r="E341" s="61"/>
      <c r="F341" s="46" t="str">
        <f><![CDATA[IFERROR(IF(E341<>"",VLOOKUP(E341,Items!$C$8:$D$167,2,0),""),"راجع تكويد الصنف")]]></f>
        <v/>
      </c>
      <c r="G341" s="61"/>
      <c r="H341" s="61"/>
      <c r="I341" s="61"/>
      <c r="J341" s="61"/>
      <c r="K341" s="65"/>
      <c r="L341" s="39"/>
      <c r="M341" s="39"/>
      <c r="N341" s="71" t="str">
        <f t="shared" si="30"/>
        <v/>
      </c>
      <c r="O341" s="72" t="str">
        <f t="shared" si="31"/>
        <v/>
      </c>
      <c r="P341" s="73" t="str">
        <f t="shared" si="32"/>
        <v/>
      </c>
      <c r="Q341" s="73" t="str">
        <f t="shared" si="33"/>
        <v/>
      </c>
      <c r="R341" s="74" t="str">
        <f t="shared" si="34"/>
        <v/>
      </c>
    </row>
    <row r="342" spans="2:18" ht="24.95" customHeight="1">
      <c r="B342" s="45" t="str">
        <f t="shared" si="35"/>
        <v/>
      </c>
      <c r="C342" s="60"/>
      <c r="D342" s="61"/>
      <c r="E342" s="61"/>
      <c r="F342" s="46" t="str">
        <f><![CDATA[IFERROR(IF(E342<>"",VLOOKUP(E342,Items!$C$8:$D$167,2,0),""),"راجع تكويد الصنف")]]></f>
        <v/>
      </c>
      <c r="G342" s="61"/>
      <c r="H342" s="61"/>
      <c r="I342" s="61"/>
      <c r="J342" s="61"/>
      <c r="K342" s="65"/>
      <c r="L342" s="39"/>
      <c r="M342" s="39"/>
      <c r="N342" s="71" t="str">
        <f t="shared" si="30"/>
        <v/>
      </c>
      <c r="O342" s="72" t="str">
        <f t="shared" si="31"/>
        <v/>
      </c>
      <c r="P342" s="73" t="str">
        <f t="shared" si="32"/>
        <v/>
      </c>
      <c r="Q342" s="73" t="str">
        <f t="shared" si="33"/>
        <v/>
      </c>
      <c r="R342" s="74" t="str">
        <f t="shared" si="34"/>
        <v/>
      </c>
    </row>
    <row r="343" spans="2:18" ht="24.95" customHeight="1">
      <c r="B343" s="45" t="str">
        <f t="shared" si="35"/>
        <v/>
      </c>
      <c r="C343" s="60"/>
      <c r="D343" s="61"/>
      <c r="E343" s="61"/>
      <c r="F343" s="46" t="str">
        <f><![CDATA[IFERROR(IF(E343<>"",VLOOKUP(E343,Items!$C$8:$D$167,2,0),""),"راجع تكويد الصنف")]]></f>
        <v/>
      </c>
      <c r="G343" s="61"/>
      <c r="H343" s="61"/>
      <c r="I343" s="61"/>
      <c r="J343" s="61"/>
      <c r="K343" s="65"/>
      <c r="L343" s="39"/>
      <c r="M343" s="39"/>
      <c r="N343" s="71" t="str">
        <f t="shared" si="30"/>
        <v/>
      </c>
      <c r="O343" s="72" t="str">
        <f t="shared" si="31"/>
        <v/>
      </c>
      <c r="P343" s="73" t="str">
        <f t="shared" si="32"/>
        <v/>
      </c>
      <c r="Q343" s="73" t="str">
        <f t="shared" si="33"/>
        <v/>
      </c>
      <c r="R343" s="74" t="str">
        <f t="shared" si="34"/>
        <v/>
      </c>
    </row>
    <row r="344" spans="2:18" ht="24.95" customHeight="1">
      <c r="B344" s="45" t="str">
        <f t="shared" si="35"/>
        <v/>
      </c>
      <c r="C344" s="60"/>
      <c r="D344" s="61"/>
      <c r="E344" s="61"/>
      <c r="F344" s="46" t="str">
        <f><![CDATA[IFERROR(IF(E344<>"",VLOOKUP(E344,Items!$C$8:$D$167,2,0),""),"راجع تكويد الصنف")]]></f>
        <v/>
      </c>
      <c r="G344" s="61"/>
      <c r="H344" s="61"/>
      <c r="I344" s="61"/>
      <c r="J344" s="61"/>
      <c r="K344" s="65"/>
      <c r="L344" s="39"/>
      <c r="M344" s="39"/>
      <c r="N344" s="71" t="str">
        <f t="shared" si="30"/>
        <v/>
      </c>
      <c r="O344" s="72" t="str">
        <f t="shared" si="31"/>
        <v/>
      </c>
      <c r="P344" s="73" t="str">
        <f t="shared" si="32"/>
        <v/>
      </c>
      <c r="Q344" s="73" t="str">
        <f t="shared" si="33"/>
        <v/>
      </c>
      <c r="R344" s="74" t="str">
        <f t="shared" si="34"/>
        <v/>
      </c>
    </row>
    <row r="345" spans="2:18" ht="24.95" customHeight="1">
      <c r="B345" s="45" t="str">
        <f t="shared" si="35"/>
        <v/>
      </c>
      <c r="C345" s="60"/>
      <c r="D345" s="61"/>
      <c r="E345" s="61"/>
      <c r="F345" s="46" t="str">
        <f><![CDATA[IFERROR(IF(E345<>"",VLOOKUP(E345,Items!$C$8:$D$167,2,0),""),"راجع تكويد الصنف")]]></f>
        <v/>
      </c>
      <c r="G345" s="61"/>
      <c r="H345" s="61"/>
      <c r="I345" s="61"/>
      <c r="J345" s="61"/>
      <c r="K345" s="65"/>
      <c r="L345" s="39"/>
      <c r="M345" s="39"/>
      <c r="N345" s="71" t="str">
        <f t="shared" si="30"/>
        <v/>
      </c>
      <c r="O345" s="72" t="str">
        <f t="shared" si="31"/>
        <v/>
      </c>
      <c r="P345" s="73" t="str">
        <f t="shared" si="32"/>
        <v/>
      </c>
      <c r="Q345" s="73" t="str">
        <f t="shared" si="33"/>
        <v/>
      </c>
      <c r="R345" s="74" t="str">
        <f t="shared" si="34"/>
        <v/>
      </c>
    </row>
    <row r="346" spans="2:18" ht="24.95" customHeight="1">
      <c r="B346" s="45" t="str">
        <f t="shared" si="35"/>
        <v/>
      </c>
      <c r="C346" s="60"/>
      <c r="D346" s="61"/>
      <c r="E346" s="61"/>
      <c r="F346" s="46" t="str">
        <f><![CDATA[IFERROR(IF(E346<>"",VLOOKUP(E346,Items!$C$8:$D$167,2,0),""),"راجع تكويد الصنف")]]></f>
        <v/>
      </c>
      <c r="G346" s="61"/>
      <c r="H346" s="61"/>
      <c r="I346" s="61"/>
      <c r="J346" s="61"/>
      <c r="K346" s="65"/>
      <c r="L346" s="39"/>
      <c r="M346" s="39"/>
      <c r="N346" s="71" t="str">
        <f t="shared" si="30"/>
        <v/>
      </c>
      <c r="O346" s="72" t="str">
        <f t="shared" si="31"/>
        <v/>
      </c>
      <c r="P346" s="73" t="str">
        <f t="shared" si="32"/>
        <v/>
      </c>
      <c r="Q346" s="73" t="str">
        <f t="shared" si="33"/>
        <v/>
      </c>
      <c r="R346" s="74" t="str">
        <f t="shared" si="34"/>
        <v/>
      </c>
    </row>
    <row r="347" spans="2:18" ht="24.95" customHeight="1">
      <c r="B347" s="45" t="str">
        <f t="shared" si="35"/>
        <v/>
      </c>
      <c r="C347" s="60"/>
      <c r="D347" s="61"/>
      <c r="E347" s="61"/>
      <c r="F347" s="46" t="str">
        <f><![CDATA[IFERROR(IF(E347<>"",VLOOKUP(E347,Items!$C$8:$D$167,2,0),""),"راجع تكويد الصنف")]]></f>
        <v/>
      </c>
      <c r="G347" s="61"/>
      <c r="H347" s="61"/>
      <c r="I347" s="61"/>
      <c r="J347" s="61"/>
      <c r="K347" s="65"/>
      <c r="L347" s="39"/>
      <c r="M347" s="39"/>
      <c r="N347" s="71" t="str">
        <f t="shared" si="30"/>
        <v/>
      </c>
      <c r="O347" s="72" t="str">
        <f t="shared" si="31"/>
        <v/>
      </c>
      <c r="P347" s="73" t="str">
        <f t="shared" si="32"/>
        <v/>
      </c>
      <c r="Q347" s="73" t="str">
        <f t="shared" si="33"/>
        <v/>
      </c>
      <c r="R347" s="74" t="str">
        <f t="shared" si="34"/>
        <v/>
      </c>
    </row>
    <row r="348" spans="2:18" ht="24.95" customHeight="1">
      <c r="B348" s="45" t="str">
        <f t="shared" si="35"/>
        <v/>
      </c>
      <c r="C348" s="60"/>
      <c r="D348" s="61"/>
      <c r="E348" s="61"/>
      <c r="F348" s="46" t="str">
        <f><![CDATA[IFERROR(IF(E348<>"",VLOOKUP(E348,Items!$C$8:$D$167,2,0),""),"راجع تكويد الصنف")]]></f>
        <v/>
      </c>
      <c r="G348" s="61"/>
      <c r="H348" s="61"/>
      <c r="I348" s="61"/>
      <c r="J348" s="61"/>
      <c r="K348" s="65"/>
      <c r="L348" s="39"/>
      <c r="M348" s="39"/>
      <c r="N348" s="71" t="str">
        <f t="shared" si="30"/>
        <v/>
      </c>
      <c r="O348" s="72" t="str">
        <f t="shared" si="31"/>
        <v/>
      </c>
      <c r="P348" s="73" t="str">
        <f t="shared" si="32"/>
        <v/>
      </c>
      <c r="Q348" s="73" t="str">
        <f t="shared" si="33"/>
        <v/>
      </c>
      <c r="R348" s="74" t="str">
        <f t="shared" si="34"/>
        <v/>
      </c>
    </row>
    <row r="349" spans="2:18" ht="24.95" customHeight="1">
      <c r="B349" s="45" t="str">
        <f t="shared" si="35"/>
        <v/>
      </c>
      <c r="C349" s="60"/>
      <c r="D349" s="61"/>
      <c r="E349" s="61"/>
      <c r="F349" s="46" t="str">
        <f><![CDATA[IFERROR(IF(E349<>"",VLOOKUP(E349,Items!$C$8:$D$167,2,0),""),"راجع تكويد الصنف")]]></f>
        <v/>
      </c>
      <c r="G349" s="61"/>
      <c r="H349" s="61"/>
      <c r="I349" s="61"/>
      <c r="J349" s="61"/>
      <c r="K349" s="65"/>
      <c r="L349" s="39"/>
      <c r="M349" s="39"/>
      <c r="N349" s="71" t="str">
        <f t="shared" si="30"/>
        <v/>
      </c>
      <c r="O349" s="72" t="str">
        <f t="shared" si="31"/>
        <v/>
      </c>
      <c r="P349" s="73" t="str">
        <f t="shared" si="32"/>
        <v/>
      </c>
      <c r="Q349" s="73" t="str">
        <f t="shared" si="33"/>
        <v/>
      </c>
      <c r="R349" s="74" t="str">
        <f t="shared" si="34"/>
        <v/>
      </c>
    </row>
    <row r="350" spans="2:18" ht="24.95" customHeight="1">
      <c r="B350" s="45" t="str">
        <f t="shared" si="35"/>
        <v/>
      </c>
      <c r="C350" s="60"/>
      <c r="D350" s="61"/>
      <c r="E350" s="61"/>
      <c r="F350" s="46" t="str">
        <f><![CDATA[IFERROR(IF(E350<>"",VLOOKUP(E350,Items!$C$8:$D$167,2,0),""),"راجع تكويد الصنف")]]></f>
        <v/>
      </c>
      <c r="G350" s="61"/>
      <c r="H350" s="61"/>
      <c r="I350" s="61"/>
      <c r="J350" s="61"/>
      <c r="K350" s="65"/>
      <c r="L350" s="39"/>
      <c r="M350" s="39"/>
      <c r="N350" s="71" t="str">
        <f t="shared" si="30"/>
        <v/>
      </c>
      <c r="O350" s="72" t="str">
        <f t="shared" si="31"/>
        <v/>
      </c>
      <c r="P350" s="73" t="str">
        <f t="shared" si="32"/>
        <v/>
      </c>
      <c r="Q350" s="73" t="str">
        <f t="shared" si="33"/>
        <v/>
      </c>
      <c r="R350" s="74" t="str">
        <f t="shared" si="34"/>
        <v/>
      </c>
    </row>
    <row r="351" spans="2:18" ht="24.95" customHeight="1">
      <c r="B351" s="45" t="str">
        <f t="shared" si="35"/>
        <v/>
      </c>
      <c r="C351" s="60"/>
      <c r="D351" s="61"/>
      <c r="E351" s="61"/>
      <c r="F351" s="46" t="str">
        <f><![CDATA[IFERROR(IF(E351<>"",VLOOKUP(E351,Items!$C$8:$D$167,2,0),""),"راجع تكويد الصنف")]]></f>
        <v/>
      </c>
      <c r="G351" s="61"/>
      <c r="H351" s="61"/>
      <c r="I351" s="61"/>
      <c r="J351" s="61"/>
      <c r="K351" s="65"/>
      <c r="L351" s="39"/>
      <c r="M351" s="39"/>
      <c r="N351" s="71" t="str">
        <f t="shared" si="30"/>
        <v/>
      </c>
      <c r="O351" s="72" t="str">
        <f t="shared" si="31"/>
        <v/>
      </c>
      <c r="P351" s="73" t="str">
        <f t="shared" si="32"/>
        <v/>
      </c>
      <c r="Q351" s="73" t="str">
        <f t="shared" si="33"/>
        <v/>
      </c>
      <c r="R351" s="74" t="str">
        <f t="shared" si="34"/>
        <v/>
      </c>
    </row>
    <row r="352" spans="2:18" ht="24.95" customHeight="1">
      <c r="B352" s="45" t="str">
        <f t="shared" si="35"/>
        <v/>
      </c>
      <c r="C352" s="60"/>
      <c r="D352" s="61"/>
      <c r="E352" s="61"/>
      <c r="F352" s="46" t="str">
        <f><![CDATA[IFERROR(IF(E352<>"",VLOOKUP(E352,Items!$C$8:$D$167,2,0),""),"راجع تكويد الصنف")]]></f>
        <v/>
      </c>
      <c r="G352" s="61"/>
      <c r="H352" s="61"/>
      <c r="I352" s="61"/>
      <c r="J352" s="61"/>
      <c r="K352" s="65"/>
      <c r="L352" s="39"/>
      <c r="M352" s="39"/>
      <c r="N352" s="71" t="str">
        <f t="shared" si="30"/>
        <v/>
      </c>
      <c r="O352" s="72" t="str">
        <f t="shared" si="31"/>
        <v/>
      </c>
      <c r="P352" s="73" t="str">
        <f t="shared" si="32"/>
        <v/>
      </c>
      <c r="Q352" s="73" t="str">
        <f t="shared" si="33"/>
        <v/>
      </c>
      <c r="R352" s="74" t="str">
        <f t="shared" si="34"/>
        <v/>
      </c>
    </row>
    <row r="353" spans="2:18" ht="24.95" customHeight="1">
      <c r="B353" s="45" t="str">
        <f t="shared" si="35"/>
        <v/>
      </c>
      <c r="C353" s="60"/>
      <c r="D353" s="61"/>
      <c r="E353" s="61"/>
      <c r="F353" s="46" t="str">
        <f><![CDATA[IFERROR(IF(E353<>"",VLOOKUP(E353,Items!$C$8:$D$167,2,0),""),"راجع تكويد الصنف")]]></f>
        <v/>
      </c>
      <c r="G353" s="61"/>
      <c r="H353" s="61"/>
      <c r="I353" s="61"/>
      <c r="J353" s="61"/>
      <c r="K353" s="65"/>
      <c r="L353" s="39"/>
      <c r="M353" s="39"/>
      <c r="N353" s="71" t="str">
        <f t="shared" si="30"/>
        <v/>
      </c>
      <c r="O353" s="72" t="str">
        <f t="shared" si="31"/>
        <v/>
      </c>
      <c r="P353" s="73" t="str">
        <f t="shared" si="32"/>
        <v/>
      </c>
      <c r="Q353" s="73" t="str">
        <f t="shared" si="33"/>
        <v/>
      </c>
      <c r="R353" s="74" t="str">
        <f t="shared" si="34"/>
        <v/>
      </c>
    </row>
    <row r="354" spans="2:18" ht="24.95" customHeight="1">
      <c r="B354" s="45" t="str">
        <f t="shared" si="35"/>
        <v/>
      </c>
      <c r="C354" s="60"/>
      <c r="D354" s="61"/>
      <c r="E354" s="61"/>
      <c r="F354" s="46" t="str">
        <f><![CDATA[IFERROR(IF(E354<>"",VLOOKUP(E354,Items!$C$8:$D$167,2,0),""),"راجع تكويد الصنف")]]></f>
        <v/>
      </c>
      <c r="G354" s="61"/>
      <c r="H354" s="61"/>
      <c r="I354" s="61"/>
      <c r="J354" s="61"/>
      <c r="K354" s="65"/>
      <c r="L354" s="39"/>
      <c r="M354" s="39"/>
      <c r="N354" s="71" t="str">
        <f t="shared" si="30"/>
        <v/>
      </c>
      <c r="O354" s="72" t="str">
        <f t="shared" si="31"/>
        <v/>
      </c>
      <c r="P354" s="73" t="str">
        <f t="shared" si="32"/>
        <v/>
      </c>
      <c r="Q354" s="73" t="str">
        <f t="shared" si="33"/>
        <v/>
      </c>
      <c r="R354" s="74" t="str">
        <f t="shared" si="34"/>
        <v/>
      </c>
    </row>
    <row r="355" spans="2:18" ht="24.95" customHeight="1">
      <c r="B355" s="45" t="str">
        <f t="shared" si="35"/>
        <v/>
      </c>
      <c r="C355" s="60"/>
      <c r="D355" s="61"/>
      <c r="E355" s="61"/>
      <c r="F355" s="46" t="str">
        <f><![CDATA[IFERROR(IF(E355<>"",VLOOKUP(E355,Items!$C$8:$D$167,2,0),""),"راجع تكويد الصنف")]]></f>
        <v/>
      </c>
      <c r="G355" s="61"/>
      <c r="H355" s="61"/>
      <c r="I355" s="61"/>
      <c r="J355" s="61"/>
      <c r="K355" s="65"/>
      <c r="L355" s="39"/>
      <c r="M355" s="39"/>
      <c r="N355" s="71" t="str">
        <f t="shared" si="30"/>
        <v/>
      </c>
      <c r="O355" s="72" t="str">
        <f t="shared" si="31"/>
        <v/>
      </c>
      <c r="P355" s="73" t="str">
        <f t="shared" si="32"/>
        <v/>
      </c>
      <c r="Q355" s="73" t="str">
        <f t="shared" si="33"/>
        <v/>
      </c>
      <c r="R355" s="74" t="str">
        <f t="shared" si="34"/>
        <v/>
      </c>
    </row>
    <row r="356" spans="2:18" ht="24.95" customHeight="1">
      <c r="B356" s="45" t="str">
        <f t="shared" si="35"/>
        <v/>
      </c>
      <c r="C356" s="60"/>
      <c r="D356" s="61"/>
      <c r="E356" s="61"/>
      <c r="F356" s="46" t="str">
        <f><![CDATA[IFERROR(IF(E356<>"",VLOOKUP(E356,Items!$C$8:$D$167,2,0),""),"راجع تكويد الصنف")]]></f>
        <v/>
      </c>
      <c r="G356" s="61"/>
      <c r="H356" s="61"/>
      <c r="I356" s="61"/>
      <c r="J356" s="61"/>
      <c r="K356" s="65"/>
      <c r="L356" s="39"/>
      <c r="M356" s="39"/>
      <c r="N356" s="71" t="str">
        <f t="shared" si="30"/>
        <v/>
      </c>
      <c r="O356" s="72" t="str">
        <f t="shared" si="31"/>
        <v/>
      </c>
      <c r="P356" s="73" t="str">
        <f t="shared" si="32"/>
        <v/>
      </c>
      <c r="Q356" s="73" t="str">
        <f t="shared" si="33"/>
        <v/>
      </c>
      <c r="R356" s="74" t="str">
        <f t="shared" si="34"/>
        <v/>
      </c>
    </row>
    <row r="357" spans="2:18" ht="24.95" customHeight="1">
      <c r="B357" s="45" t="str">
        <f t="shared" si="35"/>
        <v/>
      </c>
      <c r="C357" s="60"/>
      <c r="D357" s="61"/>
      <c r="E357" s="61"/>
      <c r="F357" s="46" t="str">
        <f><![CDATA[IFERROR(IF(E357<>"",VLOOKUP(E357,Items!$C$8:$D$167,2,0),""),"راجع تكويد الصنف")]]></f>
        <v/>
      </c>
      <c r="G357" s="61"/>
      <c r="H357" s="61"/>
      <c r="I357" s="61"/>
      <c r="J357" s="61"/>
      <c r="K357" s="65"/>
      <c r="L357" s="39"/>
      <c r="M357" s="39"/>
      <c r="N357" s="71" t="str">
        <f t="shared" si="30"/>
        <v/>
      </c>
      <c r="O357" s="72" t="str">
        <f t="shared" si="31"/>
        <v/>
      </c>
      <c r="P357" s="73" t="str">
        <f t="shared" si="32"/>
        <v/>
      </c>
      <c r="Q357" s="73" t="str">
        <f t="shared" si="33"/>
        <v/>
      </c>
      <c r="R357" s="74" t="str">
        <f t="shared" si="34"/>
        <v/>
      </c>
    </row>
    <row r="358" spans="2:18" ht="24.95" customHeight="1">
      <c r="B358" s="45" t="str">
        <f t="shared" si="35"/>
        <v/>
      </c>
      <c r="C358" s="60"/>
      <c r="D358" s="61"/>
      <c r="E358" s="61"/>
      <c r="F358" s="46" t="str">
        <f><![CDATA[IFERROR(IF(E358<>"",VLOOKUP(E358,Items!$C$8:$D$167,2,0),""),"راجع تكويد الصنف")]]></f>
        <v/>
      </c>
      <c r="G358" s="61"/>
      <c r="H358" s="61"/>
      <c r="I358" s="61"/>
      <c r="J358" s="61"/>
      <c r="K358" s="65"/>
      <c r="L358" s="39"/>
      <c r="M358" s="39"/>
      <c r="N358" s="71" t="str">
        <f t="shared" si="30"/>
        <v/>
      </c>
      <c r="O358" s="72" t="str">
        <f t="shared" si="31"/>
        <v/>
      </c>
      <c r="P358" s="73" t="str">
        <f t="shared" si="32"/>
        <v/>
      </c>
      <c r="Q358" s="73" t="str">
        <f t="shared" si="33"/>
        <v/>
      </c>
      <c r="R358" s="74" t="str">
        <f t="shared" si="34"/>
        <v/>
      </c>
    </row>
    <row r="359" spans="2:18" ht="24.95" customHeight="1">
      <c r="B359" s="45" t="str">
        <f t="shared" si="35"/>
        <v/>
      </c>
      <c r="C359" s="60"/>
      <c r="D359" s="61"/>
      <c r="E359" s="61"/>
      <c r="F359" s="46" t="str">
        <f><![CDATA[IFERROR(IF(E359<>"",VLOOKUP(E359,Items!$C$8:$D$167,2,0),""),"راجع تكويد الصنف")]]></f>
        <v/>
      </c>
      <c r="G359" s="61"/>
      <c r="H359" s="61"/>
      <c r="I359" s="61"/>
      <c r="J359" s="61"/>
      <c r="K359" s="65"/>
      <c r="L359" s="39"/>
      <c r="M359" s="39"/>
      <c r="N359" s="71" t="str">
        <f t="shared" si="30"/>
        <v/>
      </c>
      <c r="O359" s="72" t="str">
        <f t="shared" si="31"/>
        <v/>
      </c>
      <c r="P359" s="73" t="str">
        <f t="shared" si="32"/>
        <v/>
      </c>
      <c r="Q359" s="73" t="str">
        <f t="shared" si="33"/>
        <v/>
      </c>
      <c r="R359" s="74" t="str">
        <f t="shared" si="34"/>
        <v/>
      </c>
    </row>
    <row r="360" spans="2:18" ht="24.95" customHeight="1">
      <c r="B360" s="45" t="str">
        <f t="shared" si="35"/>
        <v/>
      </c>
      <c r="C360" s="60"/>
      <c r="D360" s="61"/>
      <c r="E360" s="61"/>
      <c r="F360" s="46" t="str">
        <f><![CDATA[IFERROR(IF(E360<>"",VLOOKUP(E360,Items!$C$8:$D$167,2,0),""),"راجع تكويد الصنف")]]></f>
        <v/>
      </c>
      <c r="G360" s="61"/>
      <c r="H360" s="61"/>
      <c r="I360" s="61"/>
      <c r="J360" s="61"/>
      <c r="K360" s="65"/>
      <c r="L360" s="39"/>
      <c r="M360" s="39"/>
      <c r="N360" s="71" t="str">
        <f t="shared" si="30"/>
        <v/>
      </c>
      <c r="O360" s="72" t="str">
        <f t="shared" si="31"/>
        <v/>
      </c>
      <c r="P360" s="73" t="str">
        <f t="shared" si="32"/>
        <v/>
      </c>
      <c r="Q360" s="73" t="str">
        <f t="shared" si="33"/>
        <v/>
      </c>
      <c r="R360" s="74" t="str">
        <f t="shared" si="34"/>
        <v/>
      </c>
    </row>
    <row r="361" spans="2:18" ht="24.95" customHeight="1">
      <c r="B361" s="45" t="str">
        <f t="shared" si="35"/>
        <v/>
      </c>
      <c r="C361" s="60"/>
      <c r="D361" s="61"/>
      <c r="E361" s="61"/>
      <c r="F361" s="46" t="str">
        <f><![CDATA[IFERROR(IF(E361<>"",VLOOKUP(E361,Items!$C$8:$D$167,2,0),""),"راجع تكويد الصنف")]]></f>
        <v/>
      </c>
      <c r="G361" s="61"/>
      <c r="H361" s="61"/>
      <c r="I361" s="61"/>
      <c r="J361" s="61"/>
      <c r="K361" s="65"/>
      <c r="L361" s="39"/>
      <c r="M361" s="39"/>
      <c r="N361" s="71" t="str">
        <f t="shared" si="30"/>
        <v/>
      </c>
      <c r="O361" s="72" t="str">
        <f t="shared" si="31"/>
        <v/>
      </c>
      <c r="P361" s="73" t="str">
        <f t="shared" si="32"/>
        <v/>
      </c>
      <c r="Q361" s="73" t="str">
        <f t="shared" si="33"/>
        <v/>
      </c>
      <c r="R361" s="74" t="str">
        <f t="shared" si="34"/>
        <v/>
      </c>
    </row>
    <row r="362" spans="2:18" ht="24.95" customHeight="1">
      <c r="B362" s="45" t="str">
        <f t="shared" si="35"/>
        <v/>
      </c>
      <c r="C362" s="60"/>
      <c r="D362" s="61"/>
      <c r="E362" s="61"/>
      <c r="F362" s="46" t="str">
        <f><![CDATA[IFERROR(IF(E362<>"",VLOOKUP(E362,Items!$C$8:$D$167,2,0),""),"راجع تكويد الصنف")]]></f>
        <v/>
      </c>
      <c r="G362" s="61"/>
      <c r="H362" s="61"/>
      <c r="I362" s="61"/>
      <c r="J362" s="61"/>
      <c r="K362" s="65"/>
      <c r="L362" s="39"/>
      <c r="M362" s="39"/>
      <c r="N362" s="71" t="str">
        <f t="shared" si="30"/>
        <v/>
      </c>
      <c r="O362" s="72" t="str">
        <f t="shared" si="31"/>
        <v/>
      </c>
      <c r="P362" s="73" t="str">
        <f t="shared" si="32"/>
        <v/>
      </c>
      <c r="Q362" s="73" t="str">
        <f t="shared" si="33"/>
        <v/>
      </c>
      <c r="R362" s="74" t="str">
        <f t="shared" si="34"/>
        <v/>
      </c>
    </row>
    <row r="363" spans="2:18" ht="24.95" customHeight="1">
      <c r="B363" s="45" t="str">
        <f t="shared" si="35"/>
        <v/>
      </c>
      <c r="C363" s="60"/>
      <c r="D363" s="61"/>
      <c r="E363" s="61"/>
      <c r="F363" s="46" t="str">
        <f><![CDATA[IFERROR(IF(E363<>"",VLOOKUP(E363,Items!$C$8:$D$167,2,0),""),"راجع تكويد الصنف")]]></f>
        <v/>
      </c>
      <c r="G363" s="61"/>
      <c r="H363" s="61"/>
      <c r="I363" s="61"/>
      <c r="J363" s="61"/>
      <c r="K363" s="65"/>
      <c r="L363" s="39"/>
      <c r="M363" s="39"/>
      <c r="N363" s="71" t="str">
        <f t="shared" si="30"/>
        <v/>
      </c>
      <c r="O363" s="72" t="str">
        <f t="shared" si="31"/>
        <v/>
      </c>
      <c r="P363" s="73" t="str">
        <f t="shared" si="32"/>
        <v/>
      </c>
      <c r="Q363" s="73" t="str">
        <f t="shared" si="33"/>
        <v/>
      </c>
      <c r="R363" s="74" t="str">
        <f t="shared" si="34"/>
        <v/>
      </c>
    </row>
    <row r="364" spans="2:18" ht="24.95" customHeight="1">
      <c r="B364" s="45" t="str">
        <f t="shared" si="35"/>
        <v/>
      </c>
      <c r="C364" s="60"/>
      <c r="D364" s="61"/>
      <c r="E364" s="61"/>
      <c r="F364" s="46" t="str">
        <f><![CDATA[IFERROR(IF(E364<>"",VLOOKUP(E364,Items!$C$8:$D$167,2,0),""),"راجع تكويد الصنف")]]></f>
        <v/>
      </c>
      <c r="G364" s="61"/>
      <c r="H364" s="61"/>
      <c r="I364" s="61"/>
      <c r="J364" s="61"/>
      <c r="K364" s="65"/>
      <c r="L364" s="39"/>
      <c r="M364" s="39"/>
      <c r="N364" s="71" t="str">
        <f t="shared" si="30"/>
        <v/>
      </c>
      <c r="O364" s="72" t="str">
        <f t="shared" si="31"/>
        <v/>
      </c>
      <c r="P364" s="73" t="str">
        <f t="shared" si="32"/>
        <v/>
      </c>
      <c r="Q364" s="73" t="str">
        <f t="shared" si="33"/>
        <v/>
      </c>
      <c r="R364" s="74" t="str">
        <f t="shared" si="34"/>
        <v/>
      </c>
    </row>
    <row r="365" spans="2:18" ht="24.95" customHeight="1">
      <c r="B365" s="45" t="str">
        <f t="shared" si="35"/>
        <v/>
      </c>
      <c r="C365" s="60"/>
      <c r="D365" s="61"/>
      <c r="E365" s="61"/>
      <c r="F365" s="46" t="str">
        <f><![CDATA[IFERROR(IF(E365<>"",VLOOKUP(E365,Items!$C$8:$D$167,2,0),""),"راجع تكويد الصنف")]]></f>
        <v/>
      </c>
      <c r="G365" s="61"/>
      <c r="H365" s="61"/>
      <c r="I365" s="61"/>
      <c r="J365" s="61"/>
      <c r="K365" s="65"/>
      <c r="L365" s="39"/>
      <c r="M365" s="39"/>
      <c r="N365" s="71" t="str">
        <f t="shared" si="30"/>
        <v/>
      </c>
      <c r="O365" s="72" t="str">
        <f t="shared" si="31"/>
        <v/>
      </c>
      <c r="P365" s="73" t="str">
        <f t="shared" si="32"/>
        <v/>
      </c>
      <c r="Q365" s="73" t="str">
        <f t="shared" si="33"/>
        <v/>
      </c>
      <c r="R365" s="74" t="str">
        <f t="shared" si="34"/>
        <v/>
      </c>
    </row>
    <row r="366" spans="2:18" ht="24.95" customHeight="1">
      <c r="B366" s="45" t="str">
        <f t="shared" si="35"/>
        <v/>
      </c>
      <c r="C366" s="60"/>
      <c r="D366" s="61"/>
      <c r="E366" s="61"/>
      <c r="F366" s="46" t="str">
        <f><![CDATA[IFERROR(IF(E366<>"",VLOOKUP(E366,Items!$C$8:$D$167,2,0),""),"راجع تكويد الصنف")]]></f>
        <v/>
      </c>
      <c r="G366" s="61"/>
      <c r="H366" s="61"/>
      <c r="I366" s="61"/>
      <c r="J366" s="61"/>
      <c r="K366" s="65"/>
      <c r="L366" s="39"/>
      <c r="M366" s="39"/>
      <c r="N366" s="71" t="str">
        <f t="shared" si="30"/>
        <v/>
      </c>
      <c r="O366" s="72" t="str">
        <f t="shared" si="31"/>
        <v/>
      </c>
      <c r="P366" s="73" t="str">
        <f t="shared" si="32"/>
        <v/>
      </c>
      <c r="Q366" s="73" t="str">
        <f t="shared" si="33"/>
        <v/>
      </c>
      <c r="R366" s="74" t="str">
        <f t="shared" si="34"/>
        <v/>
      </c>
    </row>
    <row r="367" spans="2:18" ht="24.95" customHeight="1">
      <c r="B367" s="45" t="str">
        <f t="shared" si="35"/>
        <v/>
      </c>
      <c r="C367" s="60"/>
      <c r="D367" s="61"/>
      <c r="E367" s="61"/>
      <c r="F367" s="46" t="str">
        <f><![CDATA[IFERROR(IF(E367<>"",VLOOKUP(E367,Items!$C$8:$D$167,2,0),""),"راجع تكويد الصنف")]]></f>
        <v/>
      </c>
      <c r="G367" s="61"/>
      <c r="H367" s="61"/>
      <c r="I367" s="61"/>
      <c r="J367" s="61"/>
      <c r="K367" s="65"/>
      <c r="L367" s="39"/>
      <c r="M367" s="39"/>
      <c r="N367" s="71" t="str">
        <f t="shared" si="30"/>
        <v/>
      </c>
      <c r="O367" s="72" t="str">
        <f t="shared" si="31"/>
        <v/>
      </c>
      <c r="P367" s="73" t="str">
        <f t="shared" si="32"/>
        <v/>
      </c>
      <c r="Q367" s="73" t="str">
        <f t="shared" si="33"/>
        <v/>
      </c>
      <c r="R367" s="74" t="str">
        <f t="shared" si="34"/>
        <v/>
      </c>
    </row>
    <row r="368" spans="2:18" ht="24.95" customHeight="1">
      <c r="B368" s="45" t="str">
        <f t="shared" si="35"/>
        <v/>
      </c>
      <c r="C368" s="60"/>
      <c r="D368" s="61"/>
      <c r="E368" s="61"/>
      <c r="F368" s="46" t="str">
        <f><![CDATA[IFERROR(IF(E368<>"",VLOOKUP(E368,Items!$C$8:$D$167,2,0),""),"راجع تكويد الصنف")]]></f>
        <v/>
      </c>
      <c r="G368" s="61"/>
      <c r="H368" s="61"/>
      <c r="I368" s="61"/>
      <c r="J368" s="61"/>
      <c r="K368" s="65"/>
      <c r="L368" s="39"/>
      <c r="M368" s="39"/>
      <c r="N368" s="71" t="str">
        <f t="shared" si="30"/>
        <v/>
      </c>
      <c r="O368" s="72" t="str">
        <f t="shared" si="31"/>
        <v/>
      </c>
      <c r="P368" s="73" t="str">
        <f t="shared" si="32"/>
        <v/>
      </c>
      <c r="Q368" s="73" t="str">
        <f t="shared" si="33"/>
        <v/>
      </c>
      <c r="R368" s="74" t="str">
        <f t="shared" si="34"/>
        <v/>
      </c>
    </row>
    <row r="369" spans="2:18" ht="24.95" customHeight="1">
      <c r="B369" s="45" t="str">
        <f t="shared" si="35"/>
        <v/>
      </c>
      <c r="C369" s="60"/>
      <c r="D369" s="61"/>
      <c r="E369" s="61"/>
      <c r="F369" s="46" t="str">
        <f><![CDATA[IFERROR(IF(E369<>"",VLOOKUP(E369,Items!$C$8:$D$167,2,0),""),"راجع تكويد الصنف")]]></f>
        <v/>
      </c>
      <c r="G369" s="61"/>
      <c r="H369" s="61"/>
      <c r="I369" s="61"/>
      <c r="J369" s="61"/>
      <c r="K369" s="65"/>
      <c r="L369" s="39"/>
      <c r="M369" s="39"/>
      <c r="N369" s="71" t="str">
        <f t="shared" si="30"/>
        <v/>
      </c>
      <c r="O369" s="72" t="str">
        <f t="shared" si="31"/>
        <v/>
      </c>
      <c r="P369" s="73" t="str">
        <f t="shared" si="32"/>
        <v/>
      </c>
      <c r="Q369" s="73" t="str">
        <f t="shared" si="33"/>
        <v/>
      </c>
      <c r="R369" s="74" t="str">
        <f t="shared" si="34"/>
        <v/>
      </c>
    </row>
    <row r="370" spans="2:18" ht="24.95" customHeight="1">
      <c r="B370" s="45" t="str">
        <f t="shared" si="35"/>
        <v/>
      </c>
      <c r="C370" s="60"/>
      <c r="D370" s="61"/>
      <c r="E370" s="61"/>
      <c r="F370" s="46" t="str">
        <f><![CDATA[IFERROR(IF(E370<>"",VLOOKUP(E370,Items!$C$8:$D$167,2,0),""),"راجع تكويد الصنف")]]></f>
        <v/>
      </c>
      <c r="G370" s="61"/>
      <c r="H370" s="61"/>
      <c r="I370" s="61"/>
      <c r="J370" s="61"/>
      <c r="K370" s="65"/>
      <c r="L370" s="39"/>
      <c r="M370" s="39"/>
      <c r="N370" s="71" t="str">
        <f t="shared" si="30"/>
        <v/>
      </c>
      <c r="O370" s="72" t="str">
        <f t="shared" si="31"/>
        <v/>
      </c>
      <c r="P370" s="73" t="str">
        <f t="shared" si="32"/>
        <v/>
      </c>
      <c r="Q370" s="73" t="str">
        <f t="shared" si="33"/>
        <v/>
      </c>
      <c r="R370" s="74" t="str">
        <f t="shared" si="34"/>
        <v/>
      </c>
    </row>
    <row r="371" spans="2:18" ht="24.95" customHeight="1">
      <c r="B371" s="45" t="str">
        <f t="shared" si="35"/>
        <v/>
      </c>
      <c r="C371" s="60"/>
      <c r="D371" s="61"/>
      <c r="E371" s="61"/>
      <c r="F371" s="46" t="str">
        <f><![CDATA[IFERROR(IF(E371<>"",VLOOKUP(E371,Items!$C$8:$D$167,2,0),""),"راجع تكويد الصنف")]]></f>
        <v/>
      </c>
      <c r="G371" s="61"/>
      <c r="H371" s="61"/>
      <c r="I371" s="61"/>
      <c r="J371" s="61"/>
      <c r="K371" s="65"/>
      <c r="L371" s="39"/>
      <c r="M371" s="39"/>
      <c r="N371" s="71" t="str">
        <f t="shared" si="30"/>
        <v/>
      </c>
      <c r="O371" s="72" t="str">
        <f t="shared" si="31"/>
        <v/>
      </c>
      <c r="P371" s="73" t="str">
        <f t="shared" si="32"/>
        <v/>
      </c>
      <c r="Q371" s="73" t="str">
        <f t="shared" si="33"/>
        <v/>
      </c>
      <c r="R371" s="74" t="str">
        <f t="shared" si="34"/>
        <v/>
      </c>
    </row>
    <row r="372" spans="2:18" ht="24.95" customHeight="1">
      <c r="B372" s="45" t="str">
        <f t="shared" si="35"/>
        <v/>
      </c>
      <c r="C372" s="60"/>
      <c r="D372" s="61"/>
      <c r="E372" s="61"/>
      <c r="F372" s="46" t="str">
        <f><![CDATA[IFERROR(IF(E372<>"",VLOOKUP(E372,Items!$C$8:$D$167,2,0),""),"راجع تكويد الصنف")]]></f>
        <v/>
      </c>
      <c r="G372" s="61"/>
      <c r="H372" s="61"/>
      <c r="I372" s="61"/>
      <c r="J372" s="61"/>
      <c r="K372" s="65"/>
      <c r="L372" s="39"/>
      <c r="M372" s="39"/>
      <c r="N372" s="71" t="str">
        <f t="shared" si="30"/>
        <v/>
      </c>
      <c r="O372" s="72" t="str">
        <f t="shared" si="31"/>
        <v/>
      </c>
      <c r="P372" s="73" t="str">
        <f t="shared" si="32"/>
        <v/>
      </c>
      <c r="Q372" s="73" t="str">
        <f t="shared" si="33"/>
        <v/>
      </c>
      <c r="R372" s="74" t="str">
        <f t="shared" si="34"/>
        <v/>
      </c>
    </row>
    <row r="373" spans="2:18" ht="24.95" customHeight="1">
      <c r="B373" s="45" t="str">
        <f t="shared" si="35"/>
        <v/>
      </c>
      <c r="C373" s="60"/>
      <c r="D373" s="61"/>
      <c r="E373" s="61"/>
      <c r="F373" s="46" t="str">
        <f><![CDATA[IFERROR(IF(E373<>"",VLOOKUP(E373,Items!$C$8:$D$167,2,0),""),"راجع تكويد الصنف")]]></f>
        <v/>
      </c>
      <c r="G373" s="61"/>
      <c r="H373" s="61"/>
      <c r="I373" s="61"/>
      <c r="J373" s="61"/>
      <c r="K373" s="65"/>
      <c r="L373" s="39"/>
      <c r="M373" s="39"/>
      <c r="N373" s="71" t="str">
        <f t="shared" si="30"/>
        <v/>
      </c>
      <c r="O373" s="72" t="str">
        <f t="shared" si="31"/>
        <v/>
      </c>
      <c r="P373" s="73" t="str">
        <f t="shared" si="32"/>
        <v/>
      </c>
      <c r="Q373" s="73" t="str">
        <f t="shared" si="33"/>
        <v/>
      </c>
      <c r="R373" s="74" t="str">
        <f t="shared" si="34"/>
        <v/>
      </c>
    </row>
    <row r="374" spans="2:18" ht="24.95" customHeight="1">
      <c r="B374" s="45" t="str">
        <f t="shared" si="35"/>
        <v/>
      </c>
      <c r="C374" s="60"/>
      <c r="D374" s="61"/>
      <c r="E374" s="61"/>
      <c r="F374" s="46" t="str">
        <f><![CDATA[IFERROR(IF(E374<>"",VLOOKUP(E374,Items!$C$8:$D$167,2,0),""),"راجع تكويد الصنف")]]></f>
        <v/>
      </c>
      <c r="G374" s="61"/>
      <c r="H374" s="61"/>
      <c r="I374" s="61"/>
      <c r="J374" s="61"/>
      <c r="K374" s="65"/>
      <c r="L374" s="39"/>
      <c r="M374" s="39"/>
      <c r="N374" s="71" t="str">
        <f t="shared" si="30"/>
        <v/>
      </c>
      <c r="O374" s="72" t="str">
        <f t="shared" si="31"/>
        <v/>
      </c>
      <c r="P374" s="73" t="str">
        <f t="shared" si="32"/>
        <v/>
      </c>
      <c r="Q374" s="73" t="str">
        <f t="shared" si="33"/>
        <v/>
      </c>
      <c r="R374" s="74" t="str">
        <f t="shared" si="34"/>
        <v/>
      </c>
    </row>
    <row r="375" spans="2:18" ht="24.95" customHeight="1">
      <c r="B375" s="45" t="str">
        <f t="shared" si="35"/>
        <v/>
      </c>
      <c r="C375" s="60"/>
      <c r="D375" s="61"/>
      <c r="E375" s="61"/>
      <c r="F375" s="46" t="str">
        <f><![CDATA[IFERROR(IF(E375<>"",VLOOKUP(E375,Items!$C$8:$D$167,2,0),""),"راجع تكويد الصنف")]]></f>
        <v/>
      </c>
      <c r="G375" s="61"/>
      <c r="H375" s="61"/>
      <c r="I375" s="61"/>
      <c r="J375" s="61"/>
      <c r="K375" s="65"/>
      <c r="L375" s="39"/>
      <c r="M375" s="39"/>
      <c r="N375" s="71" t="str">
        <f t="shared" si="30"/>
        <v/>
      </c>
      <c r="O375" s="72" t="str">
        <f t="shared" si="31"/>
        <v/>
      </c>
      <c r="P375" s="73" t="str">
        <f t="shared" si="32"/>
        <v/>
      </c>
      <c r="Q375" s="73" t="str">
        <f t="shared" si="33"/>
        <v/>
      </c>
      <c r="R375" s="74" t="str">
        <f t="shared" si="34"/>
        <v/>
      </c>
    </row>
    <row r="376" spans="2:18" ht="24.95" customHeight="1">
      <c r="B376" s="45" t="str">
        <f t="shared" si="35"/>
        <v/>
      </c>
      <c r="C376" s="60"/>
      <c r="D376" s="61"/>
      <c r="E376" s="61"/>
      <c r="F376" s="46" t="str">
        <f><![CDATA[IFERROR(IF(E376<>"",VLOOKUP(E376,Items!$C$8:$D$167,2,0),""),"راجع تكويد الصنف")]]></f>
        <v/>
      </c>
      <c r="G376" s="61"/>
      <c r="H376" s="61"/>
      <c r="I376" s="61"/>
      <c r="J376" s="61"/>
      <c r="K376" s="65"/>
      <c r="L376" s="39"/>
      <c r="M376" s="39"/>
      <c r="N376" s="71" t="str">
        <f t="shared" si="30"/>
        <v/>
      </c>
      <c r="O376" s="72" t="str">
        <f t="shared" si="31"/>
        <v/>
      </c>
      <c r="P376" s="73" t="str">
        <f t="shared" si="32"/>
        <v/>
      </c>
      <c r="Q376" s="73" t="str">
        <f t="shared" si="33"/>
        <v/>
      </c>
      <c r="R376" s="74" t="str">
        <f t="shared" si="34"/>
        <v/>
      </c>
    </row>
    <row r="377" spans="2:18" ht="24.95" customHeight="1">
      <c r="B377" s="45" t="str">
        <f t="shared" si="35"/>
        <v/>
      </c>
      <c r="C377" s="60"/>
      <c r="D377" s="61"/>
      <c r="E377" s="61"/>
      <c r="F377" s="46" t="str">
        <f><![CDATA[IFERROR(IF(E377<>"",VLOOKUP(E377,Items!$C$8:$D$167,2,0),""),"راجع تكويد الصنف")]]></f>
        <v/>
      </c>
      <c r="G377" s="61"/>
      <c r="H377" s="61"/>
      <c r="I377" s="61"/>
      <c r="J377" s="61"/>
      <c r="K377" s="65"/>
      <c r="L377" s="39"/>
      <c r="M377" s="39"/>
      <c r="N377" s="71" t="str">
        <f t="shared" si="30"/>
        <v/>
      </c>
      <c r="O377" s="72" t="str">
        <f t="shared" si="31"/>
        <v/>
      </c>
      <c r="P377" s="73" t="str">
        <f t="shared" si="32"/>
        <v/>
      </c>
      <c r="Q377" s="73" t="str">
        <f t="shared" si="33"/>
        <v/>
      </c>
      <c r="R377" s="74" t="str">
        <f t="shared" si="34"/>
        <v/>
      </c>
    </row>
    <row r="378" spans="2:18" ht="24.95" customHeight="1">
      <c r="B378" s="45" t="str">
        <f t="shared" si="35"/>
        <v/>
      </c>
      <c r="C378" s="60"/>
      <c r="D378" s="61"/>
      <c r="E378" s="61"/>
      <c r="F378" s="46" t="str">
        <f><![CDATA[IFERROR(IF(E378<>"",VLOOKUP(E378,Items!$C$8:$D$167,2,0),""),"راجع تكويد الصنف")]]></f>
        <v/>
      </c>
      <c r="G378" s="61"/>
      <c r="H378" s="61"/>
      <c r="I378" s="61"/>
      <c r="J378" s="61"/>
      <c r="K378" s="65"/>
      <c r="L378" s="39"/>
      <c r="M378" s="39"/>
      <c r="N378" s="71" t="str">
        <f t="shared" si="30"/>
        <v/>
      </c>
      <c r="O378" s="72" t="str">
        <f t="shared" si="31"/>
        <v/>
      </c>
      <c r="P378" s="73" t="str">
        <f t="shared" si="32"/>
        <v/>
      </c>
      <c r="Q378" s="73" t="str">
        <f t="shared" si="33"/>
        <v/>
      </c>
      <c r="R378" s="74" t="str">
        <f t="shared" si="34"/>
        <v/>
      </c>
    </row>
    <row r="379" spans="2:18" ht="24.95" customHeight="1">
      <c r="B379" s="45" t="str">
        <f t="shared" si="35"/>
        <v/>
      </c>
      <c r="C379" s="60"/>
      <c r="D379" s="61"/>
      <c r="E379" s="61"/>
      <c r="F379" s="46" t="str">
        <f><![CDATA[IFERROR(IF(E379<>"",VLOOKUP(E379,Items!$C$8:$D$167,2,0),""),"راجع تكويد الصنف")]]></f>
        <v/>
      </c>
      <c r="G379" s="61"/>
      <c r="H379" s="61"/>
      <c r="I379" s="61"/>
      <c r="J379" s="61"/>
      <c r="K379" s="65"/>
      <c r="L379" s="39"/>
      <c r="M379" s="39"/>
      <c r="N379" s="71" t="str">
        <f t="shared" si="30"/>
        <v/>
      </c>
      <c r="O379" s="72" t="str">
        <f t="shared" si="31"/>
        <v/>
      </c>
      <c r="P379" s="73" t="str">
        <f t="shared" si="32"/>
        <v/>
      </c>
      <c r="Q379" s="73" t="str">
        <f t="shared" si="33"/>
        <v/>
      </c>
      <c r="R379" s="74" t="str">
        <f t="shared" si="34"/>
        <v/>
      </c>
    </row>
    <row r="380" spans="2:18" ht="24.95" customHeight="1">
      <c r="B380" s="45" t="str">
        <f t="shared" si="35"/>
        <v/>
      </c>
      <c r="C380" s="60"/>
      <c r="D380" s="61"/>
      <c r="E380" s="61"/>
      <c r="F380" s="46" t="str">
        <f><![CDATA[IFERROR(IF(E380<>"",VLOOKUP(E380,Items!$C$8:$D$167,2,0),""),"راجع تكويد الصنف")]]></f>
        <v/>
      </c>
      <c r="G380" s="61"/>
      <c r="H380" s="61"/>
      <c r="I380" s="61"/>
      <c r="J380" s="61"/>
      <c r="K380" s="65"/>
      <c r="L380" s="39"/>
      <c r="M380" s="39"/>
      <c r="N380" s="71" t="str">
        <f t="shared" si="30"/>
        <v/>
      </c>
      <c r="O380" s="72" t="str">
        <f t="shared" si="31"/>
        <v/>
      </c>
      <c r="P380" s="73" t="str">
        <f t="shared" si="32"/>
        <v/>
      </c>
      <c r="Q380" s="73" t="str">
        <f t="shared" si="33"/>
        <v/>
      </c>
      <c r="R380" s="74" t="str">
        <f t="shared" si="34"/>
        <v/>
      </c>
    </row>
    <row r="381" spans="2:18" ht="24.95" customHeight="1">
      <c r="B381" s="45" t="str">
        <f t="shared" si="35"/>
        <v/>
      </c>
      <c r="C381" s="60"/>
      <c r="D381" s="61"/>
      <c r="E381" s="61"/>
      <c r="F381" s="46" t="str">
        <f><![CDATA[IFERROR(IF(E381<>"",VLOOKUP(E381,Items!$C$8:$D$167,2,0),""),"راجع تكويد الصنف")]]></f>
        <v/>
      </c>
      <c r="G381" s="61"/>
      <c r="H381" s="61"/>
      <c r="I381" s="61"/>
      <c r="J381" s="61"/>
      <c r="K381" s="65"/>
      <c r="L381" s="39"/>
      <c r="M381" s="39"/>
      <c r="N381" s="71" t="str">
        <f t="shared" si="30"/>
        <v/>
      </c>
      <c r="O381" s="72" t="str">
        <f t="shared" si="31"/>
        <v/>
      </c>
      <c r="P381" s="73" t="str">
        <f t="shared" si="32"/>
        <v/>
      </c>
      <c r="Q381" s="73" t="str">
        <f t="shared" si="33"/>
        <v/>
      </c>
      <c r="R381" s="74" t="str">
        <f t="shared" si="34"/>
        <v/>
      </c>
    </row>
    <row r="382" spans="2:18" ht="24.95" customHeight="1">
      <c r="B382" s="45" t="str">
        <f t="shared" si="35"/>
        <v/>
      </c>
      <c r="C382" s="60"/>
      <c r="D382" s="61"/>
      <c r="E382" s="61"/>
      <c r="F382" s="46" t="str">
        <f><![CDATA[IFERROR(IF(E382<>"",VLOOKUP(E382,Items!$C$8:$D$167,2,0),""),"راجع تكويد الصنف")]]></f>
        <v/>
      </c>
      <c r="G382" s="61"/>
      <c r="H382" s="61"/>
      <c r="I382" s="61"/>
      <c r="J382" s="61"/>
      <c r="K382" s="65"/>
      <c r="L382" s="39"/>
      <c r="M382" s="39"/>
      <c r="N382" s="71" t="str">
        <f t="shared" si="30"/>
        <v/>
      </c>
      <c r="O382" s="72" t="str">
        <f t="shared" si="31"/>
        <v/>
      </c>
      <c r="P382" s="73" t="str">
        <f t="shared" si="32"/>
        <v/>
      </c>
      <c r="Q382" s="73" t="str">
        <f t="shared" si="33"/>
        <v/>
      </c>
      <c r="R382" s="74" t="str">
        <f t="shared" si="34"/>
        <v/>
      </c>
    </row>
    <row r="383" spans="2:18" ht="24.95" customHeight="1">
      <c r="B383" s="45" t="str">
        <f t="shared" si="35"/>
        <v/>
      </c>
      <c r="C383" s="60"/>
      <c r="D383" s="61"/>
      <c r="E383" s="61"/>
      <c r="F383" s="46" t="str">
        <f><![CDATA[IFERROR(IF(E383<>"",VLOOKUP(E383,Items!$C$8:$D$167,2,0),""),"راجع تكويد الصنف")]]></f>
        <v/>
      </c>
      <c r="G383" s="61"/>
      <c r="H383" s="61"/>
      <c r="I383" s="61"/>
      <c r="J383" s="61"/>
      <c r="K383" s="65"/>
      <c r="L383" s="39"/>
      <c r="M383" s="39"/>
      <c r="N383" s="71" t="str">
        <f t="shared" si="30"/>
        <v/>
      </c>
      <c r="O383" s="72" t="str">
        <f t="shared" si="31"/>
        <v/>
      </c>
      <c r="P383" s="73" t="str">
        <f t="shared" si="32"/>
        <v/>
      </c>
      <c r="Q383" s="73" t="str">
        <f t="shared" si="33"/>
        <v/>
      </c>
      <c r="R383" s="74" t="str">
        <f t="shared" si="34"/>
        <v/>
      </c>
    </row>
    <row r="384" spans="2:18" ht="24.95" customHeight="1">
      <c r="B384" s="45" t="str">
        <f t="shared" si="35"/>
        <v/>
      </c>
      <c r="C384" s="60"/>
      <c r="D384" s="61"/>
      <c r="E384" s="61"/>
      <c r="F384" s="46" t="str">
        <f><![CDATA[IFERROR(IF(E384<>"",VLOOKUP(E384,Items!$C$8:$D$167,2,0),""),"راجع تكويد الصنف")]]></f>
        <v/>
      </c>
      <c r="G384" s="61"/>
      <c r="H384" s="61"/>
      <c r="I384" s="61"/>
      <c r="J384" s="61"/>
      <c r="K384" s="65"/>
      <c r="L384" s="39"/>
      <c r="M384" s="39"/>
      <c r="N384" s="71" t="str">
        <f t="shared" si="30"/>
        <v/>
      </c>
      <c r="O384" s="72" t="str">
        <f t="shared" si="31"/>
        <v/>
      </c>
      <c r="P384" s="73" t="str">
        <f t="shared" si="32"/>
        <v/>
      </c>
      <c r="Q384" s="73" t="str">
        <f t="shared" si="33"/>
        <v/>
      </c>
      <c r="R384" s="74" t="str">
        <f t="shared" si="34"/>
        <v/>
      </c>
    </row>
    <row r="385" spans="2:18" ht="24.95" customHeight="1">
      <c r="B385" s="45" t="str">
        <f t="shared" si="35"/>
        <v/>
      </c>
      <c r="C385" s="60"/>
      <c r="D385" s="61"/>
      <c r="E385" s="61"/>
      <c r="F385" s="46" t="str">
        <f><![CDATA[IFERROR(IF(E385<>"",VLOOKUP(E385,Items!$C$8:$D$167,2,0),""),"راجع تكويد الصنف")]]></f>
        <v/>
      </c>
      <c r="G385" s="61"/>
      <c r="H385" s="61"/>
      <c r="I385" s="61"/>
      <c r="J385" s="61"/>
      <c r="K385" s="65"/>
      <c r="L385" s="39"/>
      <c r="M385" s="39"/>
      <c r="N385" s="71" t="str">
        <f t="shared" si="30"/>
        <v/>
      </c>
      <c r="O385" s="72" t="str">
        <f t="shared" si="31"/>
        <v/>
      </c>
      <c r="P385" s="73" t="str">
        <f t="shared" si="32"/>
        <v/>
      </c>
      <c r="Q385" s="73" t="str">
        <f t="shared" si="33"/>
        <v/>
      </c>
      <c r="R385" s="74" t="str">
        <f t="shared" si="34"/>
        <v/>
      </c>
    </row>
    <row r="386" spans="2:18" ht="24.95" customHeight="1">
      <c r="B386" s="45" t="str">
        <f t="shared" si="35"/>
        <v/>
      </c>
      <c r="C386" s="60"/>
      <c r="D386" s="61"/>
      <c r="E386" s="61"/>
      <c r="F386" s="46" t="str">
        <f><![CDATA[IFERROR(IF(E386<>"",VLOOKUP(E386,Items!$C$8:$D$167,2,0),""),"راجع تكويد الصنف")]]></f>
        <v/>
      </c>
      <c r="G386" s="61"/>
      <c r="H386" s="61"/>
      <c r="I386" s="61"/>
      <c r="J386" s="61"/>
      <c r="K386" s="65"/>
      <c r="L386" s="39"/>
      <c r="M386" s="39"/>
      <c r="N386" s="71" t="str">
        <f t="shared" si="30"/>
        <v/>
      </c>
      <c r="O386" s="72" t="str">
        <f t="shared" si="31"/>
        <v/>
      </c>
      <c r="P386" s="73" t="str">
        <f t="shared" si="32"/>
        <v/>
      </c>
      <c r="Q386" s="73" t="str">
        <f t="shared" si="33"/>
        <v/>
      </c>
      <c r="R386" s="74" t="str">
        <f t="shared" si="34"/>
        <v/>
      </c>
    </row>
    <row r="387" spans="2:18" ht="24.95" customHeight="1">
      <c r="B387" s="45" t="str">
        <f t="shared" si="35"/>
        <v/>
      </c>
      <c r="C387" s="60"/>
      <c r="D387" s="61"/>
      <c r="E387" s="61"/>
      <c r="F387" s="46" t="str">
        <f><![CDATA[IFERROR(IF(E387<>"",VLOOKUP(E387,Items!$C$8:$D$167,2,0),""),"راجع تكويد الصنف")]]></f>
        <v/>
      </c>
      <c r="G387" s="61"/>
      <c r="H387" s="61"/>
      <c r="I387" s="61"/>
      <c r="J387" s="61"/>
      <c r="K387" s="65"/>
      <c r="L387" s="39"/>
      <c r="M387" s="39"/>
      <c r="N387" s="71" t="str">
        <f t="shared" si="30"/>
        <v/>
      </c>
      <c r="O387" s="72" t="str">
        <f t="shared" si="31"/>
        <v/>
      </c>
      <c r="P387" s="73" t="str">
        <f t="shared" si="32"/>
        <v/>
      </c>
      <c r="Q387" s="73" t="str">
        <f t="shared" si="33"/>
        <v/>
      </c>
      <c r="R387" s="74" t="str">
        <f t="shared" si="34"/>
        <v/>
      </c>
    </row>
    <row r="388" spans="2:18" ht="24.95" customHeight="1">
      <c r="B388" s="45" t="str">
        <f t="shared" si="35"/>
        <v/>
      </c>
      <c r="C388" s="60"/>
      <c r="D388" s="61"/>
      <c r="E388" s="61"/>
      <c r="F388" s="46" t="str">
        <f><![CDATA[IFERROR(IF(E388<>"",VLOOKUP(E388,Items!$C$8:$D$167,2,0),""),"راجع تكويد الصنف")]]></f>
        <v/>
      </c>
      <c r="G388" s="61"/>
      <c r="H388" s="61"/>
      <c r="I388" s="61"/>
      <c r="J388" s="61"/>
      <c r="K388" s="65"/>
      <c r="L388" s="39"/>
      <c r="M388" s="39"/>
      <c r="N388" s="71" t="str">
        <f t="shared" si="30"/>
        <v/>
      </c>
      <c r="O388" s="72" t="str">
        <f t="shared" si="31"/>
        <v/>
      </c>
      <c r="P388" s="73" t="str">
        <f t="shared" si="32"/>
        <v/>
      </c>
      <c r="Q388" s="73" t="str">
        <f t="shared" si="33"/>
        <v/>
      </c>
      <c r="R388" s="74" t="str">
        <f t="shared" si="34"/>
        <v/>
      </c>
    </row>
    <row r="389" spans="2:18" ht="24.95" customHeight="1">
      <c r="B389" s="45" t="str">
        <f t="shared" si="35"/>
        <v/>
      </c>
      <c r="C389" s="60"/>
      <c r="D389" s="61"/>
      <c r="E389" s="61"/>
      <c r="F389" s="46" t="str">
        <f><![CDATA[IFERROR(IF(E389<>"",VLOOKUP(E389,Items!$C$8:$D$167,2,0),""),"راجع تكويد الصنف")]]></f>
        <v/>
      </c>
      <c r="G389" s="61"/>
      <c r="H389" s="61"/>
      <c r="I389" s="61"/>
      <c r="J389" s="61"/>
      <c r="K389" s="65"/>
      <c r="L389" s="39"/>
      <c r="M389" s="39"/>
      <c r="N389" s="71" t="str">
        <f t="shared" si="30"/>
        <v/>
      </c>
      <c r="O389" s="72" t="str">
        <f t="shared" si="31"/>
        <v/>
      </c>
      <c r="P389" s="73" t="str">
        <f t="shared" si="32"/>
        <v/>
      </c>
      <c r="Q389" s="73" t="str">
        <f t="shared" si="33"/>
        <v/>
      </c>
      <c r="R389" s="74" t="str">
        <f t="shared" si="34"/>
        <v/>
      </c>
    </row>
    <row r="390" spans="2:18" ht="24.95" customHeight="1">
      <c r="B390" s="45" t="str">
        <f t="shared" si="35"/>
        <v/>
      </c>
      <c r="C390" s="60"/>
      <c r="D390" s="61"/>
      <c r="E390" s="61"/>
      <c r="F390" s="46" t="str">
        <f><![CDATA[IFERROR(IF(E390<>"",VLOOKUP(E390,Items!$C$8:$D$167,2,0),""),"راجع تكويد الصنف")]]></f>
        <v/>
      </c>
      <c r="G390" s="61"/>
      <c r="H390" s="61"/>
      <c r="I390" s="61"/>
      <c r="J390" s="61"/>
      <c r="K390" s="65"/>
      <c r="L390" s="39"/>
      <c r="M390" s="39"/>
      <c r="N390" s="71" t="str">
        <f t="shared" si="30"/>
        <v/>
      </c>
      <c r="O390" s="72" t="str">
        <f t="shared" si="31"/>
        <v/>
      </c>
      <c r="P390" s="73" t="str">
        <f t="shared" si="32"/>
        <v/>
      </c>
      <c r="Q390" s="73" t="str">
        <f t="shared" si="33"/>
        <v/>
      </c>
      <c r="R390" s="74" t="str">
        <f t="shared" si="34"/>
        <v/>
      </c>
    </row>
    <row r="391" spans="2:18" ht="24.95" customHeight="1">
      <c r="B391" s="45" t="str">
        <f t="shared" si="35"/>
        <v/>
      </c>
      <c r="C391" s="60"/>
      <c r="D391" s="61"/>
      <c r="E391" s="61"/>
      <c r="F391" s="46" t="str">
        <f><![CDATA[IFERROR(IF(E391<>"",VLOOKUP(E391,Items!$C$8:$D$167,2,0),""),"راجع تكويد الصنف")]]></f>
        <v/>
      </c>
      <c r="G391" s="61"/>
      <c r="H391" s="61"/>
      <c r="I391" s="61"/>
      <c r="J391" s="61"/>
      <c r="K391" s="65"/>
      <c r="L391" s="39"/>
      <c r="M391" s="39"/>
      <c r="N391" s="71" t="str">
        <f t="shared" si="30"/>
        <v/>
      </c>
      <c r="O391" s="72" t="str">
        <f t="shared" si="31"/>
        <v/>
      </c>
      <c r="P391" s="73" t="str">
        <f t="shared" si="32"/>
        <v/>
      </c>
      <c r="Q391" s="73" t="str">
        <f t="shared" si="33"/>
        <v/>
      </c>
      <c r="R391" s="74" t="str">
        <f t="shared" si="34"/>
        <v/>
      </c>
    </row>
    <row r="392" spans="2:18" ht="24.95" customHeight="1">
      <c r="B392" s="45" t="str">
        <f t="shared" si="35"/>
        <v/>
      </c>
      <c r="C392" s="60"/>
      <c r="D392" s="61"/>
      <c r="E392" s="61"/>
      <c r="F392" s="46" t="str">
        <f><![CDATA[IFERROR(IF(E392<>"",VLOOKUP(E392,Items!$C$8:$D$167,2,0),""),"راجع تكويد الصنف")]]></f>
        <v/>
      </c>
      <c r="G392" s="61"/>
      <c r="H392" s="61"/>
      <c r="I392" s="61"/>
      <c r="J392" s="61"/>
      <c r="K392" s="65"/>
      <c r="L392" s="39"/>
      <c r="M392" s="39"/>
      <c r="N392" s="71" t="str">
        <f t="shared" si="30"/>
        <v/>
      </c>
      <c r="O392" s="72" t="str">
        <f t="shared" si="31"/>
        <v/>
      </c>
      <c r="P392" s="73" t="str">
        <f t="shared" si="32"/>
        <v/>
      </c>
      <c r="Q392" s="73" t="str">
        <f t="shared" si="33"/>
        <v/>
      </c>
      <c r="R392" s="74" t="str">
        <f t="shared" si="34"/>
        <v/>
      </c>
    </row>
    <row r="393" spans="2:18" ht="24.95" customHeight="1">
      <c r="B393" s="45" t="str">
        <f t="shared" si="35"/>
        <v/>
      </c>
      <c r="C393" s="60"/>
      <c r="D393" s="61"/>
      <c r="E393" s="61"/>
      <c r="F393" s="46" t="str">
        <f><![CDATA[IFERROR(IF(E393<>"",VLOOKUP(E393,Items!$C$8:$D$167,2,0),""),"راجع تكويد الصنف")]]></f>
        <v/>
      </c>
      <c r="G393" s="61"/>
      <c r="H393" s="61"/>
      <c r="I393" s="61"/>
      <c r="J393" s="61"/>
      <c r="K393" s="65"/>
      <c r="L393" s="39"/>
      <c r="M393" s="39"/>
      <c r="N393" s="71" t="str">
        <f t="shared" si="30"/>
        <v/>
      </c>
      <c r="O393" s="72" t="str">
        <f t="shared" si="31"/>
        <v/>
      </c>
      <c r="P393" s="73" t="str">
        <f t="shared" si="32"/>
        <v/>
      </c>
      <c r="Q393" s="73" t="str">
        <f t="shared" si="33"/>
        <v/>
      </c>
      <c r="R393" s="74" t="str">
        <f t="shared" si="34"/>
        <v/>
      </c>
    </row>
    <row r="394" spans="2:18" ht="24.95" customHeight="1">
      <c r="B394" s="45" t="str">
        <f t="shared" si="35"/>
        <v/>
      </c>
      <c r="C394" s="60"/>
      <c r="D394" s="61"/>
      <c r="E394" s="61"/>
      <c r="F394" s="46" t="str">
        <f><![CDATA[IFERROR(IF(E394<>"",VLOOKUP(E394,Items!$C$8:$D$167,2,0),""),"راجع تكويد الصنف")]]></f>
        <v/>
      </c>
      <c r="G394" s="61"/>
      <c r="H394" s="61"/>
      <c r="I394" s="61"/>
      <c r="J394" s="61"/>
      <c r="K394" s="65"/>
      <c r="L394" s="39"/>
      <c r="M394" s="39"/>
      <c r="N394" s="71" t="str">
        <f t="shared" ref="N394:N457" si="36">IF(P394&lt;&gt;"",ROW(),"")</f>
        <v/>
      </c>
      <c r="O394" s="72" t="str">
        <f t="shared" ref="O394:O457" si="37">IF($O$8=3,IF($O$6=D394,C394,""),"")</f>
        <v/>
      </c>
      <c r="P394" s="73" t="str">
        <f t="shared" ref="P394:P457" si="38">IF($O$8=3,IF($O$6=D394,F394,""),"")</f>
        <v/>
      </c>
      <c r="Q394" s="73" t="str">
        <f t="shared" ref="Q394:Q457" si="39">IF($O$8=3,IF($O$6=D394,H394,""),"")</f>
        <v/>
      </c>
      <c r="R394" s="74" t="str">
        <f t="shared" ref="R394:R457" si="40">IF($O$8=3,IF($O$6=D394,I394,""),"")</f>
        <v/>
      </c>
    </row>
    <row r="395" spans="2:18" ht="24.95" customHeight="1">
      <c r="B395" s="45" t="str">
        <f t="shared" ref="B395:B458" si="41">IF(AND(C395&lt;&gt;"",E395&lt;&gt;""),B394+1,"")</f>
        <v/>
      </c>
      <c r="C395" s="60"/>
      <c r="D395" s="61"/>
      <c r="E395" s="61"/>
      <c r="F395" s="46" t="str">
        <f><![CDATA[IFERROR(IF(E395<>"",VLOOKUP(E395,Items!$C$8:$D$167,2,0),""),"راجع تكويد الصنف")]]></f>
        <v/>
      </c>
      <c r="G395" s="61"/>
      <c r="H395" s="61"/>
      <c r="I395" s="61"/>
      <c r="J395" s="61"/>
      <c r="K395" s="65"/>
      <c r="L395" s="39"/>
      <c r="M395" s="39"/>
      <c r="N395" s="71" t="str">
        <f t="shared" si="36"/>
        <v/>
      </c>
      <c r="O395" s="72" t="str">
        <f t="shared" si="37"/>
        <v/>
      </c>
      <c r="P395" s="73" t="str">
        <f t="shared" si="38"/>
        <v/>
      </c>
      <c r="Q395" s="73" t="str">
        <f t="shared" si="39"/>
        <v/>
      </c>
      <c r="R395" s="74" t="str">
        <f t="shared" si="40"/>
        <v/>
      </c>
    </row>
    <row r="396" spans="2:18" ht="24.95" customHeight="1">
      <c r="B396" s="45" t="str">
        <f t="shared" si="41"/>
        <v/>
      </c>
      <c r="C396" s="60"/>
      <c r="D396" s="61"/>
      <c r="E396" s="61"/>
      <c r="F396" s="46" t="str">
        <f><![CDATA[IFERROR(IF(E396<>"",VLOOKUP(E396,Items!$C$8:$D$167,2,0),""),"راجع تكويد الصنف")]]></f>
        <v/>
      </c>
      <c r="G396" s="61"/>
      <c r="H396" s="61"/>
      <c r="I396" s="61"/>
      <c r="J396" s="61"/>
      <c r="K396" s="65"/>
      <c r="L396" s="39"/>
      <c r="M396" s="39"/>
      <c r="N396" s="71" t="str">
        <f t="shared" si="36"/>
        <v/>
      </c>
      <c r="O396" s="72" t="str">
        <f t="shared" si="37"/>
        <v/>
      </c>
      <c r="P396" s="73" t="str">
        <f t="shared" si="38"/>
        <v/>
      </c>
      <c r="Q396" s="73" t="str">
        <f t="shared" si="39"/>
        <v/>
      </c>
      <c r="R396" s="74" t="str">
        <f t="shared" si="40"/>
        <v/>
      </c>
    </row>
    <row r="397" spans="2:18" ht="24.95" customHeight="1">
      <c r="B397" s="45" t="str">
        <f t="shared" si="41"/>
        <v/>
      </c>
      <c r="C397" s="60"/>
      <c r="D397" s="61"/>
      <c r="E397" s="61"/>
      <c r="F397" s="46" t="str">
        <f><![CDATA[IFERROR(IF(E397<>"",VLOOKUP(E397,Items!$C$8:$D$167,2,0),""),"راجع تكويد الصنف")]]></f>
        <v/>
      </c>
      <c r="G397" s="61"/>
      <c r="H397" s="61"/>
      <c r="I397" s="61"/>
      <c r="J397" s="61"/>
      <c r="K397" s="65"/>
      <c r="L397" s="39"/>
      <c r="M397" s="39"/>
      <c r="N397" s="71" t="str">
        <f t="shared" si="36"/>
        <v/>
      </c>
      <c r="O397" s="72" t="str">
        <f t="shared" si="37"/>
        <v/>
      </c>
      <c r="P397" s="73" t="str">
        <f t="shared" si="38"/>
        <v/>
      </c>
      <c r="Q397" s="73" t="str">
        <f t="shared" si="39"/>
        <v/>
      </c>
      <c r="R397" s="74" t="str">
        <f t="shared" si="40"/>
        <v/>
      </c>
    </row>
    <row r="398" spans="2:18" ht="24.95" customHeight="1">
      <c r="B398" s="45" t="str">
        <f t="shared" si="41"/>
        <v/>
      </c>
      <c r="C398" s="60"/>
      <c r="D398" s="61"/>
      <c r="E398" s="61"/>
      <c r="F398" s="46" t="str">
        <f><![CDATA[IFERROR(IF(E398<>"",VLOOKUP(E398,Items!$C$8:$D$167,2,0),""),"راجع تكويد الصنف")]]></f>
        <v/>
      </c>
      <c r="G398" s="61"/>
      <c r="H398" s="61"/>
      <c r="I398" s="61"/>
      <c r="J398" s="61"/>
      <c r="K398" s="65"/>
      <c r="L398" s="39"/>
      <c r="M398" s="39"/>
      <c r="N398" s="71" t="str">
        <f t="shared" si="36"/>
        <v/>
      </c>
      <c r="O398" s="72" t="str">
        <f t="shared" si="37"/>
        <v/>
      </c>
      <c r="P398" s="73" t="str">
        <f t="shared" si="38"/>
        <v/>
      </c>
      <c r="Q398" s="73" t="str">
        <f t="shared" si="39"/>
        <v/>
      </c>
      <c r="R398" s="74" t="str">
        <f t="shared" si="40"/>
        <v/>
      </c>
    </row>
    <row r="399" spans="2:18" ht="24.95" customHeight="1">
      <c r="B399" s="45" t="str">
        <f t="shared" si="41"/>
        <v/>
      </c>
      <c r="C399" s="60"/>
      <c r="D399" s="61"/>
      <c r="E399" s="61"/>
      <c r="F399" s="46" t="str">
        <f><![CDATA[IFERROR(IF(E399<>"",VLOOKUP(E399,Items!$C$8:$D$167,2,0),""),"راجع تكويد الصنف")]]></f>
        <v/>
      </c>
      <c r="G399" s="61"/>
      <c r="H399" s="61"/>
      <c r="I399" s="61"/>
      <c r="J399" s="61"/>
      <c r="K399" s="65"/>
      <c r="L399" s="39"/>
      <c r="M399" s="39"/>
      <c r="N399" s="71" t="str">
        <f t="shared" si="36"/>
        <v/>
      </c>
      <c r="O399" s="72" t="str">
        <f t="shared" si="37"/>
        <v/>
      </c>
      <c r="P399" s="73" t="str">
        <f t="shared" si="38"/>
        <v/>
      </c>
      <c r="Q399" s="73" t="str">
        <f t="shared" si="39"/>
        <v/>
      </c>
      <c r="R399" s="74" t="str">
        <f t="shared" si="40"/>
        <v/>
      </c>
    </row>
    <row r="400" spans="2:18" ht="24.95" customHeight="1">
      <c r="B400" s="45" t="str">
        <f t="shared" si="41"/>
        <v/>
      </c>
      <c r="C400" s="60"/>
      <c r="D400" s="61"/>
      <c r="E400" s="61"/>
      <c r="F400" s="46" t="str">
        <f><![CDATA[IFERROR(IF(E400<>"",VLOOKUP(E400,Items!$C$8:$D$167,2,0),""),"راجع تكويد الصنف")]]></f>
        <v/>
      </c>
      <c r="G400" s="61"/>
      <c r="H400" s="61"/>
      <c r="I400" s="61"/>
      <c r="J400" s="61"/>
      <c r="K400" s="65"/>
      <c r="L400" s="39"/>
      <c r="M400" s="39"/>
      <c r="N400" s="71" t="str">
        <f t="shared" si="36"/>
        <v/>
      </c>
      <c r="O400" s="72" t="str">
        <f t="shared" si="37"/>
        <v/>
      </c>
      <c r="P400" s="73" t="str">
        <f t="shared" si="38"/>
        <v/>
      </c>
      <c r="Q400" s="73" t="str">
        <f t="shared" si="39"/>
        <v/>
      </c>
      <c r="R400" s="74" t="str">
        <f t="shared" si="40"/>
        <v/>
      </c>
    </row>
    <row r="401" spans="2:18" ht="24.95" customHeight="1">
      <c r="B401" s="45" t="str">
        <f t="shared" si="41"/>
        <v/>
      </c>
      <c r="C401" s="60"/>
      <c r="D401" s="61"/>
      <c r="E401" s="61"/>
      <c r="F401" s="46" t="str">
        <f><![CDATA[IFERROR(IF(E401<>"",VLOOKUP(E401,Items!$C$8:$D$167,2,0),""),"راجع تكويد الصنف")]]></f>
        <v/>
      </c>
      <c r="G401" s="61"/>
      <c r="H401" s="61"/>
      <c r="I401" s="61"/>
      <c r="J401" s="61"/>
      <c r="K401" s="65"/>
      <c r="L401" s="39"/>
      <c r="M401" s="39"/>
      <c r="N401" s="71" t="str">
        <f t="shared" si="36"/>
        <v/>
      </c>
      <c r="O401" s="72" t="str">
        <f t="shared" si="37"/>
        <v/>
      </c>
      <c r="P401" s="73" t="str">
        <f t="shared" si="38"/>
        <v/>
      </c>
      <c r="Q401" s="73" t="str">
        <f t="shared" si="39"/>
        <v/>
      </c>
      <c r="R401" s="74" t="str">
        <f t="shared" si="40"/>
        <v/>
      </c>
    </row>
    <row r="402" spans="2:18" ht="24.95" customHeight="1">
      <c r="B402" s="45" t="str">
        <f t="shared" si="41"/>
        <v/>
      </c>
      <c r="C402" s="60"/>
      <c r="D402" s="61"/>
      <c r="E402" s="61"/>
      <c r="F402" s="46" t="str">
        <f><![CDATA[IFERROR(IF(E402<>"",VLOOKUP(E402,Items!$C$8:$D$167,2,0),""),"راجع تكويد الصنف")]]></f>
        <v/>
      </c>
      <c r="G402" s="61"/>
      <c r="H402" s="61"/>
      <c r="I402" s="61"/>
      <c r="J402" s="61"/>
      <c r="K402" s="65"/>
      <c r="L402" s="39"/>
      <c r="M402" s="39"/>
      <c r="N402" s="71" t="str">
        <f t="shared" si="36"/>
        <v/>
      </c>
      <c r="O402" s="72" t="str">
        <f t="shared" si="37"/>
        <v/>
      </c>
      <c r="P402" s="73" t="str">
        <f t="shared" si="38"/>
        <v/>
      </c>
      <c r="Q402" s="73" t="str">
        <f t="shared" si="39"/>
        <v/>
      </c>
      <c r="R402" s="74" t="str">
        <f t="shared" si="40"/>
        <v/>
      </c>
    </row>
    <row r="403" spans="2:18" ht="24.95" customHeight="1">
      <c r="B403" s="45" t="str">
        <f t="shared" si="41"/>
        <v/>
      </c>
      <c r="C403" s="60"/>
      <c r="D403" s="61"/>
      <c r="E403" s="61"/>
      <c r="F403" s="46" t="str">
        <f><![CDATA[IFERROR(IF(E403<>"",VLOOKUP(E403,Items!$C$8:$D$167,2,0),""),"راجع تكويد الصنف")]]></f>
        <v/>
      </c>
      <c r="G403" s="61"/>
      <c r="H403" s="61"/>
      <c r="I403" s="61"/>
      <c r="J403" s="61"/>
      <c r="K403" s="65"/>
      <c r="L403" s="39"/>
      <c r="M403" s="39"/>
      <c r="N403" s="71" t="str">
        <f t="shared" si="36"/>
        <v/>
      </c>
      <c r="O403" s="72" t="str">
        <f t="shared" si="37"/>
        <v/>
      </c>
      <c r="P403" s="73" t="str">
        <f t="shared" si="38"/>
        <v/>
      </c>
      <c r="Q403" s="73" t="str">
        <f t="shared" si="39"/>
        <v/>
      </c>
      <c r="R403" s="74" t="str">
        <f t="shared" si="40"/>
        <v/>
      </c>
    </row>
    <row r="404" spans="2:18" ht="24.95" customHeight="1">
      <c r="B404" s="45" t="str">
        <f t="shared" si="41"/>
        <v/>
      </c>
      <c r="C404" s="60"/>
      <c r="D404" s="61"/>
      <c r="E404" s="61"/>
      <c r="F404" s="46" t="str">
        <f><![CDATA[IFERROR(IF(E404<>"",VLOOKUP(E404,Items!$C$8:$D$167,2,0),""),"راجع تكويد الصنف")]]></f>
        <v/>
      </c>
      <c r="G404" s="61"/>
      <c r="H404" s="61"/>
      <c r="I404" s="61"/>
      <c r="J404" s="61"/>
      <c r="K404" s="65"/>
      <c r="L404" s="39"/>
      <c r="M404" s="39"/>
      <c r="N404" s="71" t="str">
        <f t="shared" si="36"/>
        <v/>
      </c>
      <c r="O404" s="72" t="str">
        <f t="shared" si="37"/>
        <v/>
      </c>
      <c r="P404" s="73" t="str">
        <f t="shared" si="38"/>
        <v/>
      </c>
      <c r="Q404" s="73" t="str">
        <f t="shared" si="39"/>
        <v/>
      </c>
      <c r="R404" s="74" t="str">
        <f t="shared" si="40"/>
        <v/>
      </c>
    </row>
    <row r="405" spans="2:18" ht="24.95" customHeight="1">
      <c r="B405" s="45" t="str">
        <f t="shared" si="41"/>
        <v/>
      </c>
      <c r="C405" s="60"/>
      <c r="D405" s="61"/>
      <c r="E405" s="61"/>
      <c r="F405" s="46" t="str">
        <f><![CDATA[IFERROR(IF(E405<>"",VLOOKUP(E405,Items!$C$8:$D$167,2,0),""),"راجع تكويد الصنف")]]></f>
        <v/>
      </c>
      <c r="G405" s="61"/>
      <c r="H405" s="61"/>
      <c r="I405" s="61"/>
      <c r="J405" s="61"/>
      <c r="K405" s="65"/>
      <c r="L405" s="39"/>
      <c r="M405" s="39"/>
      <c r="N405" s="71" t="str">
        <f t="shared" si="36"/>
        <v/>
      </c>
      <c r="O405" s="72" t="str">
        <f t="shared" si="37"/>
        <v/>
      </c>
      <c r="P405" s="73" t="str">
        <f t="shared" si="38"/>
        <v/>
      </c>
      <c r="Q405" s="73" t="str">
        <f t="shared" si="39"/>
        <v/>
      </c>
      <c r="R405" s="74" t="str">
        <f t="shared" si="40"/>
        <v/>
      </c>
    </row>
    <row r="406" spans="2:18" ht="24.95" customHeight="1">
      <c r="B406" s="45" t="str">
        <f t="shared" si="41"/>
        <v/>
      </c>
      <c r="C406" s="60"/>
      <c r="D406" s="61"/>
      <c r="E406" s="61"/>
      <c r="F406" s="46" t="str">
        <f><![CDATA[IFERROR(IF(E406<>"",VLOOKUP(E406,Items!$C$8:$D$167,2,0),""),"راجع تكويد الصنف")]]></f>
        <v/>
      </c>
      <c r="G406" s="61"/>
      <c r="H406" s="61"/>
      <c r="I406" s="61"/>
      <c r="J406" s="61"/>
      <c r="K406" s="65"/>
      <c r="L406" s="39"/>
      <c r="M406" s="39"/>
      <c r="N406" s="71" t="str">
        <f t="shared" si="36"/>
        <v/>
      </c>
      <c r="O406" s="72" t="str">
        <f t="shared" si="37"/>
        <v/>
      </c>
      <c r="P406" s="73" t="str">
        <f t="shared" si="38"/>
        <v/>
      </c>
      <c r="Q406" s="73" t="str">
        <f t="shared" si="39"/>
        <v/>
      </c>
      <c r="R406" s="74" t="str">
        <f t="shared" si="40"/>
        <v/>
      </c>
    </row>
    <row r="407" spans="2:18" ht="24.95" customHeight="1">
      <c r="B407" s="45" t="str">
        <f t="shared" si="41"/>
        <v/>
      </c>
      <c r="C407" s="60"/>
      <c r="D407" s="61"/>
      <c r="E407" s="61"/>
      <c r="F407" s="46" t="str">
        <f><![CDATA[IFERROR(IF(E407<>"",VLOOKUP(E407,Items!$C$8:$D$167,2,0),""),"راجع تكويد الصنف")]]></f>
        <v/>
      </c>
      <c r="G407" s="61"/>
      <c r="H407" s="61"/>
      <c r="I407" s="61"/>
      <c r="J407" s="61"/>
      <c r="K407" s="65"/>
      <c r="L407" s="39"/>
      <c r="M407" s="39"/>
      <c r="N407" s="71" t="str">
        <f t="shared" si="36"/>
        <v/>
      </c>
      <c r="O407" s="72" t="str">
        <f t="shared" si="37"/>
        <v/>
      </c>
      <c r="P407" s="73" t="str">
        <f t="shared" si="38"/>
        <v/>
      </c>
      <c r="Q407" s="73" t="str">
        <f t="shared" si="39"/>
        <v/>
      </c>
      <c r="R407" s="74" t="str">
        <f t="shared" si="40"/>
        <v/>
      </c>
    </row>
    <row r="408" spans="2:18" ht="24.95" customHeight="1">
      <c r="B408" s="45" t="str">
        <f t="shared" si="41"/>
        <v/>
      </c>
      <c r="C408" s="60"/>
      <c r="D408" s="61"/>
      <c r="E408" s="61"/>
      <c r="F408" s="46" t="str">
        <f><![CDATA[IFERROR(IF(E408<>"",VLOOKUP(E408,Items!$C$8:$D$167,2,0),""),"راجع تكويد الصنف")]]></f>
        <v/>
      </c>
      <c r="G408" s="61"/>
      <c r="H408" s="61"/>
      <c r="I408" s="61"/>
      <c r="J408" s="61"/>
      <c r="K408" s="65"/>
      <c r="L408" s="39"/>
      <c r="M408" s="39"/>
      <c r="N408" s="71" t="str">
        <f t="shared" si="36"/>
        <v/>
      </c>
      <c r="O408" s="72" t="str">
        <f t="shared" si="37"/>
        <v/>
      </c>
      <c r="P408" s="73" t="str">
        <f t="shared" si="38"/>
        <v/>
      </c>
      <c r="Q408" s="73" t="str">
        <f t="shared" si="39"/>
        <v/>
      </c>
      <c r="R408" s="74" t="str">
        <f t="shared" si="40"/>
        <v/>
      </c>
    </row>
    <row r="409" spans="2:18" ht="24.95" customHeight="1">
      <c r="B409" s="45" t="str">
        <f t="shared" si="41"/>
        <v/>
      </c>
      <c r="C409" s="60"/>
      <c r="D409" s="61"/>
      <c r="E409" s="61"/>
      <c r="F409" s="46" t="str">
        <f><![CDATA[IFERROR(IF(E409<>"",VLOOKUP(E409,Items!$C$8:$D$167,2,0),""),"راجع تكويد الصنف")]]></f>
        <v/>
      </c>
      <c r="G409" s="61"/>
      <c r="H409" s="61"/>
      <c r="I409" s="61"/>
      <c r="J409" s="61"/>
      <c r="K409" s="65"/>
      <c r="L409" s="39"/>
      <c r="M409" s="39"/>
      <c r="N409" s="71" t="str">
        <f t="shared" si="36"/>
        <v/>
      </c>
      <c r="O409" s="72" t="str">
        <f t="shared" si="37"/>
        <v/>
      </c>
      <c r="P409" s="73" t="str">
        <f t="shared" si="38"/>
        <v/>
      </c>
      <c r="Q409" s="73" t="str">
        <f t="shared" si="39"/>
        <v/>
      </c>
      <c r="R409" s="74" t="str">
        <f t="shared" si="40"/>
        <v/>
      </c>
    </row>
    <row r="410" spans="2:18" ht="24.95" customHeight="1">
      <c r="B410" s="45" t="str">
        <f t="shared" si="41"/>
        <v/>
      </c>
      <c r="C410" s="60"/>
      <c r="D410" s="61"/>
      <c r="E410" s="61"/>
      <c r="F410" s="46" t="str">
        <f><![CDATA[IFERROR(IF(E410<>"",VLOOKUP(E410,Items!$C$8:$D$167,2,0),""),"راجع تكويد الصنف")]]></f>
        <v/>
      </c>
      <c r="G410" s="61"/>
      <c r="H410" s="61"/>
      <c r="I410" s="61"/>
      <c r="J410" s="61"/>
      <c r="K410" s="65"/>
      <c r="L410" s="39"/>
      <c r="M410" s="39"/>
      <c r="N410" s="71" t="str">
        <f t="shared" si="36"/>
        <v/>
      </c>
      <c r="O410" s="72" t="str">
        <f t="shared" si="37"/>
        <v/>
      </c>
      <c r="P410" s="73" t="str">
        <f t="shared" si="38"/>
        <v/>
      </c>
      <c r="Q410" s="73" t="str">
        <f t="shared" si="39"/>
        <v/>
      </c>
      <c r="R410" s="74" t="str">
        <f t="shared" si="40"/>
        <v/>
      </c>
    </row>
    <row r="411" spans="2:18" ht="24.95" customHeight="1">
      <c r="B411" s="45" t="str">
        <f t="shared" si="41"/>
        <v/>
      </c>
      <c r="C411" s="60"/>
      <c r="D411" s="61"/>
      <c r="E411" s="61"/>
      <c r="F411" s="46" t="str">
        <f><![CDATA[IFERROR(IF(E411<>"",VLOOKUP(E411,Items!$C$8:$D$167,2,0),""),"راجع تكويد الصنف")]]></f>
        <v/>
      </c>
      <c r="G411" s="61"/>
      <c r="H411" s="61"/>
      <c r="I411" s="61"/>
      <c r="J411" s="61"/>
      <c r="K411" s="65"/>
      <c r="L411" s="39"/>
      <c r="M411" s="39"/>
      <c r="N411" s="71" t="str">
        <f t="shared" si="36"/>
        <v/>
      </c>
      <c r="O411" s="72" t="str">
        <f t="shared" si="37"/>
        <v/>
      </c>
      <c r="P411" s="73" t="str">
        <f t="shared" si="38"/>
        <v/>
      </c>
      <c r="Q411" s="73" t="str">
        <f t="shared" si="39"/>
        <v/>
      </c>
      <c r="R411" s="74" t="str">
        <f t="shared" si="40"/>
        <v/>
      </c>
    </row>
    <row r="412" spans="2:18" ht="24.95" customHeight="1">
      <c r="B412" s="45" t="str">
        <f t="shared" si="41"/>
        <v/>
      </c>
      <c r="C412" s="60"/>
      <c r="D412" s="61"/>
      <c r="E412" s="61"/>
      <c r="F412" s="46" t="str">
        <f><![CDATA[IFERROR(IF(E412<>"",VLOOKUP(E412,Items!$C$8:$D$167,2,0),""),"راجع تكويد الصنف")]]></f>
        <v/>
      </c>
      <c r="G412" s="61"/>
      <c r="H412" s="61"/>
      <c r="I412" s="61"/>
      <c r="J412" s="61"/>
      <c r="K412" s="65"/>
      <c r="L412" s="39"/>
      <c r="M412" s="39"/>
      <c r="N412" s="71" t="str">
        <f t="shared" si="36"/>
        <v/>
      </c>
      <c r="O412" s="72" t="str">
        <f t="shared" si="37"/>
        <v/>
      </c>
      <c r="P412" s="73" t="str">
        <f t="shared" si="38"/>
        <v/>
      </c>
      <c r="Q412" s="73" t="str">
        <f t="shared" si="39"/>
        <v/>
      </c>
      <c r="R412" s="74" t="str">
        <f t="shared" si="40"/>
        <v/>
      </c>
    </row>
    <row r="413" spans="2:18" ht="24.95" customHeight="1">
      <c r="B413" s="45" t="str">
        <f t="shared" si="41"/>
        <v/>
      </c>
      <c r="C413" s="60"/>
      <c r="D413" s="61"/>
      <c r="E413" s="61"/>
      <c r="F413" s="46" t="str">
        <f><![CDATA[IFERROR(IF(E413<>"",VLOOKUP(E413,Items!$C$8:$D$167,2,0),""),"راجع تكويد الصنف")]]></f>
        <v/>
      </c>
      <c r="G413" s="61"/>
      <c r="H413" s="61"/>
      <c r="I413" s="61"/>
      <c r="J413" s="61"/>
      <c r="K413" s="65"/>
      <c r="L413" s="39"/>
      <c r="M413" s="39"/>
      <c r="N413" s="71" t="str">
        <f t="shared" si="36"/>
        <v/>
      </c>
      <c r="O413" s="72" t="str">
        <f t="shared" si="37"/>
        <v/>
      </c>
      <c r="P413" s="73" t="str">
        <f t="shared" si="38"/>
        <v/>
      </c>
      <c r="Q413" s="73" t="str">
        <f t="shared" si="39"/>
        <v/>
      </c>
      <c r="R413" s="74" t="str">
        <f t="shared" si="40"/>
        <v/>
      </c>
    </row>
    <row r="414" spans="2:18" ht="24.95" customHeight="1">
      <c r="B414" s="45" t="str">
        <f t="shared" si="41"/>
        <v/>
      </c>
      <c r="C414" s="60"/>
      <c r="D414" s="61"/>
      <c r="E414" s="61"/>
      <c r="F414" s="46" t="str">
        <f><![CDATA[IFERROR(IF(E414<>"",VLOOKUP(E414,Items!$C$8:$D$167,2,0),""),"راجع تكويد الصنف")]]></f>
        <v/>
      </c>
      <c r="G414" s="61"/>
      <c r="H414" s="61"/>
      <c r="I414" s="61"/>
      <c r="J414" s="61"/>
      <c r="K414" s="65"/>
      <c r="L414" s="39"/>
      <c r="M414" s="39"/>
      <c r="N414" s="71" t="str">
        <f t="shared" si="36"/>
        <v/>
      </c>
      <c r="O414" s="72" t="str">
        <f t="shared" si="37"/>
        <v/>
      </c>
      <c r="P414" s="73" t="str">
        <f t="shared" si="38"/>
        <v/>
      </c>
      <c r="Q414" s="73" t="str">
        <f t="shared" si="39"/>
        <v/>
      </c>
      <c r="R414" s="74" t="str">
        <f t="shared" si="40"/>
        <v/>
      </c>
    </row>
    <row r="415" spans="2:18" ht="24.95" customHeight="1">
      <c r="B415" s="45" t="str">
        <f t="shared" si="41"/>
        <v/>
      </c>
      <c r="C415" s="60"/>
      <c r="D415" s="61"/>
      <c r="E415" s="61"/>
      <c r="F415" s="46" t="str">
        <f><![CDATA[IFERROR(IF(E415<>"",VLOOKUP(E415,Items!$C$8:$D$167,2,0),""),"راجع تكويد الصنف")]]></f>
        <v/>
      </c>
      <c r="G415" s="61"/>
      <c r="H415" s="61"/>
      <c r="I415" s="61"/>
      <c r="J415" s="61"/>
      <c r="K415" s="65"/>
      <c r="L415" s="39"/>
      <c r="M415" s="39"/>
      <c r="N415" s="71" t="str">
        <f t="shared" si="36"/>
        <v/>
      </c>
      <c r="O415" s="72" t="str">
        <f t="shared" si="37"/>
        <v/>
      </c>
      <c r="P415" s="73" t="str">
        <f t="shared" si="38"/>
        <v/>
      </c>
      <c r="Q415" s="73" t="str">
        <f t="shared" si="39"/>
        <v/>
      </c>
      <c r="R415" s="74" t="str">
        <f t="shared" si="40"/>
        <v/>
      </c>
    </row>
    <row r="416" spans="2:18" ht="24.95" customHeight="1">
      <c r="B416" s="45" t="str">
        <f t="shared" si="41"/>
        <v/>
      </c>
      <c r="C416" s="60"/>
      <c r="D416" s="61"/>
      <c r="E416" s="61"/>
      <c r="F416" s="46" t="str">
        <f><![CDATA[IFERROR(IF(E416<>"",VLOOKUP(E416,Items!$C$8:$D$167,2,0),""),"راجع تكويد الصنف")]]></f>
        <v/>
      </c>
      <c r="G416" s="61"/>
      <c r="H416" s="61"/>
      <c r="I416" s="61"/>
      <c r="J416" s="61"/>
      <c r="K416" s="65"/>
      <c r="L416" s="39"/>
      <c r="M416" s="39"/>
      <c r="N416" s="71" t="str">
        <f t="shared" si="36"/>
        <v/>
      </c>
      <c r="O416" s="72" t="str">
        <f t="shared" si="37"/>
        <v/>
      </c>
      <c r="P416" s="73" t="str">
        <f t="shared" si="38"/>
        <v/>
      </c>
      <c r="Q416" s="73" t="str">
        <f t="shared" si="39"/>
        <v/>
      </c>
      <c r="R416" s="74" t="str">
        <f t="shared" si="40"/>
        <v/>
      </c>
    </row>
    <row r="417" spans="2:18" ht="24.95" customHeight="1">
      <c r="B417" s="45" t="str">
        <f t="shared" si="41"/>
        <v/>
      </c>
      <c r="C417" s="60"/>
      <c r="D417" s="61"/>
      <c r="E417" s="61"/>
      <c r="F417" s="46" t="str">
        <f><![CDATA[IFERROR(IF(E417<>"",VLOOKUP(E417,Items!$C$8:$D$167,2,0),""),"راجع تكويد الصنف")]]></f>
        <v/>
      </c>
      <c r="G417" s="61"/>
      <c r="H417" s="61"/>
      <c r="I417" s="61"/>
      <c r="J417" s="61"/>
      <c r="K417" s="65"/>
      <c r="L417" s="39"/>
      <c r="M417" s="39"/>
      <c r="N417" s="71" t="str">
        <f t="shared" si="36"/>
        <v/>
      </c>
      <c r="O417" s="72" t="str">
        <f t="shared" si="37"/>
        <v/>
      </c>
      <c r="P417" s="73" t="str">
        <f t="shared" si="38"/>
        <v/>
      </c>
      <c r="Q417" s="73" t="str">
        <f t="shared" si="39"/>
        <v/>
      </c>
      <c r="R417" s="74" t="str">
        <f t="shared" si="40"/>
        <v/>
      </c>
    </row>
    <row r="418" spans="2:18" ht="24.95" customHeight="1">
      <c r="B418" s="45" t="str">
        <f t="shared" si="41"/>
        <v/>
      </c>
      <c r="C418" s="60"/>
      <c r="D418" s="61"/>
      <c r="E418" s="61"/>
      <c r="F418" s="46" t="str">
        <f><![CDATA[IFERROR(IF(E418<>"",VLOOKUP(E418,Items!$C$8:$D$167,2,0),""),"راجع تكويد الصنف")]]></f>
        <v/>
      </c>
      <c r="G418" s="61"/>
      <c r="H418" s="61"/>
      <c r="I418" s="61"/>
      <c r="J418" s="61"/>
      <c r="K418" s="65"/>
      <c r="L418" s="39"/>
      <c r="M418" s="39"/>
      <c r="N418" s="71" t="str">
        <f t="shared" si="36"/>
        <v/>
      </c>
      <c r="O418" s="72" t="str">
        <f t="shared" si="37"/>
        <v/>
      </c>
      <c r="P418" s="73" t="str">
        <f t="shared" si="38"/>
        <v/>
      </c>
      <c r="Q418" s="73" t="str">
        <f t="shared" si="39"/>
        <v/>
      </c>
      <c r="R418" s="74" t="str">
        <f t="shared" si="40"/>
        <v/>
      </c>
    </row>
    <row r="419" spans="2:18" ht="24.95" customHeight="1">
      <c r="B419" s="45" t="str">
        <f t="shared" si="41"/>
        <v/>
      </c>
      <c r="C419" s="60"/>
      <c r="D419" s="61"/>
      <c r="E419" s="61"/>
      <c r="F419" s="46" t="str">
        <f><![CDATA[IFERROR(IF(E419<>"",VLOOKUP(E419,Items!$C$8:$D$167,2,0),""),"راجع تكويد الصنف")]]></f>
        <v/>
      </c>
      <c r="G419" s="61"/>
      <c r="H419" s="61"/>
      <c r="I419" s="61"/>
      <c r="J419" s="61"/>
      <c r="K419" s="65"/>
      <c r="L419" s="39"/>
      <c r="M419" s="39"/>
      <c r="N419" s="71" t="str">
        <f t="shared" si="36"/>
        <v/>
      </c>
      <c r="O419" s="72" t="str">
        <f t="shared" si="37"/>
        <v/>
      </c>
      <c r="P419" s="73" t="str">
        <f t="shared" si="38"/>
        <v/>
      </c>
      <c r="Q419" s="73" t="str">
        <f t="shared" si="39"/>
        <v/>
      </c>
      <c r="R419" s="74" t="str">
        <f t="shared" si="40"/>
        <v/>
      </c>
    </row>
    <row r="420" spans="2:18" ht="24.95" customHeight="1">
      <c r="B420" s="45" t="str">
        <f t="shared" si="41"/>
        <v/>
      </c>
      <c r="C420" s="60"/>
      <c r="D420" s="61"/>
      <c r="E420" s="61"/>
      <c r="F420" s="46" t="str">
        <f><![CDATA[IFERROR(IF(E420<>"",VLOOKUP(E420,Items!$C$8:$D$167,2,0),""),"راجع تكويد الصنف")]]></f>
        <v/>
      </c>
      <c r="G420" s="61"/>
      <c r="H420" s="61"/>
      <c r="I420" s="61"/>
      <c r="J420" s="61"/>
      <c r="K420" s="65"/>
      <c r="L420" s="39"/>
      <c r="M420" s="39"/>
      <c r="N420" s="71" t="str">
        <f t="shared" si="36"/>
        <v/>
      </c>
      <c r="O420" s="72" t="str">
        <f t="shared" si="37"/>
        <v/>
      </c>
      <c r="P420" s="73" t="str">
        <f t="shared" si="38"/>
        <v/>
      </c>
      <c r="Q420" s="73" t="str">
        <f t="shared" si="39"/>
        <v/>
      </c>
      <c r="R420" s="74" t="str">
        <f t="shared" si="40"/>
        <v/>
      </c>
    </row>
    <row r="421" spans="2:18" ht="24.95" customHeight="1">
      <c r="B421" s="45" t="str">
        <f t="shared" si="41"/>
        <v/>
      </c>
      <c r="C421" s="60"/>
      <c r="D421" s="61"/>
      <c r="E421" s="61"/>
      <c r="F421" s="46" t="str">
        <f><![CDATA[IFERROR(IF(E421<>"",VLOOKUP(E421,Items!$C$8:$D$167,2,0),""),"راجع تكويد الصنف")]]></f>
        <v/>
      </c>
      <c r="G421" s="61"/>
      <c r="H421" s="61"/>
      <c r="I421" s="61"/>
      <c r="J421" s="61"/>
      <c r="K421" s="65"/>
      <c r="L421" s="39"/>
      <c r="M421" s="39"/>
      <c r="N421" s="71" t="str">
        <f t="shared" si="36"/>
        <v/>
      </c>
      <c r="O421" s="72" t="str">
        <f t="shared" si="37"/>
        <v/>
      </c>
      <c r="P421" s="73" t="str">
        <f t="shared" si="38"/>
        <v/>
      </c>
      <c r="Q421" s="73" t="str">
        <f t="shared" si="39"/>
        <v/>
      </c>
      <c r="R421" s="74" t="str">
        <f t="shared" si="40"/>
        <v/>
      </c>
    </row>
    <row r="422" spans="2:18" ht="24.95" customHeight="1">
      <c r="B422" s="45" t="str">
        <f t="shared" si="41"/>
        <v/>
      </c>
      <c r="C422" s="60"/>
      <c r="D422" s="61"/>
      <c r="E422" s="61"/>
      <c r="F422" s="46" t="str">
        <f><![CDATA[IFERROR(IF(E422<>"",VLOOKUP(E422,Items!$C$8:$D$167,2,0),""),"راجع تكويد الصنف")]]></f>
        <v/>
      </c>
      <c r="G422" s="61"/>
      <c r="H422" s="61"/>
      <c r="I422" s="61"/>
      <c r="J422" s="61"/>
      <c r="K422" s="65"/>
      <c r="L422" s="39"/>
      <c r="M422" s="39"/>
      <c r="N422" s="71" t="str">
        <f t="shared" si="36"/>
        <v/>
      </c>
      <c r="O422" s="72" t="str">
        <f t="shared" si="37"/>
        <v/>
      </c>
      <c r="P422" s="73" t="str">
        <f t="shared" si="38"/>
        <v/>
      </c>
      <c r="Q422" s="73" t="str">
        <f t="shared" si="39"/>
        <v/>
      </c>
      <c r="R422" s="74" t="str">
        <f t="shared" si="40"/>
        <v/>
      </c>
    </row>
    <row r="423" spans="2:18" ht="24.95" customHeight="1">
      <c r="B423" s="45" t="str">
        <f t="shared" si="41"/>
        <v/>
      </c>
      <c r="C423" s="60"/>
      <c r="D423" s="61"/>
      <c r="E423" s="61"/>
      <c r="F423" s="46" t="str">
        <f><![CDATA[IFERROR(IF(E423<>"",VLOOKUP(E423,Items!$C$8:$D$167,2,0),""),"راجع تكويد الصنف")]]></f>
        <v/>
      </c>
      <c r="G423" s="61"/>
      <c r="H423" s="61"/>
      <c r="I423" s="61"/>
      <c r="J423" s="61"/>
      <c r="K423" s="65"/>
      <c r="L423" s="39"/>
      <c r="M423" s="39"/>
      <c r="N423" s="71" t="str">
        <f t="shared" si="36"/>
        <v/>
      </c>
      <c r="O423" s="72" t="str">
        <f t="shared" si="37"/>
        <v/>
      </c>
      <c r="P423" s="73" t="str">
        <f t="shared" si="38"/>
        <v/>
      </c>
      <c r="Q423" s="73" t="str">
        <f t="shared" si="39"/>
        <v/>
      </c>
      <c r="R423" s="74" t="str">
        <f t="shared" si="40"/>
        <v/>
      </c>
    </row>
    <row r="424" spans="2:18" ht="24.95" customHeight="1">
      <c r="B424" s="45" t="str">
        <f t="shared" si="41"/>
        <v/>
      </c>
      <c r="C424" s="60"/>
      <c r="D424" s="61"/>
      <c r="E424" s="61"/>
      <c r="F424" s="46" t="str">
        <f><![CDATA[IFERROR(IF(E424<>"",VLOOKUP(E424,Items!$C$8:$D$167,2,0),""),"راجع تكويد الصنف")]]></f>
        <v/>
      </c>
      <c r="G424" s="61"/>
      <c r="H424" s="61"/>
      <c r="I424" s="61"/>
      <c r="J424" s="61"/>
      <c r="K424" s="65"/>
      <c r="L424" s="39"/>
      <c r="M424" s="39"/>
      <c r="N424" s="71" t="str">
        <f t="shared" si="36"/>
        <v/>
      </c>
      <c r="O424" s="72" t="str">
        <f t="shared" si="37"/>
        <v/>
      </c>
      <c r="P424" s="73" t="str">
        <f t="shared" si="38"/>
        <v/>
      </c>
      <c r="Q424" s="73" t="str">
        <f t="shared" si="39"/>
        <v/>
      </c>
      <c r="R424" s="74" t="str">
        <f t="shared" si="40"/>
        <v/>
      </c>
    </row>
    <row r="425" spans="2:18" ht="24.95" customHeight="1">
      <c r="B425" s="45" t="str">
        <f t="shared" si="41"/>
        <v/>
      </c>
      <c r="C425" s="60"/>
      <c r="D425" s="61"/>
      <c r="E425" s="61"/>
      <c r="F425" s="46" t="str">
        <f><![CDATA[IFERROR(IF(E425<>"",VLOOKUP(E425,Items!$C$8:$D$167,2,0),""),"راجع تكويد الصنف")]]></f>
        <v/>
      </c>
      <c r="G425" s="61"/>
      <c r="H425" s="61"/>
      <c r="I425" s="61"/>
      <c r="J425" s="61"/>
      <c r="K425" s="65"/>
      <c r="L425" s="39"/>
      <c r="M425" s="39"/>
      <c r="N425" s="71" t="str">
        <f t="shared" si="36"/>
        <v/>
      </c>
      <c r="O425" s="72" t="str">
        <f t="shared" si="37"/>
        <v/>
      </c>
      <c r="P425" s="73" t="str">
        <f t="shared" si="38"/>
        <v/>
      </c>
      <c r="Q425" s="73" t="str">
        <f t="shared" si="39"/>
        <v/>
      </c>
      <c r="R425" s="74" t="str">
        <f t="shared" si="40"/>
        <v/>
      </c>
    </row>
    <row r="426" spans="2:18" ht="24.95" customHeight="1">
      <c r="B426" s="45" t="str">
        <f t="shared" si="41"/>
        <v/>
      </c>
      <c r="C426" s="60"/>
      <c r="D426" s="61"/>
      <c r="E426" s="61"/>
      <c r="F426" s="46" t="str">
        <f><![CDATA[IFERROR(IF(E426<>"",VLOOKUP(E426,Items!$C$8:$D$167,2,0),""),"راجع تكويد الصنف")]]></f>
        <v/>
      </c>
      <c r="G426" s="61"/>
      <c r="H426" s="61"/>
      <c r="I426" s="61"/>
      <c r="J426" s="61"/>
      <c r="K426" s="65"/>
      <c r="L426" s="39"/>
      <c r="M426" s="39"/>
      <c r="N426" s="71" t="str">
        <f t="shared" si="36"/>
        <v/>
      </c>
      <c r="O426" s="72" t="str">
        <f t="shared" si="37"/>
        <v/>
      </c>
      <c r="P426" s="73" t="str">
        <f t="shared" si="38"/>
        <v/>
      </c>
      <c r="Q426" s="73" t="str">
        <f t="shared" si="39"/>
        <v/>
      </c>
      <c r="R426" s="74" t="str">
        <f t="shared" si="40"/>
        <v/>
      </c>
    </row>
    <row r="427" spans="2:18" ht="24.95" customHeight="1">
      <c r="B427" s="45" t="str">
        <f t="shared" si="41"/>
        <v/>
      </c>
      <c r="C427" s="60"/>
      <c r="D427" s="61"/>
      <c r="E427" s="61"/>
      <c r="F427" s="46" t="str">
        <f><![CDATA[IFERROR(IF(E427<>"",VLOOKUP(E427,Items!$C$8:$D$167,2,0),""),"راجع تكويد الصنف")]]></f>
        <v/>
      </c>
      <c r="G427" s="61"/>
      <c r="H427" s="61"/>
      <c r="I427" s="61"/>
      <c r="J427" s="61"/>
      <c r="K427" s="65"/>
      <c r="L427" s="39"/>
      <c r="M427" s="39"/>
      <c r="N427" s="71" t="str">
        <f t="shared" si="36"/>
        <v/>
      </c>
      <c r="O427" s="72" t="str">
        <f t="shared" si="37"/>
        <v/>
      </c>
      <c r="P427" s="73" t="str">
        <f t="shared" si="38"/>
        <v/>
      </c>
      <c r="Q427" s="73" t="str">
        <f t="shared" si="39"/>
        <v/>
      </c>
      <c r="R427" s="74" t="str">
        <f t="shared" si="40"/>
        <v/>
      </c>
    </row>
    <row r="428" spans="2:18" ht="24.95" customHeight="1">
      <c r="B428" s="45" t="str">
        <f t="shared" si="41"/>
        <v/>
      </c>
      <c r="C428" s="60"/>
      <c r="D428" s="61"/>
      <c r="E428" s="61"/>
      <c r="F428" s="46" t="str">
        <f><![CDATA[IFERROR(IF(E428<>"",VLOOKUP(E428,Items!$C$8:$D$167,2,0),""),"راجع تكويد الصنف")]]></f>
        <v/>
      </c>
      <c r="G428" s="61"/>
      <c r="H428" s="61"/>
      <c r="I428" s="61"/>
      <c r="J428" s="61"/>
      <c r="K428" s="65"/>
      <c r="L428" s="39"/>
      <c r="M428" s="39"/>
      <c r="N428" s="71" t="str">
        <f t="shared" si="36"/>
        <v/>
      </c>
      <c r="O428" s="72" t="str">
        <f t="shared" si="37"/>
        <v/>
      </c>
      <c r="P428" s="73" t="str">
        <f t="shared" si="38"/>
        <v/>
      </c>
      <c r="Q428" s="73" t="str">
        <f t="shared" si="39"/>
        <v/>
      </c>
      <c r="R428" s="74" t="str">
        <f t="shared" si="40"/>
        <v/>
      </c>
    </row>
    <row r="429" spans="2:18" ht="24.95" customHeight="1">
      <c r="B429" s="45" t="str">
        <f t="shared" si="41"/>
        <v/>
      </c>
      <c r="C429" s="60"/>
      <c r="D429" s="61"/>
      <c r="E429" s="61"/>
      <c r="F429" s="46" t="str">
        <f><![CDATA[IFERROR(IF(E429<>"",VLOOKUP(E429,Items!$C$8:$D$167,2,0),""),"راجع تكويد الصنف")]]></f>
        <v/>
      </c>
      <c r="G429" s="61"/>
      <c r="H429" s="61"/>
      <c r="I429" s="61"/>
      <c r="J429" s="61"/>
      <c r="K429" s="65"/>
      <c r="L429" s="39"/>
      <c r="M429" s="39"/>
      <c r="N429" s="71" t="str">
        <f t="shared" si="36"/>
        <v/>
      </c>
      <c r="O429" s="72" t="str">
        <f t="shared" si="37"/>
        <v/>
      </c>
      <c r="P429" s="73" t="str">
        <f t="shared" si="38"/>
        <v/>
      </c>
      <c r="Q429" s="73" t="str">
        <f t="shared" si="39"/>
        <v/>
      </c>
      <c r="R429" s="74" t="str">
        <f t="shared" si="40"/>
        <v/>
      </c>
    </row>
    <row r="430" spans="2:18" ht="24.95" customHeight="1">
      <c r="B430" s="45" t="str">
        <f t="shared" si="41"/>
        <v/>
      </c>
      <c r="C430" s="60"/>
      <c r="D430" s="61"/>
      <c r="E430" s="61"/>
      <c r="F430" s="46" t="str">
        <f><![CDATA[IFERROR(IF(E430<>"",VLOOKUP(E430,Items!$C$8:$D$167,2,0),""),"راجع تكويد الصنف")]]></f>
        <v/>
      </c>
      <c r="G430" s="61"/>
      <c r="H430" s="61"/>
      <c r="I430" s="61"/>
      <c r="J430" s="61"/>
      <c r="K430" s="65"/>
      <c r="L430" s="39"/>
      <c r="M430" s="39"/>
      <c r="N430" s="71" t="str">
        <f t="shared" si="36"/>
        <v/>
      </c>
      <c r="O430" s="72" t="str">
        <f t="shared" si="37"/>
        <v/>
      </c>
      <c r="P430" s="73" t="str">
        <f t="shared" si="38"/>
        <v/>
      </c>
      <c r="Q430" s="73" t="str">
        <f t="shared" si="39"/>
        <v/>
      </c>
      <c r="R430" s="74" t="str">
        <f t="shared" si="40"/>
        <v/>
      </c>
    </row>
    <row r="431" spans="2:18" ht="24.95" customHeight="1">
      <c r="B431" s="45" t="str">
        <f t="shared" si="41"/>
        <v/>
      </c>
      <c r="C431" s="60"/>
      <c r="D431" s="61"/>
      <c r="E431" s="61"/>
      <c r="F431" s="46" t="str">
        <f><![CDATA[IFERROR(IF(E431<>"",VLOOKUP(E431,Items!$C$8:$D$167,2,0),""),"راجع تكويد الصنف")]]></f>
        <v/>
      </c>
      <c r="G431" s="61"/>
      <c r="H431" s="61"/>
      <c r="I431" s="61"/>
      <c r="J431" s="61"/>
      <c r="K431" s="65"/>
      <c r="L431" s="39"/>
      <c r="M431" s="39"/>
      <c r="N431" s="71" t="str">
        <f t="shared" si="36"/>
        <v/>
      </c>
      <c r="O431" s="72" t="str">
        <f t="shared" si="37"/>
        <v/>
      </c>
      <c r="P431" s="73" t="str">
        <f t="shared" si="38"/>
        <v/>
      </c>
      <c r="Q431" s="73" t="str">
        <f t="shared" si="39"/>
        <v/>
      </c>
      <c r="R431" s="74" t="str">
        <f t="shared" si="40"/>
        <v/>
      </c>
    </row>
    <row r="432" spans="2:18" ht="24.95" customHeight="1">
      <c r="B432" s="45" t="str">
        <f t="shared" si="41"/>
        <v/>
      </c>
      <c r="C432" s="60"/>
      <c r="D432" s="61"/>
      <c r="E432" s="61"/>
      <c r="F432" s="46" t="str">
        <f><![CDATA[IFERROR(IF(E432<>"",VLOOKUP(E432,Items!$C$8:$D$167,2,0),""),"راجع تكويد الصنف")]]></f>
        <v/>
      </c>
      <c r="G432" s="61"/>
      <c r="H432" s="61"/>
      <c r="I432" s="61"/>
      <c r="J432" s="61"/>
      <c r="K432" s="65"/>
      <c r="L432" s="39"/>
      <c r="M432" s="39"/>
      <c r="N432" s="71" t="str">
        <f t="shared" si="36"/>
        <v/>
      </c>
      <c r="O432" s="72" t="str">
        <f t="shared" si="37"/>
        <v/>
      </c>
      <c r="P432" s="73" t="str">
        <f t="shared" si="38"/>
        <v/>
      </c>
      <c r="Q432" s="73" t="str">
        <f t="shared" si="39"/>
        <v/>
      </c>
      <c r="R432" s="74" t="str">
        <f t="shared" si="40"/>
        <v/>
      </c>
    </row>
    <row r="433" spans="2:18" ht="24.95" customHeight="1">
      <c r="B433" s="45" t="str">
        <f t="shared" si="41"/>
        <v/>
      </c>
      <c r="C433" s="60"/>
      <c r="D433" s="61"/>
      <c r="E433" s="61"/>
      <c r="F433" s="46" t="str">
        <f><![CDATA[IFERROR(IF(E433<>"",VLOOKUP(E433,Items!$C$8:$D$167,2,0),""),"راجع تكويد الصنف")]]></f>
        <v/>
      </c>
      <c r="G433" s="61"/>
      <c r="H433" s="61"/>
      <c r="I433" s="61"/>
      <c r="J433" s="61"/>
      <c r="K433" s="65"/>
      <c r="L433" s="39"/>
      <c r="M433" s="39"/>
      <c r="N433" s="71" t="str">
        <f t="shared" si="36"/>
        <v/>
      </c>
      <c r="O433" s="72" t="str">
        <f t="shared" si="37"/>
        <v/>
      </c>
      <c r="P433" s="73" t="str">
        <f t="shared" si="38"/>
        <v/>
      </c>
      <c r="Q433" s="73" t="str">
        <f t="shared" si="39"/>
        <v/>
      </c>
      <c r="R433" s="74" t="str">
        <f t="shared" si="40"/>
        <v/>
      </c>
    </row>
    <row r="434" spans="2:18" ht="24.95" customHeight="1">
      <c r="B434" s="45" t="str">
        <f t="shared" si="41"/>
        <v/>
      </c>
      <c r="C434" s="60"/>
      <c r="D434" s="61"/>
      <c r="E434" s="61"/>
      <c r="F434" s="46" t="str">
        <f><![CDATA[IFERROR(IF(E434<>"",VLOOKUP(E434,Items!$C$8:$D$167,2,0),""),"راجع تكويد الصنف")]]></f>
        <v/>
      </c>
      <c r="G434" s="61"/>
      <c r="H434" s="61"/>
      <c r="I434" s="61"/>
      <c r="J434" s="61"/>
      <c r="K434" s="65"/>
      <c r="L434" s="39"/>
      <c r="M434" s="39"/>
      <c r="N434" s="71" t="str">
        <f t="shared" si="36"/>
        <v/>
      </c>
      <c r="O434" s="72" t="str">
        <f t="shared" si="37"/>
        <v/>
      </c>
      <c r="P434" s="73" t="str">
        <f t="shared" si="38"/>
        <v/>
      </c>
      <c r="Q434" s="73" t="str">
        <f t="shared" si="39"/>
        <v/>
      </c>
      <c r="R434" s="74" t="str">
        <f t="shared" si="40"/>
        <v/>
      </c>
    </row>
    <row r="435" spans="2:18" ht="24.95" customHeight="1">
      <c r="B435" s="45" t="str">
        <f t="shared" si="41"/>
        <v/>
      </c>
      <c r="C435" s="60"/>
      <c r="D435" s="61"/>
      <c r="E435" s="61"/>
      <c r="F435" s="46" t="str">
        <f><![CDATA[IFERROR(IF(E435<>"",VLOOKUP(E435,Items!$C$8:$D$167,2,0),""),"راجع تكويد الصنف")]]></f>
        <v/>
      </c>
      <c r="G435" s="61"/>
      <c r="H435" s="61"/>
      <c r="I435" s="61"/>
      <c r="J435" s="61"/>
      <c r="K435" s="65"/>
      <c r="L435" s="39"/>
      <c r="M435" s="39"/>
      <c r="N435" s="71" t="str">
        <f t="shared" si="36"/>
        <v/>
      </c>
      <c r="O435" s="72" t="str">
        <f t="shared" si="37"/>
        <v/>
      </c>
      <c r="P435" s="73" t="str">
        <f t="shared" si="38"/>
        <v/>
      </c>
      <c r="Q435" s="73" t="str">
        <f t="shared" si="39"/>
        <v/>
      </c>
      <c r="R435" s="74" t="str">
        <f t="shared" si="40"/>
        <v/>
      </c>
    </row>
    <row r="436" spans="2:18" ht="24.95" customHeight="1">
      <c r="B436" s="45" t="str">
        <f t="shared" si="41"/>
        <v/>
      </c>
      <c r="C436" s="60"/>
      <c r="D436" s="61"/>
      <c r="E436" s="61"/>
      <c r="F436" s="46" t="str">
        <f><![CDATA[IFERROR(IF(E436<>"",VLOOKUP(E436,Items!$C$8:$D$167,2,0),""),"راجع تكويد الصنف")]]></f>
        <v/>
      </c>
      <c r="G436" s="61"/>
      <c r="H436" s="61"/>
      <c r="I436" s="61"/>
      <c r="J436" s="61"/>
      <c r="K436" s="65"/>
      <c r="L436" s="39"/>
      <c r="M436" s="39"/>
      <c r="N436" s="71" t="str">
        <f t="shared" si="36"/>
        <v/>
      </c>
      <c r="O436" s="72" t="str">
        <f t="shared" si="37"/>
        <v/>
      </c>
      <c r="P436" s="73" t="str">
        <f t="shared" si="38"/>
        <v/>
      </c>
      <c r="Q436" s="73" t="str">
        <f t="shared" si="39"/>
        <v/>
      </c>
      <c r="R436" s="74" t="str">
        <f t="shared" si="40"/>
        <v/>
      </c>
    </row>
    <row r="437" spans="2:18" ht="24.95" customHeight="1">
      <c r="B437" s="45" t="str">
        <f t="shared" si="41"/>
        <v/>
      </c>
      <c r="C437" s="60"/>
      <c r="D437" s="61"/>
      <c r="E437" s="61"/>
      <c r="F437" s="46" t="str">
        <f><![CDATA[IFERROR(IF(E437<>"",VLOOKUP(E437,Items!$C$8:$D$167,2,0),""),"راجع تكويد الصنف")]]></f>
        <v/>
      </c>
      <c r="G437" s="61"/>
      <c r="H437" s="61"/>
      <c r="I437" s="61"/>
      <c r="J437" s="61"/>
      <c r="K437" s="65"/>
      <c r="L437" s="39"/>
      <c r="M437" s="39"/>
      <c r="N437" s="71" t="str">
        <f t="shared" si="36"/>
        <v/>
      </c>
      <c r="O437" s="72" t="str">
        <f t="shared" si="37"/>
        <v/>
      </c>
      <c r="P437" s="73" t="str">
        <f t="shared" si="38"/>
        <v/>
      </c>
      <c r="Q437" s="73" t="str">
        <f t="shared" si="39"/>
        <v/>
      </c>
      <c r="R437" s="74" t="str">
        <f t="shared" si="40"/>
        <v/>
      </c>
    </row>
    <row r="438" spans="2:18" ht="24.95" customHeight="1">
      <c r="B438" s="45" t="str">
        <f t="shared" si="41"/>
        <v/>
      </c>
      <c r="C438" s="60"/>
      <c r="D438" s="61"/>
      <c r="E438" s="61"/>
      <c r="F438" s="46" t="str">
        <f><![CDATA[IFERROR(IF(E438<>"",VLOOKUP(E438,Items!$C$8:$D$167,2,0),""),"راجع تكويد الصنف")]]></f>
        <v/>
      </c>
      <c r="G438" s="61"/>
      <c r="H438" s="61"/>
      <c r="I438" s="61"/>
      <c r="J438" s="61"/>
      <c r="K438" s="65"/>
      <c r="L438" s="39"/>
      <c r="M438" s="39"/>
      <c r="N438" s="71" t="str">
        <f t="shared" si="36"/>
        <v/>
      </c>
      <c r="O438" s="72" t="str">
        <f t="shared" si="37"/>
        <v/>
      </c>
      <c r="P438" s="73" t="str">
        <f t="shared" si="38"/>
        <v/>
      </c>
      <c r="Q438" s="73" t="str">
        <f t="shared" si="39"/>
        <v/>
      </c>
      <c r="R438" s="74" t="str">
        <f t="shared" si="40"/>
        <v/>
      </c>
    </row>
    <row r="439" spans="2:18" ht="24.95" customHeight="1">
      <c r="B439" s="45" t="str">
        <f t="shared" si="41"/>
        <v/>
      </c>
      <c r="C439" s="60"/>
      <c r="D439" s="61"/>
      <c r="E439" s="61"/>
      <c r="F439" s="46" t="str">
        <f><![CDATA[IFERROR(IF(E439<>"",VLOOKUP(E439,Items!$C$8:$D$167,2,0),""),"راجع تكويد الصنف")]]></f>
        <v/>
      </c>
      <c r="G439" s="61"/>
      <c r="H439" s="61"/>
      <c r="I439" s="61"/>
      <c r="J439" s="61"/>
      <c r="K439" s="65"/>
      <c r="L439" s="39"/>
      <c r="M439" s="39"/>
      <c r="N439" s="71" t="str">
        <f t="shared" si="36"/>
        <v/>
      </c>
      <c r="O439" s="72" t="str">
        <f t="shared" si="37"/>
        <v/>
      </c>
      <c r="P439" s="73" t="str">
        <f t="shared" si="38"/>
        <v/>
      </c>
      <c r="Q439" s="73" t="str">
        <f t="shared" si="39"/>
        <v/>
      </c>
      <c r="R439" s="74" t="str">
        <f t="shared" si="40"/>
        <v/>
      </c>
    </row>
    <row r="440" spans="2:18" ht="24.95" customHeight="1">
      <c r="B440" s="45" t="str">
        <f t="shared" si="41"/>
        <v/>
      </c>
      <c r="C440" s="60"/>
      <c r="D440" s="61"/>
      <c r="E440" s="61"/>
      <c r="F440" s="46" t="str">
        <f><![CDATA[IFERROR(IF(E440<>"",VLOOKUP(E440,Items!$C$8:$D$167,2,0),""),"راجع تكويد الصنف")]]></f>
        <v/>
      </c>
      <c r="G440" s="61"/>
      <c r="H440" s="61"/>
      <c r="I440" s="61"/>
      <c r="J440" s="61"/>
      <c r="K440" s="65"/>
      <c r="L440" s="39"/>
      <c r="M440" s="39"/>
      <c r="N440" s="71" t="str">
        <f t="shared" si="36"/>
        <v/>
      </c>
      <c r="O440" s="72" t="str">
        <f t="shared" si="37"/>
        <v/>
      </c>
      <c r="P440" s="73" t="str">
        <f t="shared" si="38"/>
        <v/>
      </c>
      <c r="Q440" s="73" t="str">
        <f t="shared" si="39"/>
        <v/>
      </c>
      <c r="R440" s="74" t="str">
        <f t="shared" si="40"/>
        <v/>
      </c>
    </row>
    <row r="441" spans="2:18" ht="24.95" customHeight="1">
      <c r="B441" s="45" t="str">
        <f t="shared" si="41"/>
        <v/>
      </c>
      <c r="C441" s="60"/>
      <c r="D441" s="61"/>
      <c r="E441" s="61"/>
      <c r="F441" s="46" t="str">
        <f><![CDATA[IFERROR(IF(E441<>"",VLOOKUP(E441,Items!$C$8:$D$167,2,0),""),"راجع تكويد الصنف")]]></f>
        <v/>
      </c>
      <c r="G441" s="61"/>
      <c r="H441" s="61"/>
      <c r="I441" s="61"/>
      <c r="J441" s="61"/>
      <c r="K441" s="65"/>
      <c r="L441" s="39"/>
      <c r="M441" s="39"/>
      <c r="N441" s="71" t="str">
        <f t="shared" si="36"/>
        <v/>
      </c>
      <c r="O441" s="72" t="str">
        <f t="shared" si="37"/>
        <v/>
      </c>
      <c r="P441" s="73" t="str">
        <f t="shared" si="38"/>
        <v/>
      </c>
      <c r="Q441" s="73" t="str">
        <f t="shared" si="39"/>
        <v/>
      </c>
      <c r="R441" s="74" t="str">
        <f t="shared" si="40"/>
        <v/>
      </c>
    </row>
    <row r="442" spans="2:18" ht="24.95" customHeight="1">
      <c r="B442" s="45" t="str">
        <f t="shared" si="41"/>
        <v/>
      </c>
      <c r="C442" s="60"/>
      <c r="D442" s="61"/>
      <c r="E442" s="61"/>
      <c r="F442" s="46" t="str">
        <f><![CDATA[IFERROR(IF(E442<>"",VLOOKUP(E442,Items!$C$8:$D$167,2,0),""),"راجع تكويد الصنف")]]></f>
        <v/>
      </c>
      <c r="G442" s="61"/>
      <c r="H442" s="61"/>
      <c r="I442" s="61"/>
      <c r="J442" s="61"/>
      <c r="K442" s="65"/>
      <c r="L442" s="39"/>
      <c r="M442" s="39"/>
      <c r="N442" s="71" t="str">
        <f t="shared" si="36"/>
        <v/>
      </c>
      <c r="O442" s="72" t="str">
        <f t="shared" si="37"/>
        <v/>
      </c>
      <c r="P442" s="73" t="str">
        <f t="shared" si="38"/>
        <v/>
      </c>
      <c r="Q442" s="73" t="str">
        <f t="shared" si="39"/>
        <v/>
      </c>
      <c r="R442" s="74" t="str">
        <f t="shared" si="40"/>
        <v/>
      </c>
    </row>
    <row r="443" spans="2:18" ht="24.95" customHeight="1">
      <c r="B443" s="45" t="str">
        <f t="shared" si="41"/>
        <v/>
      </c>
      <c r="C443" s="60"/>
      <c r="D443" s="61"/>
      <c r="E443" s="61"/>
      <c r="F443" s="46" t="str">
        <f><![CDATA[IFERROR(IF(E443<>"",VLOOKUP(E443,Items!$C$8:$D$167,2,0),""),"راجع تكويد الصنف")]]></f>
        <v/>
      </c>
      <c r="G443" s="61"/>
      <c r="H443" s="61"/>
      <c r="I443" s="61"/>
      <c r="J443" s="61"/>
      <c r="K443" s="65"/>
      <c r="L443" s="39"/>
      <c r="M443" s="39"/>
      <c r="N443" s="71" t="str">
        <f t="shared" si="36"/>
        <v/>
      </c>
      <c r="O443" s="72" t="str">
        <f t="shared" si="37"/>
        <v/>
      </c>
      <c r="P443" s="73" t="str">
        <f t="shared" si="38"/>
        <v/>
      </c>
      <c r="Q443" s="73" t="str">
        <f t="shared" si="39"/>
        <v/>
      </c>
      <c r="R443" s="74" t="str">
        <f t="shared" si="40"/>
        <v/>
      </c>
    </row>
    <row r="444" spans="2:18" ht="24.95" customHeight="1">
      <c r="B444" s="45" t="str">
        <f t="shared" si="41"/>
        <v/>
      </c>
      <c r="C444" s="60"/>
      <c r="D444" s="61"/>
      <c r="E444" s="61"/>
      <c r="F444" s="46" t="str">
        <f><![CDATA[IFERROR(IF(E444<>"",VLOOKUP(E444,Items!$C$8:$D$167,2,0),""),"راجع تكويد الصنف")]]></f>
        <v/>
      </c>
      <c r="G444" s="61"/>
      <c r="H444" s="61"/>
      <c r="I444" s="61"/>
      <c r="J444" s="61"/>
      <c r="K444" s="65"/>
      <c r="L444" s="39"/>
      <c r="M444" s="39"/>
      <c r="N444" s="71" t="str">
        <f t="shared" si="36"/>
        <v/>
      </c>
      <c r="O444" s="72" t="str">
        <f t="shared" si="37"/>
        <v/>
      </c>
      <c r="P444" s="73" t="str">
        <f t="shared" si="38"/>
        <v/>
      </c>
      <c r="Q444" s="73" t="str">
        <f t="shared" si="39"/>
        <v/>
      </c>
      <c r="R444" s="74" t="str">
        <f t="shared" si="40"/>
        <v/>
      </c>
    </row>
    <row r="445" spans="2:18" ht="24.95" customHeight="1">
      <c r="B445" s="45" t="str">
        <f t="shared" si="41"/>
        <v/>
      </c>
      <c r="C445" s="60"/>
      <c r="D445" s="61"/>
      <c r="E445" s="61"/>
      <c r="F445" s="46" t="str">
        <f><![CDATA[IFERROR(IF(E445<>"",VLOOKUP(E445,Items!$C$8:$D$167,2,0),""),"راجع تكويد الصنف")]]></f>
        <v/>
      </c>
      <c r="G445" s="61"/>
      <c r="H445" s="61"/>
      <c r="I445" s="61"/>
      <c r="J445" s="61"/>
      <c r="K445" s="65"/>
      <c r="L445" s="39"/>
      <c r="M445" s="39"/>
      <c r="N445" s="71" t="str">
        <f t="shared" si="36"/>
        <v/>
      </c>
      <c r="O445" s="72" t="str">
        <f t="shared" si="37"/>
        <v/>
      </c>
      <c r="P445" s="73" t="str">
        <f t="shared" si="38"/>
        <v/>
      </c>
      <c r="Q445" s="73" t="str">
        <f t="shared" si="39"/>
        <v/>
      </c>
      <c r="R445" s="74" t="str">
        <f t="shared" si="40"/>
        <v/>
      </c>
    </row>
    <row r="446" spans="2:18" ht="24.95" customHeight="1">
      <c r="B446" s="45" t="str">
        <f t="shared" si="41"/>
        <v/>
      </c>
      <c r="C446" s="60"/>
      <c r="D446" s="61"/>
      <c r="E446" s="61"/>
      <c r="F446" s="46" t="str">
        <f><![CDATA[IFERROR(IF(E446<>"",VLOOKUP(E446,Items!$C$8:$D$167,2,0),""),"راجع تكويد الصنف")]]></f>
        <v/>
      </c>
      <c r="G446" s="61"/>
      <c r="H446" s="61"/>
      <c r="I446" s="61"/>
      <c r="J446" s="61"/>
      <c r="K446" s="65"/>
      <c r="L446" s="39"/>
      <c r="M446" s="39"/>
      <c r="N446" s="71" t="str">
        <f t="shared" si="36"/>
        <v/>
      </c>
      <c r="O446" s="72" t="str">
        <f t="shared" si="37"/>
        <v/>
      </c>
      <c r="P446" s="73" t="str">
        <f t="shared" si="38"/>
        <v/>
      </c>
      <c r="Q446" s="73" t="str">
        <f t="shared" si="39"/>
        <v/>
      </c>
      <c r="R446" s="74" t="str">
        <f t="shared" si="40"/>
        <v/>
      </c>
    </row>
    <row r="447" spans="2:18" ht="24.95" customHeight="1">
      <c r="B447" s="45" t="str">
        <f t="shared" si="41"/>
        <v/>
      </c>
      <c r="C447" s="60"/>
      <c r="D447" s="61"/>
      <c r="E447" s="61"/>
      <c r="F447" s="46" t="str">
        <f><![CDATA[IFERROR(IF(E447<>"",VLOOKUP(E447,Items!$C$8:$D$167,2,0),""),"راجع تكويد الصنف")]]></f>
        <v/>
      </c>
      <c r="G447" s="61"/>
      <c r="H447" s="61"/>
      <c r="I447" s="61"/>
      <c r="J447" s="61"/>
      <c r="K447" s="65"/>
      <c r="L447" s="39"/>
      <c r="M447" s="39"/>
      <c r="N447" s="71" t="str">
        <f t="shared" si="36"/>
        <v/>
      </c>
      <c r="O447" s="72" t="str">
        <f t="shared" si="37"/>
        <v/>
      </c>
      <c r="P447" s="73" t="str">
        <f t="shared" si="38"/>
        <v/>
      </c>
      <c r="Q447" s="73" t="str">
        <f t="shared" si="39"/>
        <v/>
      </c>
      <c r="R447" s="74" t="str">
        <f t="shared" si="40"/>
        <v/>
      </c>
    </row>
    <row r="448" spans="2:18" ht="24.95" customHeight="1">
      <c r="B448" s="45" t="str">
        <f t="shared" si="41"/>
        <v/>
      </c>
      <c r="C448" s="60"/>
      <c r="D448" s="61"/>
      <c r="E448" s="61"/>
      <c r="F448" s="46" t="str">
        <f><![CDATA[IFERROR(IF(E448<>"",VLOOKUP(E448,Items!$C$8:$D$167,2,0),""),"راجع تكويد الصنف")]]></f>
        <v/>
      </c>
      <c r="G448" s="61"/>
      <c r="H448" s="61"/>
      <c r="I448" s="61"/>
      <c r="J448" s="61"/>
      <c r="K448" s="65"/>
      <c r="L448" s="39"/>
      <c r="M448" s="39"/>
      <c r="N448" s="71" t="str">
        <f t="shared" si="36"/>
        <v/>
      </c>
      <c r="O448" s="72" t="str">
        <f t="shared" si="37"/>
        <v/>
      </c>
      <c r="P448" s="73" t="str">
        <f t="shared" si="38"/>
        <v/>
      </c>
      <c r="Q448" s="73" t="str">
        <f t="shared" si="39"/>
        <v/>
      </c>
      <c r="R448" s="74" t="str">
        <f t="shared" si="40"/>
        <v/>
      </c>
    </row>
    <row r="449" spans="2:18" ht="24.95" customHeight="1">
      <c r="B449" s="45" t="str">
        <f t="shared" si="41"/>
        <v/>
      </c>
      <c r="C449" s="60"/>
      <c r="D449" s="61"/>
      <c r="E449" s="61"/>
      <c r="F449" s="46" t="str">
        <f><![CDATA[IFERROR(IF(E449<>"",VLOOKUP(E449,Items!$C$8:$D$167,2,0),""),"راجع تكويد الصنف")]]></f>
        <v/>
      </c>
      <c r="G449" s="61"/>
      <c r="H449" s="61"/>
      <c r="I449" s="61"/>
      <c r="J449" s="61"/>
      <c r="K449" s="65"/>
      <c r="L449" s="39"/>
      <c r="M449" s="39"/>
      <c r="N449" s="71" t="str">
        <f t="shared" si="36"/>
        <v/>
      </c>
      <c r="O449" s="72" t="str">
        <f t="shared" si="37"/>
        <v/>
      </c>
      <c r="P449" s="73" t="str">
        <f t="shared" si="38"/>
        <v/>
      </c>
      <c r="Q449" s="73" t="str">
        <f t="shared" si="39"/>
        <v/>
      </c>
      <c r="R449" s="74" t="str">
        <f t="shared" si="40"/>
        <v/>
      </c>
    </row>
    <row r="450" spans="2:18" ht="24.95" customHeight="1">
      <c r="B450" s="45" t="str">
        <f t="shared" si="41"/>
        <v/>
      </c>
      <c r="C450" s="60"/>
      <c r="D450" s="61"/>
      <c r="E450" s="61"/>
      <c r="F450" s="46" t="str">
        <f><![CDATA[IFERROR(IF(E450<>"",VLOOKUP(E450,Items!$C$8:$D$167,2,0),""),"راجع تكويد الصنف")]]></f>
        <v/>
      </c>
      <c r="G450" s="61"/>
      <c r="H450" s="61"/>
      <c r="I450" s="61"/>
      <c r="J450" s="61"/>
      <c r="K450" s="65"/>
      <c r="L450" s="39"/>
      <c r="M450" s="39"/>
      <c r="N450" s="71" t="str">
        <f t="shared" si="36"/>
        <v/>
      </c>
      <c r="O450" s="72" t="str">
        <f t="shared" si="37"/>
        <v/>
      </c>
      <c r="P450" s="73" t="str">
        <f t="shared" si="38"/>
        <v/>
      </c>
      <c r="Q450" s="73" t="str">
        <f t="shared" si="39"/>
        <v/>
      </c>
      <c r="R450" s="74" t="str">
        <f t="shared" si="40"/>
        <v/>
      </c>
    </row>
    <row r="451" spans="2:18" ht="24.95" customHeight="1">
      <c r="B451" s="45" t="str">
        <f t="shared" si="41"/>
        <v/>
      </c>
      <c r="C451" s="60"/>
      <c r="D451" s="61"/>
      <c r="E451" s="61"/>
      <c r="F451" s="46" t="str">
        <f><![CDATA[IFERROR(IF(E451<>"",VLOOKUP(E451,Items!$C$8:$D$167,2,0),""),"راجع تكويد الصنف")]]></f>
        <v/>
      </c>
      <c r="G451" s="61"/>
      <c r="H451" s="61"/>
      <c r="I451" s="61"/>
      <c r="J451" s="61"/>
      <c r="K451" s="65"/>
      <c r="L451" s="39"/>
      <c r="M451" s="39"/>
      <c r="N451" s="71" t="str">
        <f t="shared" si="36"/>
        <v/>
      </c>
      <c r="O451" s="72" t="str">
        <f t="shared" si="37"/>
        <v/>
      </c>
      <c r="P451" s="73" t="str">
        <f t="shared" si="38"/>
        <v/>
      </c>
      <c r="Q451" s="73" t="str">
        <f t="shared" si="39"/>
        <v/>
      </c>
      <c r="R451" s="74" t="str">
        <f t="shared" si="40"/>
        <v/>
      </c>
    </row>
    <row r="452" spans="2:18" ht="24.95" customHeight="1">
      <c r="B452" s="45" t="str">
        <f t="shared" si="41"/>
        <v/>
      </c>
      <c r="C452" s="60"/>
      <c r="D452" s="61"/>
      <c r="E452" s="61"/>
      <c r="F452" s="46" t="str">
        <f><![CDATA[IFERROR(IF(E452<>"",VLOOKUP(E452,Items!$C$8:$D$167,2,0),""),"راجع تكويد الصنف")]]></f>
        <v/>
      </c>
      <c r="G452" s="61"/>
      <c r="H452" s="61"/>
      <c r="I452" s="61"/>
      <c r="J452" s="61"/>
      <c r="K452" s="65"/>
      <c r="L452" s="39"/>
      <c r="M452" s="39"/>
      <c r="N452" s="71" t="str">
        <f t="shared" si="36"/>
        <v/>
      </c>
      <c r="O452" s="72" t="str">
        <f t="shared" si="37"/>
        <v/>
      </c>
      <c r="P452" s="73" t="str">
        <f t="shared" si="38"/>
        <v/>
      </c>
      <c r="Q452" s="73" t="str">
        <f t="shared" si="39"/>
        <v/>
      </c>
      <c r="R452" s="74" t="str">
        <f t="shared" si="40"/>
        <v/>
      </c>
    </row>
    <row r="453" spans="2:18" ht="24.95" customHeight="1">
      <c r="B453" s="45" t="str">
        <f t="shared" si="41"/>
        <v/>
      </c>
      <c r="C453" s="60"/>
      <c r="D453" s="61"/>
      <c r="E453" s="61"/>
      <c r="F453" s="46" t="str">
        <f><![CDATA[IFERROR(IF(E453<>"",VLOOKUP(E453,Items!$C$8:$D$167,2,0),""),"راجع تكويد الصنف")]]></f>
        <v/>
      </c>
      <c r="G453" s="61"/>
      <c r="H453" s="61"/>
      <c r="I453" s="61"/>
      <c r="J453" s="61"/>
      <c r="K453" s="65"/>
      <c r="L453" s="39"/>
      <c r="M453" s="39"/>
      <c r="N453" s="71" t="str">
        <f t="shared" si="36"/>
        <v/>
      </c>
      <c r="O453" s="72" t="str">
        <f t="shared" si="37"/>
        <v/>
      </c>
      <c r="P453" s="73" t="str">
        <f t="shared" si="38"/>
        <v/>
      </c>
      <c r="Q453" s="73" t="str">
        <f t="shared" si="39"/>
        <v/>
      </c>
      <c r="R453" s="74" t="str">
        <f t="shared" si="40"/>
        <v/>
      </c>
    </row>
    <row r="454" spans="2:18" ht="24.95" customHeight="1">
      <c r="B454" s="45" t="str">
        <f t="shared" si="41"/>
        <v/>
      </c>
      <c r="C454" s="60"/>
      <c r="D454" s="61"/>
      <c r="E454" s="61"/>
      <c r="F454" s="46" t="str">
        <f><![CDATA[IFERROR(IF(E454<>"",VLOOKUP(E454,Items!$C$8:$D$167,2,0),""),"راجع تكويد الصنف")]]></f>
        <v/>
      </c>
      <c r="G454" s="61"/>
      <c r="H454" s="61"/>
      <c r="I454" s="61"/>
      <c r="J454" s="61"/>
      <c r="K454" s="65"/>
      <c r="L454" s="39"/>
      <c r="M454" s="39"/>
      <c r="N454" s="71" t="str">
        <f t="shared" si="36"/>
        <v/>
      </c>
      <c r="O454" s="72" t="str">
        <f t="shared" si="37"/>
        <v/>
      </c>
      <c r="P454" s="73" t="str">
        <f t="shared" si="38"/>
        <v/>
      </c>
      <c r="Q454" s="73" t="str">
        <f t="shared" si="39"/>
        <v/>
      </c>
      <c r="R454" s="74" t="str">
        <f t="shared" si="40"/>
        <v/>
      </c>
    </row>
    <row r="455" spans="2:18" ht="24.95" customHeight="1">
      <c r="B455" s="45" t="str">
        <f t="shared" si="41"/>
        <v/>
      </c>
      <c r="C455" s="60"/>
      <c r="D455" s="61"/>
      <c r="E455" s="61"/>
      <c r="F455" s="46" t="str">
        <f><![CDATA[IFERROR(IF(E455<>"",VLOOKUP(E455,Items!$C$8:$D$167,2,0),""),"راجع تكويد الصنف")]]></f>
        <v/>
      </c>
      <c r="G455" s="61"/>
      <c r="H455" s="61"/>
      <c r="I455" s="61"/>
      <c r="J455" s="61"/>
      <c r="K455" s="65"/>
      <c r="L455" s="39"/>
      <c r="M455" s="39"/>
      <c r="N455" s="71" t="str">
        <f t="shared" si="36"/>
        <v/>
      </c>
      <c r="O455" s="72" t="str">
        <f t="shared" si="37"/>
        <v/>
      </c>
      <c r="P455" s="73" t="str">
        <f t="shared" si="38"/>
        <v/>
      </c>
      <c r="Q455" s="73" t="str">
        <f t="shared" si="39"/>
        <v/>
      </c>
      <c r="R455" s="74" t="str">
        <f t="shared" si="40"/>
        <v/>
      </c>
    </row>
    <row r="456" spans="2:18" ht="24.95" customHeight="1">
      <c r="B456" s="45" t="str">
        <f t="shared" si="41"/>
        <v/>
      </c>
      <c r="C456" s="60"/>
      <c r="D456" s="61"/>
      <c r="E456" s="61"/>
      <c r="F456" s="46" t="str">
        <f><![CDATA[IFERROR(IF(E456<>"",VLOOKUP(E456,Items!$C$8:$D$167,2,0),""),"راجع تكويد الصنف")]]></f>
        <v/>
      </c>
      <c r="G456" s="61"/>
      <c r="H456" s="61"/>
      <c r="I456" s="61"/>
      <c r="J456" s="61"/>
      <c r="K456" s="65"/>
      <c r="L456" s="39"/>
      <c r="M456" s="39"/>
      <c r="N456" s="71" t="str">
        <f t="shared" si="36"/>
        <v/>
      </c>
      <c r="O456" s="72" t="str">
        <f t="shared" si="37"/>
        <v/>
      </c>
      <c r="P456" s="73" t="str">
        <f t="shared" si="38"/>
        <v/>
      </c>
      <c r="Q456" s="73" t="str">
        <f t="shared" si="39"/>
        <v/>
      </c>
      <c r="R456" s="74" t="str">
        <f t="shared" si="40"/>
        <v/>
      </c>
    </row>
    <row r="457" spans="2:18" ht="24.95" customHeight="1">
      <c r="B457" s="45" t="str">
        <f t="shared" si="41"/>
        <v/>
      </c>
      <c r="C457" s="60"/>
      <c r="D457" s="61"/>
      <c r="E457" s="61"/>
      <c r="F457" s="46" t="str">
        <f><![CDATA[IFERROR(IF(E457<>"",VLOOKUP(E457,Items!$C$8:$D$167,2,0),""),"راجع تكويد الصنف")]]></f>
        <v/>
      </c>
      <c r="G457" s="61"/>
      <c r="H457" s="61"/>
      <c r="I457" s="61"/>
      <c r="J457" s="61"/>
      <c r="K457" s="65"/>
      <c r="L457" s="39"/>
      <c r="M457" s="39"/>
      <c r="N457" s="71" t="str">
        <f t="shared" si="36"/>
        <v/>
      </c>
      <c r="O457" s="72" t="str">
        <f t="shared" si="37"/>
        <v/>
      </c>
      <c r="P457" s="73" t="str">
        <f t="shared" si="38"/>
        <v/>
      </c>
      <c r="Q457" s="73" t="str">
        <f t="shared" si="39"/>
        <v/>
      </c>
      <c r="R457" s="74" t="str">
        <f t="shared" si="40"/>
        <v/>
      </c>
    </row>
    <row r="458" spans="2:18" ht="24.95" customHeight="1">
      <c r="B458" s="45" t="str">
        <f t="shared" si="41"/>
        <v/>
      </c>
      <c r="C458" s="60"/>
      <c r="D458" s="61"/>
      <c r="E458" s="61"/>
      <c r="F458" s="46" t="str">
        <f><![CDATA[IFERROR(IF(E458<>"",VLOOKUP(E458,Items!$C$8:$D$167,2,0),""),"راجع تكويد الصنف")]]></f>
        <v/>
      </c>
      <c r="G458" s="61"/>
      <c r="H458" s="61"/>
      <c r="I458" s="61"/>
      <c r="J458" s="61"/>
      <c r="K458" s="65"/>
      <c r="L458" s="39"/>
      <c r="M458" s="39"/>
      <c r="N458" s="71" t="str">
        <f t="shared" ref="N458:N508" si="42">IF(P458&lt;&gt;"",ROW(),"")</f>
        <v/>
      </c>
      <c r="O458" s="72" t="str">
        <f t="shared" ref="O458:O508" si="43">IF($O$8=3,IF($O$6=D458,C458,""),"")</f>
        <v/>
      </c>
      <c r="P458" s="73" t="str">
        <f t="shared" ref="P458:P508" si="44">IF($O$8=3,IF($O$6=D458,F458,""),"")</f>
        <v/>
      </c>
      <c r="Q458" s="73" t="str">
        <f t="shared" ref="Q458:Q508" si="45">IF($O$8=3,IF($O$6=D458,H458,""),"")</f>
        <v/>
      </c>
      <c r="R458" s="74" t="str">
        <f t="shared" ref="R458:R508" si="46">IF($O$8=3,IF($O$6=D458,I458,""),"")</f>
        <v/>
      </c>
    </row>
    <row r="459" spans="2:18" ht="24.95" customHeight="1">
      <c r="B459" s="45" t="str">
        <f t="shared" ref="B459:B508" si="47">IF(AND(C459&lt;&gt;"",E459&lt;&gt;""),B458+1,"")</f>
        <v/>
      </c>
      <c r="C459" s="60"/>
      <c r="D459" s="61"/>
      <c r="E459" s="61"/>
      <c r="F459" s="46" t="str">
        <f><![CDATA[IFERROR(IF(E459<>"",VLOOKUP(E459,Items!$C$8:$D$167,2,0),""),"راجع تكويد الصنف")]]></f>
        <v/>
      </c>
      <c r="G459" s="61"/>
      <c r="H459" s="61"/>
      <c r="I459" s="61"/>
      <c r="J459" s="61"/>
      <c r="K459" s="65"/>
      <c r="L459" s="39"/>
      <c r="M459" s="39"/>
      <c r="N459" s="71" t="str">
        <f t="shared" si="42"/>
        <v/>
      </c>
      <c r="O459" s="72" t="str">
        <f t="shared" si="43"/>
        <v/>
      </c>
      <c r="P459" s="73" t="str">
        <f t="shared" si="44"/>
        <v/>
      </c>
      <c r="Q459" s="73" t="str">
        <f t="shared" si="45"/>
        <v/>
      </c>
      <c r="R459" s="74" t="str">
        <f t="shared" si="46"/>
        <v/>
      </c>
    </row>
    <row r="460" spans="2:18" ht="24.95" customHeight="1">
      <c r="B460" s="45" t="str">
        <f t="shared" si="47"/>
        <v/>
      </c>
      <c r="C460" s="60"/>
      <c r="D460" s="61"/>
      <c r="E460" s="61"/>
      <c r="F460" s="46" t="str">
        <f><![CDATA[IFERROR(IF(E460<>"",VLOOKUP(E460,Items!$C$8:$D$167,2,0),""),"راجع تكويد الصنف")]]></f>
        <v/>
      </c>
      <c r="G460" s="61"/>
      <c r="H460" s="61"/>
      <c r="I460" s="61"/>
      <c r="J460" s="61"/>
      <c r="K460" s="65"/>
      <c r="L460" s="39"/>
      <c r="M460" s="39"/>
      <c r="N460" s="71" t="str">
        <f t="shared" si="42"/>
        <v/>
      </c>
      <c r="O460" s="72" t="str">
        <f t="shared" si="43"/>
        <v/>
      </c>
      <c r="P460" s="73" t="str">
        <f t="shared" si="44"/>
        <v/>
      </c>
      <c r="Q460" s="73" t="str">
        <f t="shared" si="45"/>
        <v/>
      </c>
      <c r="R460" s="74" t="str">
        <f t="shared" si="46"/>
        <v/>
      </c>
    </row>
    <row r="461" spans="2:18" ht="24.95" customHeight="1">
      <c r="B461" s="45" t="str">
        <f t="shared" si="47"/>
        <v/>
      </c>
      <c r="C461" s="60"/>
      <c r="D461" s="61"/>
      <c r="E461" s="61"/>
      <c r="F461" s="46" t="str">
        <f><![CDATA[IFERROR(IF(E461<>"",VLOOKUP(E461,Items!$C$8:$D$167,2,0),""),"راجع تكويد الصنف")]]></f>
        <v/>
      </c>
      <c r="G461" s="61"/>
      <c r="H461" s="61"/>
      <c r="I461" s="61"/>
      <c r="J461" s="61"/>
      <c r="K461" s="65"/>
      <c r="L461" s="39"/>
      <c r="M461" s="39"/>
      <c r="N461" s="71" t="str">
        <f t="shared" si="42"/>
        <v/>
      </c>
      <c r="O461" s="72" t="str">
        <f t="shared" si="43"/>
        <v/>
      </c>
      <c r="P461" s="73" t="str">
        <f t="shared" si="44"/>
        <v/>
      </c>
      <c r="Q461" s="73" t="str">
        <f t="shared" si="45"/>
        <v/>
      </c>
      <c r="R461" s="74" t="str">
        <f t="shared" si="46"/>
        <v/>
      </c>
    </row>
    <row r="462" spans="2:18" ht="24.95" customHeight="1">
      <c r="B462" s="45" t="str">
        <f t="shared" si="47"/>
        <v/>
      </c>
      <c r="C462" s="60"/>
      <c r="D462" s="61"/>
      <c r="E462" s="61"/>
      <c r="F462" s="46" t="str">
        <f><![CDATA[IFERROR(IF(E462<>"",VLOOKUP(E462,Items!$C$8:$D$167,2,0),""),"راجع تكويد الصنف")]]></f>
        <v/>
      </c>
      <c r="G462" s="61"/>
      <c r="H462" s="61"/>
      <c r="I462" s="61"/>
      <c r="J462" s="61"/>
      <c r="K462" s="65"/>
      <c r="L462" s="39"/>
      <c r="M462" s="39"/>
      <c r="N462" s="71" t="str">
        <f t="shared" si="42"/>
        <v/>
      </c>
      <c r="O462" s="72" t="str">
        <f t="shared" si="43"/>
        <v/>
      </c>
      <c r="P462" s="73" t="str">
        <f t="shared" si="44"/>
        <v/>
      </c>
      <c r="Q462" s="73" t="str">
        <f t="shared" si="45"/>
        <v/>
      </c>
      <c r="R462" s="74" t="str">
        <f t="shared" si="46"/>
        <v/>
      </c>
    </row>
    <row r="463" spans="2:18" ht="24.95" customHeight="1">
      <c r="B463" s="45" t="str">
        <f t="shared" si="47"/>
        <v/>
      </c>
      <c r="C463" s="60"/>
      <c r="D463" s="61"/>
      <c r="E463" s="61"/>
      <c r="F463" s="46" t="str">
        <f><![CDATA[IFERROR(IF(E463<>"",VLOOKUP(E463,Items!$C$8:$D$167,2,0),""),"راجع تكويد الصنف")]]></f>
        <v/>
      </c>
      <c r="G463" s="61"/>
      <c r="H463" s="61"/>
      <c r="I463" s="61"/>
      <c r="J463" s="61"/>
      <c r="K463" s="65"/>
      <c r="L463" s="39"/>
      <c r="M463" s="39"/>
      <c r="N463" s="71" t="str">
        <f t="shared" si="42"/>
        <v/>
      </c>
      <c r="O463" s="72" t="str">
        <f t="shared" si="43"/>
        <v/>
      </c>
      <c r="P463" s="73" t="str">
        <f t="shared" si="44"/>
        <v/>
      </c>
      <c r="Q463" s="73" t="str">
        <f t="shared" si="45"/>
        <v/>
      </c>
      <c r="R463" s="74" t="str">
        <f t="shared" si="46"/>
        <v/>
      </c>
    </row>
    <row r="464" spans="2:18" ht="24.95" customHeight="1">
      <c r="B464" s="45" t="str">
        <f t="shared" si="47"/>
        <v/>
      </c>
      <c r="C464" s="60"/>
      <c r="D464" s="61"/>
      <c r="E464" s="61"/>
      <c r="F464" s="46" t="str">
        <f><![CDATA[IFERROR(IF(E464<>"",VLOOKUP(E464,Items!$C$8:$D$167,2,0),""),"راجع تكويد الصنف")]]></f>
        <v/>
      </c>
      <c r="G464" s="61"/>
      <c r="H464" s="61"/>
      <c r="I464" s="61"/>
      <c r="J464" s="61"/>
      <c r="K464" s="65"/>
      <c r="L464" s="39"/>
      <c r="M464" s="39"/>
      <c r="N464" s="71" t="str">
        <f t="shared" si="42"/>
        <v/>
      </c>
      <c r="O464" s="72" t="str">
        <f t="shared" si="43"/>
        <v/>
      </c>
      <c r="P464" s="73" t="str">
        <f t="shared" si="44"/>
        <v/>
      </c>
      <c r="Q464" s="73" t="str">
        <f t="shared" si="45"/>
        <v/>
      </c>
      <c r="R464" s="74" t="str">
        <f t="shared" si="46"/>
        <v/>
      </c>
    </row>
    <row r="465" spans="2:18" ht="24.95" customHeight="1">
      <c r="B465" s="45" t="str">
        <f t="shared" si="47"/>
        <v/>
      </c>
      <c r="C465" s="60"/>
      <c r="D465" s="61"/>
      <c r="E465" s="61"/>
      <c r="F465" s="46" t="str">
        <f><![CDATA[IFERROR(IF(E465<>"",VLOOKUP(E465,Items!$C$8:$D$167,2,0),""),"راجع تكويد الصنف")]]></f>
        <v/>
      </c>
      <c r="G465" s="61"/>
      <c r="H465" s="61"/>
      <c r="I465" s="61"/>
      <c r="J465" s="61"/>
      <c r="K465" s="65"/>
      <c r="L465" s="39"/>
      <c r="M465" s="39"/>
      <c r="N465" s="71" t="str">
        <f t="shared" si="42"/>
        <v/>
      </c>
      <c r="O465" s="72" t="str">
        <f t="shared" si="43"/>
        <v/>
      </c>
      <c r="P465" s="73" t="str">
        <f t="shared" si="44"/>
        <v/>
      </c>
      <c r="Q465" s="73" t="str">
        <f t="shared" si="45"/>
        <v/>
      </c>
      <c r="R465" s="74" t="str">
        <f t="shared" si="46"/>
        <v/>
      </c>
    </row>
    <row r="466" spans="2:18" ht="24.95" customHeight="1">
      <c r="B466" s="45" t="str">
        <f t="shared" si="47"/>
        <v/>
      </c>
      <c r="C466" s="60"/>
      <c r="D466" s="61"/>
      <c r="E466" s="61"/>
      <c r="F466" s="46" t="str">
        <f><![CDATA[IFERROR(IF(E466<>"",VLOOKUP(E466,Items!$C$8:$D$167,2,0),""),"راجع تكويد الصنف")]]></f>
        <v/>
      </c>
      <c r="G466" s="61"/>
      <c r="H466" s="61"/>
      <c r="I466" s="61"/>
      <c r="J466" s="61"/>
      <c r="K466" s="65"/>
      <c r="L466" s="39"/>
      <c r="M466" s="39"/>
      <c r="N466" s="71" t="str">
        <f t="shared" si="42"/>
        <v/>
      </c>
      <c r="O466" s="72" t="str">
        <f t="shared" si="43"/>
        <v/>
      </c>
      <c r="P466" s="73" t="str">
        <f t="shared" si="44"/>
        <v/>
      </c>
      <c r="Q466" s="73" t="str">
        <f t="shared" si="45"/>
        <v/>
      </c>
      <c r="R466" s="74" t="str">
        <f t="shared" si="46"/>
        <v/>
      </c>
    </row>
    <row r="467" spans="2:18" ht="24.95" customHeight="1">
      <c r="B467" s="45" t="str">
        <f t="shared" si="47"/>
        <v/>
      </c>
      <c r="C467" s="60"/>
      <c r="D467" s="61"/>
      <c r="E467" s="61"/>
      <c r="F467" s="46" t="str">
        <f><![CDATA[IFERROR(IF(E467<>"",VLOOKUP(E467,Items!$C$8:$D$167,2,0),""),"راجع تكويد الصنف")]]></f>
        <v/>
      </c>
      <c r="G467" s="61"/>
      <c r="H467" s="61"/>
      <c r="I467" s="61"/>
      <c r="J467" s="61"/>
      <c r="K467" s="65"/>
      <c r="L467" s="39"/>
      <c r="M467" s="39"/>
      <c r="N467" s="71" t="str">
        <f t="shared" si="42"/>
        <v/>
      </c>
      <c r="O467" s="72" t="str">
        <f t="shared" si="43"/>
        <v/>
      </c>
      <c r="P467" s="73" t="str">
        <f t="shared" si="44"/>
        <v/>
      </c>
      <c r="Q467" s="73" t="str">
        <f t="shared" si="45"/>
        <v/>
      </c>
      <c r="R467" s="74" t="str">
        <f t="shared" si="46"/>
        <v/>
      </c>
    </row>
    <row r="468" spans="2:18" ht="24.95" customHeight="1">
      <c r="B468" s="45" t="str">
        <f t="shared" si="47"/>
        <v/>
      </c>
      <c r="C468" s="60"/>
      <c r="D468" s="61"/>
      <c r="E468" s="61"/>
      <c r="F468" s="46" t="str">
        <f><![CDATA[IFERROR(IF(E468<>"",VLOOKUP(E468,Items!$C$8:$D$167,2,0),""),"راجع تكويد الصنف")]]></f>
        <v/>
      </c>
      <c r="G468" s="61"/>
      <c r="H468" s="61"/>
      <c r="I468" s="61"/>
      <c r="J468" s="61"/>
      <c r="K468" s="65"/>
      <c r="L468" s="39"/>
      <c r="M468" s="39"/>
      <c r="N468" s="71" t="str">
        <f t="shared" si="42"/>
        <v/>
      </c>
      <c r="O468" s="72" t="str">
        <f t="shared" si="43"/>
        <v/>
      </c>
      <c r="P468" s="73" t="str">
        <f t="shared" si="44"/>
        <v/>
      </c>
      <c r="Q468" s="73" t="str">
        <f t="shared" si="45"/>
        <v/>
      </c>
      <c r="R468" s="74" t="str">
        <f t="shared" si="46"/>
        <v/>
      </c>
    </row>
    <row r="469" spans="2:18" ht="24.95" customHeight="1">
      <c r="B469" s="45" t="str">
        <f t="shared" si="47"/>
        <v/>
      </c>
      <c r="C469" s="60"/>
      <c r="D469" s="61"/>
      <c r="E469" s="61"/>
      <c r="F469" s="46" t="str">
        <f><![CDATA[IFERROR(IF(E469<>"",VLOOKUP(E469,Items!$C$8:$D$167,2,0),""),"راجع تكويد الصنف")]]></f>
        <v/>
      </c>
      <c r="G469" s="61"/>
      <c r="H469" s="61"/>
      <c r="I469" s="61"/>
      <c r="J469" s="61"/>
      <c r="K469" s="65"/>
      <c r="L469" s="39"/>
      <c r="M469" s="39"/>
      <c r="N469" s="71" t="str">
        <f t="shared" si="42"/>
        <v/>
      </c>
      <c r="O469" s="72" t="str">
        <f t="shared" si="43"/>
        <v/>
      </c>
      <c r="P469" s="73" t="str">
        <f t="shared" si="44"/>
        <v/>
      </c>
      <c r="Q469" s="73" t="str">
        <f t="shared" si="45"/>
        <v/>
      </c>
      <c r="R469" s="74" t="str">
        <f t="shared" si="46"/>
        <v/>
      </c>
    </row>
    <row r="470" spans="2:18" ht="24.95" customHeight="1">
      <c r="B470" s="45" t="str">
        <f t="shared" si="47"/>
        <v/>
      </c>
      <c r="C470" s="60"/>
      <c r="D470" s="61"/>
      <c r="E470" s="61"/>
      <c r="F470" s="46" t="str">
        <f><![CDATA[IFERROR(IF(E470<>"",VLOOKUP(E470,Items!$C$8:$D$167,2,0),""),"راجع تكويد الصنف")]]></f>
        <v/>
      </c>
      <c r="G470" s="61"/>
      <c r="H470" s="61"/>
      <c r="I470" s="61"/>
      <c r="J470" s="61"/>
      <c r="K470" s="65"/>
      <c r="L470" s="39"/>
      <c r="M470" s="39"/>
      <c r="N470" s="71" t="str">
        <f t="shared" si="42"/>
        <v/>
      </c>
      <c r="O470" s="72" t="str">
        <f t="shared" si="43"/>
        <v/>
      </c>
      <c r="P470" s="73" t="str">
        <f t="shared" si="44"/>
        <v/>
      </c>
      <c r="Q470" s="73" t="str">
        <f t="shared" si="45"/>
        <v/>
      </c>
      <c r="R470" s="74" t="str">
        <f t="shared" si="46"/>
        <v/>
      </c>
    </row>
    <row r="471" spans="2:18" ht="24.95" customHeight="1">
      <c r="B471" s="45" t="str">
        <f t="shared" si="47"/>
        <v/>
      </c>
      <c r="C471" s="60"/>
      <c r="D471" s="61"/>
      <c r="E471" s="61"/>
      <c r="F471" s="46" t="str">
        <f><![CDATA[IFERROR(IF(E471<>"",VLOOKUP(E471,Items!$C$8:$D$167,2,0),""),"راجع تكويد الصنف")]]></f>
        <v/>
      </c>
      <c r="G471" s="61"/>
      <c r="H471" s="61"/>
      <c r="I471" s="61"/>
      <c r="J471" s="61"/>
      <c r="K471" s="65"/>
      <c r="L471" s="39"/>
      <c r="M471" s="39"/>
      <c r="N471" s="71" t="str">
        <f t="shared" si="42"/>
        <v/>
      </c>
      <c r="O471" s="72" t="str">
        <f t="shared" si="43"/>
        <v/>
      </c>
      <c r="P471" s="73" t="str">
        <f t="shared" si="44"/>
        <v/>
      </c>
      <c r="Q471" s="73" t="str">
        <f t="shared" si="45"/>
        <v/>
      </c>
      <c r="R471" s="74" t="str">
        <f t="shared" si="46"/>
        <v/>
      </c>
    </row>
    <row r="472" spans="2:18" ht="24.95" customHeight="1">
      <c r="B472" s="45" t="str">
        <f t="shared" si="47"/>
        <v/>
      </c>
      <c r="C472" s="60"/>
      <c r="D472" s="61"/>
      <c r="E472" s="61"/>
      <c r="F472" s="46" t="str">
        <f><![CDATA[IFERROR(IF(E472<>"",VLOOKUP(E472,Items!$C$8:$D$167,2,0),""),"راجع تكويد الصنف")]]></f>
        <v/>
      </c>
      <c r="G472" s="61"/>
      <c r="H472" s="61"/>
      <c r="I472" s="61"/>
      <c r="J472" s="61"/>
      <c r="K472" s="65"/>
      <c r="L472" s="39"/>
      <c r="M472" s="39"/>
      <c r="N472" s="71" t="str">
        <f t="shared" si="42"/>
        <v/>
      </c>
      <c r="O472" s="72" t="str">
        <f t="shared" si="43"/>
        <v/>
      </c>
      <c r="P472" s="73" t="str">
        <f t="shared" si="44"/>
        <v/>
      </c>
      <c r="Q472" s="73" t="str">
        <f t="shared" si="45"/>
        <v/>
      </c>
      <c r="R472" s="74" t="str">
        <f t="shared" si="46"/>
        <v/>
      </c>
    </row>
    <row r="473" spans="2:18" ht="24.95" customHeight="1">
      <c r="B473" s="45" t="str">
        <f t="shared" si="47"/>
        <v/>
      </c>
      <c r="C473" s="60"/>
      <c r="D473" s="61"/>
      <c r="E473" s="61"/>
      <c r="F473" s="46" t="str">
        <f><![CDATA[IFERROR(IF(E473<>"",VLOOKUP(E473,Items!$C$8:$D$167,2,0),""),"راجع تكويد الصنف")]]></f>
        <v/>
      </c>
      <c r="G473" s="61"/>
      <c r="H473" s="61"/>
      <c r="I473" s="61"/>
      <c r="J473" s="61"/>
      <c r="K473" s="65"/>
      <c r="L473" s="39"/>
      <c r="M473" s="39"/>
      <c r="N473" s="71" t="str">
        <f t="shared" si="42"/>
        <v/>
      </c>
      <c r="O473" s="72" t="str">
        <f t="shared" si="43"/>
        <v/>
      </c>
      <c r="P473" s="73" t="str">
        <f t="shared" si="44"/>
        <v/>
      </c>
      <c r="Q473" s="73" t="str">
        <f t="shared" si="45"/>
        <v/>
      </c>
      <c r="R473" s="74" t="str">
        <f t="shared" si="46"/>
        <v/>
      </c>
    </row>
    <row r="474" spans="2:18" ht="24.95" customHeight="1">
      <c r="B474" s="45" t="str">
        <f t="shared" si="47"/>
        <v/>
      </c>
      <c r="C474" s="60"/>
      <c r="D474" s="61"/>
      <c r="E474" s="61"/>
      <c r="F474" s="46" t="str">
        <f><![CDATA[IFERROR(IF(E474<>"",VLOOKUP(E474,Items!$C$8:$D$167,2,0),""),"راجع تكويد الصنف")]]></f>
        <v/>
      </c>
      <c r="G474" s="61"/>
      <c r="H474" s="61"/>
      <c r="I474" s="61"/>
      <c r="J474" s="61"/>
      <c r="K474" s="65"/>
      <c r="L474" s="39"/>
      <c r="M474" s="39"/>
      <c r="N474" s="71" t="str">
        <f t="shared" si="42"/>
        <v/>
      </c>
      <c r="O474" s="72" t="str">
        <f t="shared" si="43"/>
        <v/>
      </c>
      <c r="P474" s="73" t="str">
        <f t="shared" si="44"/>
        <v/>
      </c>
      <c r="Q474" s="73" t="str">
        <f t="shared" si="45"/>
        <v/>
      </c>
      <c r="R474" s="74" t="str">
        <f t="shared" si="46"/>
        <v/>
      </c>
    </row>
    <row r="475" spans="2:18" ht="24.95" customHeight="1">
      <c r="B475" s="45" t="str">
        <f t="shared" si="47"/>
        <v/>
      </c>
      <c r="C475" s="60"/>
      <c r="D475" s="61"/>
      <c r="E475" s="61"/>
      <c r="F475" s="46" t="str">
        <f><![CDATA[IFERROR(IF(E475<>"",VLOOKUP(E475,Items!$C$8:$D$167,2,0),""),"راجع تكويد الصنف")]]></f>
        <v/>
      </c>
      <c r="G475" s="61"/>
      <c r="H475" s="61"/>
      <c r="I475" s="61"/>
      <c r="J475" s="61"/>
      <c r="K475" s="65"/>
      <c r="L475" s="39"/>
      <c r="M475" s="39"/>
      <c r="N475" s="71" t="str">
        <f t="shared" si="42"/>
        <v/>
      </c>
      <c r="O475" s="72" t="str">
        <f t="shared" si="43"/>
        <v/>
      </c>
      <c r="P475" s="73" t="str">
        <f t="shared" si="44"/>
        <v/>
      </c>
      <c r="Q475" s="73" t="str">
        <f t="shared" si="45"/>
        <v/>
      </c>
      <c r="R475" s="74" t="str">
        <f t="shared" si="46"/>
        <v/>
      </c>
    </row>
    <row r="476" spans="2:18" ht="24.95" customHeight="1">
      <c r="B476" s="45" t="str">
        <f t="shared" si="47"/>
        <v/>
      </c>
      <c r="C476" s="60"/>
      <c r="D476" s="61"/>
      <c r="E476" s="61"/>
      <c r="F476" s="46" t="str">
        <f><![CDATA[IFERROR(IF(E476<>"",VLOOKUP(E476,Items!$C$8:$D$167,2,0),""),"راجع تكويد الصنف")]]></f>
        <v/>
      </c>
      <c r="G476" s="61"/>
      <c r="H476" s="61"/>
      <c r="I476" s="61"/>
      <c r="J476" s="61"/>
      <c r="K476" s="65"/>
      <c r="L476" s="39"/>
      <c r="M476" s="39"/>
      <c r="N476" s="71" t="str">
        <f t="shared" si="42"/>
        <v/>
      </c>
      <c r="O476" s="72" t="str">
        <f t="shared" si="43"/>
        <v/>
      </c>
      <c r="P476" s="73" t="str">
        <f t="shared" si="44"/>
        <v/>
      </c>
      <c r="Q476" s="73" t="str">
        <f t="shared" si="45"/>
        <v/>
      </c>
      <c r="R476" s="74" t="str">
        <f t="shared" si="46"/>
        <v/>
      </c>
    </row>
    <row r="477" spans="2:18" ht="24.95" customHeight="1">
      <c r="B477" s="45" t="str">
        <f t="shared" si="47"/>
        <v/>
      </c>
      <c r="C477" s="60"/>
      <c r="D477" s="61"/>
      <c r="E477" s="61"/>
      <c r="F477" s="46" t="str">
        <f><![CDATA[IFERROR(IF(E477<>"",VLOOKUP(E477,Items!$C$8:$D$167,2,0),""),"راجع تكويد الصنف")]]></f>
        <v/>
      </c>
      <c r="G477" s="61"/>
      <c r="H477" s="61"/>
      <c r="I477" s="61"/>
      <c r="J477" s="61"/>
      <c r="K477" s="65"/>
      <c r="L477" s="39"/>
      <c r="M477" s="39"/>
      <c r="N477" s="71" t="str">
        <f t="shared" si="42"/>
        <v/>
      </c>
      <c r="O477" s="72" t="str">
        <f t="shared" si="43"/>
        <v/>
      </c>
      <c r="P477" s="73" t="str">
        <f t="shared" si="44"/>
        <v/>
      </c>
      <c r="Q477" s="73" t="str">
        <f t="shared" si="45"/>
        <v/>
      </c>
      <c r="R477" s="74" t="str">
        <f t="shared" si="46"/>
        <v/>
      </c>
    </row>
    <row r="478" spans="2:18" ht="24.95" customHeight="1">
      <c r="B478" s="45" t="str">
        <f t="shared" si="47"/>
        <v/>
      </c>
      <c r="C478" s="60"/>
      <c r="D478" s="61"/>
      <c r="E478" s="61"/>
      <c r="F478" s="46" t="str">
        <f><![CDATA[IFERROR(IF(E478<>"",VLOOKUP(E478,Items!$C$8:$D$167,2,0),""),"راجع تكويد الصنف")]]></f>
        <v/>
      </c>
      <c r="G478" s="61"/>
      <c r="H478" s="61"/>
      <c r="I478" s="61"/>
      <c r="J478" s="61"/>
      <c r="K478" s="65"/>
      <c r="L478" s="39"/>
      <c r="M478" s="39"/>
      <c r="N478" s="71" t="str">
        <f t="shared" si="42"/>
        <v/>
      </c>
      <c r="O478" s="72" t="str">
        <f t="shared" si="43"/>
        <v/>
      </c>
      <c r="P478" s="73" t="str">
        <f t="shared" si="44"/>
        <v/>
      </c>
      <c r="Q478" s="73" t="str">
        <f t="shared" si="45"/>
        <v/>
      </c>
      <c r="R478" s="74" t="str">
        <f t="shared" si="46"/>
        <v/>
      </c>
    </row>
    <row r="479" spans="2:18" ht="24.95" customHeight="1">
      <c r="B479" s="45" t="str">
        <f t="shared" si="47"/>
        <v/>
      </c>
      <c r="C479" s="60"/>
      <c r="D479" s="61"/>
      <c r="E479" s="61"/>
      <c r="F479" s="46" t="str">
        <f><![CDATA[IFERROR(IF(E479<>"",VLOOKUP(E479,Items!$C$8:$D$167,2,0),""),"راجع تكويد الصنف")]]></f>
        <v/>
      </c>
      <c r="G479" s="61"/>
      <c r="H479" s="61"/>
      <c r="I479" s="61"/>
      <c r="J479" s="61"/>
      <c r="K479" s="65"/>
      <c r="L479" s="39"/>
      <c r="M479" s="39"/>
      <c r="N479" s="71" t="str">
        <f t="shared" si="42"/>
        <v/>
      </c>
      <c r="O479" s="72" t="str">
        <f t="shared" si="43"/>
        <v/>
      </c>
      <c r="P479" s="73" t="str">
        <f t="shared" si="44"/>
        <v/>
      </c>
      <c r="Q479" s="73" t="str">
        <f t="shared" si="45"/>
        <v/>
      </c>
      <c r="R479" s="74" t="str">
        <f t="shared" si="46"/>
        <v/>
      </c>
    </row>
    <row r="480" spans="2:18" ht="24.95" customHeight="1">
      <c r="B480" s="45" t="str">
        <f t="shared" si="47"/>
        <v/>
      </c>
      <c r="C480" s="60"/>
      <c r="D480" s="61"/>
      <c r="E480" s="61"/>
      <c r="F480" s="46" t="str">
        <f><![CDATA[IFERROR(IF(E480<>"",VLOOKUP(E480,Items!$C$8:$D$167,2,0),""),"راجع تكويد الصنف")]]></f>
        <v/>
      </c>
      <c r="G480" s="61"/>
      <c r="H480" s="61"/>
      <c r="I480" s="61"/>
      <c r="J480" s="61"/>
      <c r="K480" s="65"/>
      <c r="L480" s="39"/>
      <c r="M480" s="39"/>
      <c r="N480" s="71" t="str">
        <f t="shared" si="42"/>
        <v/>
      </c>
      <c r="O480" s="72" t="str">
        <f t="shared" si="43"/>
        <v/>
      </c>
      <c r="P480" s="73" t="str">
        <f t="shared" si="44"/>
        <v/>
      </c>
      <c r="Q480" s="73" t="str">
        <f t="shared" si="45"/>
        <v/>
      </c>
      <c r="R480" s="74" t="str">
        <f t="shared" si="46"/>
        <v/>
      </c>
    </row>
    <row r="481" spans="2:18" ht="24.95" customHeight="1">
      <c r="B481" s="45" t="str">
        <f t="shared" si="47"/>
        <v/>
      </c>
      <c r="C481" s="60"/>
      <c r="D481" s="61"/>
      <c r="E481" s="61"/>
      <c r="F481" s="46" t="str">
        <f><![CDATA[IFERROR(IF(E481<>"",VLOOKUP(E481,Items!$C$8:$D$167,2,0),""),"راجع تكويد الصنف")]]></f>
        <v/>
      </c>
      <c r="G481" s="61"/>
      <c r="H481" s="61"/>
      <c r="I481" s="61"/>
      <c r="J481" s="61"/>
      <c r="K481" s="65"/>
      <c r="L481" s="39"/>
      <c r="M481" s="39"/>
      <c r="N481" s="71" t="str">
        <f t="shared" si="42"/>
        <v/>
      </c>
      <c r="O481" s="72" t="str">
        <f t="shared" si="43"/>
        <v/>
      </c>
      <c r="P481" s="73" t="str">
        <f t="shared" si="44"/>
        <v/>
      </c>
      <c r="Q481" s="73" t="str">
        <f t="shared" si="45"/>
        <v/>
      </c>
      <c r="R481" s="74" t="str">
        <f t="shared" si="46"/>
        <v/>
      </c>
    </row>
    <row r="482" spans="2:18" ht="24.95" customHeight="1">
      <c r="B482" s="45" t="str">
        <f t="shared" si="47"/>
        <v/>
      </c>
      <c r="C482" s="60"/>
      <c r="D482" s="61"/>
      <c r="E482" s="61"/>
      <c r="F482" s="46" t="str">
        <f><![CDATA[IFERROR(IF(E482<>"",VLOOKUP(E482,Items!$C$8:$D$167,2,0),""),"راجع تكويد الصنف")]]></f>
        <v/>
      </c>
      <c r="G482" s="61"/>
      <c r="H482" s="61"/>
      <c r="I482" s="61"/>
      <c r="J482" s="61"/>
      <c r="K482" s="65"/>
      <c r="L482" s="39"/>
      <c r="M482" s="39"/>
      <c r="N482" s="71" t="str">
        <f t="shared" si="42"/>
        <v/>
      </c>
      <c r="O482" s="72" t="str">
        <f t="shared" si="43"/>
        <v/>
      </c>
      <c r="P482" s="73" t="str">
        <f t="shared" si="44"/>
        <v/>
      </c>
      <c r="Q482" s="73" t="str">
        <f t="shared" si="45"/>
        <v/>
      </c>
      <c r="R482" s="74" t="str">
        <f t="shared" si="46"/>
        <v/>
      </c>
    </row>
    <row r="483" spans="2:18" ht="24.95" customHeight="1">
      <c r="B483" s="45" t="str">
        <f t="shared" si="47"/>
        <v/>
      </c>
      <c r="C483" s="60"/>
      <c r="D483" s="61"/>
      <c r="E483" s="61"/>
      <c r="F483" s="46" t="str">
        <f><![CDATA[IFERROR(IF(E483<>"",VLOOKUP(E483,Items!$C$8:$D$167,2,0),""),"راجع تكويد الصنف")]]></f>
        <v/>
      </c>
      <c r="G483" s="61"/>
      <c r="H483" s="61"/>
      <c r="I483" s="61"/>
      <c r="J483" s="61"/>
      <c r="K483" s="65"/>
      <c r="L483" s="39"/>
      <c r="M483" s="39"/>
      <c r="N483" s="71" t="str">
        <f t="shared" si="42"/>
        <v/>
      </c>
      <c r="O483" s="72" t="str">
        <f t="shared" si="43"/>
        <v/>
      </c>
      <c r="P483" s="73" t="str">
        <f t="shared" si="44"/>
        <v/>
      </c>
      <c r="Q483" s="73" t="str">
        <f t="shared" si="45"/>
        <v/>
      </c>
      <c r="R483" s="74" t="str">
        <f t="shared" si="46"/>
        <v/>
      </c>
    </row>
    <row r="484" spans="2:18" ht="24.95" customHeight="1">
      <c r="B484" s="45" t="str">
        <f t="shared" si="47"/>
        <v/>
      </c>
      <c r="C484" s="60"/>
      <c r="D484" s="61"/>
      <c r="E484" s="61"/>
      <c r="F484" s="46" t="str">
        <f><![CDATA[IFERROR(IF(E484<>"",VLOOKUP(E484,Items!$C$8:$D$167,2,0),""),"راجع تكويد الصنف")]]></f>
        <v/>
      </c>
      <c r="G484" s="61"/>
      <c r="H484" s="61"/>
      <c r="I484" s="61"/>
      <c r="J484" s="61"/>
      <c r="K484" s="65"/>
      <c r="L484" s="39"/>
      <c r="M484" s="39"/>
      <c r="N484" s="71" t="str">
        <f t="shared" si="42"/>
        <v/>
      </c>
      <c r="O484" s="72" t="str">
        <f t="shared" si="43"/>
        <v/>
      </c>
      <c r="P484" s="73" t="str">
        <f t="shared" si="44"/>
        <v/>
      </c>
      <c r="Q484" s="73" t="str">
        <f t="shared" si="45"/>
        <v/>
      </c>
      <c r="R484" s="74" t="str">
        <f t="shared" si="46"/>
        <v/>
      </c>
    </row>
    <row r="485" spans="2:18" ht="24.95" customHeight="1">
      <c r="B485" s="45" t="str">
        <f t="shared" si="47"/>
        <v/>
      </c>
      <c r="C485" s="60"/>
      <c r="D485" s="61"/>
      <c r="E485" s="61"/>
      <c r="F485" s="46" t="str">
        <f><![CDATA[IFERROR(IF(E485<>"",VLOOKUP(E485,Items!$C$8:$D$167,2,0),""),"راجع تكويد الصنف")]]></f>
        <v/>
      </c>
      <c r="G485" s="61"/>
      <c r="H485" s="61"/>
      <c r="I485" s="61"/>
      <c r="J485" s="61"/>
      <c r="K485" s="65"/>
      <c r="L485" s="39"/>
      <c r="M485" s="39"/>
      <c r="N485" s="71" t="str">
        <f t="shared" si="42"/>
        <v/>
      </c>
      <c r="O485" s="72" t="str">
        <f t="shared" si="43"/>
        <v/>
      </c>
      <c r="P485" s="73" t="str">
        <f t="shared" si="44"/>
        <v/>
      </c>
      <c r="Q485" s="73" t="str">
        <f t="shared" si="45"/>
        <v/>
      </c>
      <c r="R485" s="74" t="str">
        <f t="shared" si="46"/>
        <v/>
      </c>
    </row>
    <row r="486" spans="2:18" ht="24.95" customHeight="1">
      <c r="B486" s="45" t="str">
        <f t="shared" si="47"/>
        <v/>
      </c>
      <c r="C486" s="60"/>
      <c r="D486" s="61"/>
      <c r="E486" s="61"/>
      <c r="F486" s="46" t="str">
        <f><![CDATA[IFERROR(IF(E486<>"",VLOOKUP(E486,Items!$C$8:$D$167,2,0),""),"راجع تكويد الصنف")]]></f>
        <v/>
      </c>
      <c r="G486" s="61"/>
      <c r="H486" s="61"/>
      <c r="I486" s="61"/>
      <c r="J486" s="61"/>
      <c r="K486" s="65"/>
      <c r="L486" s="39"/>
      <c r="M486" s="39"/>
      <c r="N486" s="71" t="str">
        <f t="shared" si="42"/>
        <v/>
      </c>
      <c r="O486" s="72" t="str">
        <f t="shared" si="43"/>
        <v/>
      </c>
      <c r="P486" s="73" t="str">
        <f t="shared" si="44"/>
        <v/>
      </c>
      <c r="Q486" s="73" t="str">
        <f t="shared" si="45"/>
        <v/>
      </c>
      <c r="R486" s="74" t="str">
        <f t="shared" si="46"/>
        <v/>
      </c>
    </row>
    <row r="487" spans="2:18" ht="24.95" customHeight="1">
      <c r="B487" s="45" t="str">
        <f t="shared" si="47"/>
        <v/>
      </c>
      <c r="C487" s="60"/>
      <c r="D487" s="61"/>
      <c r="E487" s="61"/>
      <c r="F487" s="46" t="str">
        <f><![CDATA[IFERROR(IF(E487<>"",VLOOKUP(E487,Items!$C$8:$D$167,2,0),""),"راجع تكويد الصنف")]]></f>
        <v/>
      </c>
      <c r="G487" s="61"/>
      <c r="H487" s="61"/>
      <c r="I487" s="61"/>
      <c r="J487" s="61"/>
      <c r="K487" s="65"/>
      <c r="L487" s="39"/>
      <c r="M487" s="39"/>
      <c r="N487" s="71" t="str">
        <f t="shared" si="42"/>
        <v/>
      </c>
      <c r="O487" s="72" t="str">
        <f t="shared" si="43"/>
        <v/>
      </c>
      <c r="P487" s="73" t="str">
        <f t="shared" si="44"/>
        <v/>
      </c>
      <c r="Q487" s="73" t="str">
        <f t="shared" si="45"/>
        <v/>
      </c>
      <c r="R487" s="74" t="str">
        <f t="shared" si="46"/>
        <v/>
      </c>
    </row>
    <row r="488" spans="2:18" ht="24.95" customHeight="1">
      <c r="B488" s="45" t="str">
        <f t="shared" si="47"/>
        <v/>
      </c>
      <c r="C488" s="60"/>
      <c r="D488" s="61"/>
      <c r="E488" s="61"/>
      <c r="F488" s="46" t="str">
        <f><![CDATA[IFERROR(IF(E488<>"",VLOOKUP(E488,Items!$C$8:$D$167,2,0),""),"راجع تكويد الصنف")]]></f>
        <v/>
      </c>
      <c r="G488" s="61"/>
      <c r="H488" s="61"/>
      <c r="I488" s="61"/>
      <c r="J488" s="61"/>
      <c r="K488" s="65"/>
      <c r="L488" s="39"/>
      <c r="M488" s="39"/>
      <c r="N488" s="71" t="str">
        <f t="shared" si="42"/>
        <v/>
      </c>
      <c r="O488" s="72" t="str">
        <f t="shared" si="43"/>
        <v/>
      </c>
      <c r="P488" s="73" t="str">
        <f t="shared" si="44"/>
        <v/>
      </c>
      <c r="Q488" s="73" t="str">
        <f t="shared" si="45"/>
        <v/>
      </c>
      <c r="R488" s="74" t="str">
        <f t="shared" si="46"/>
        <v/>
      </c>
    </row>
    <row r="489" spans="2:18" ht="24.95" customHeight="1">
      <c r="B489" s="45" t="str">
        <f t="shared" si="47"/>
        <v/>
      </c>
      <c r="C489" s="60"/>
      <c r="D489" s="61"/>
      <c r="E489" s="61"/>
      <c r="F489" s="46" t="str">
        <f><![CDATA[IFERROR(IF(E489<>"",VLOOKUP(E489,Items!$C$8:$D$167,2,0),""),"راجع تكويد الصنف")]]></f>
        <v/>
      </c>
      <c r="G489" s="61"/>
      <c r="H489" s="61"/>
      <c r="I489" s="61"/>
      <c r="J489" s="61"/>
      <c r="K489" s="65"/>
      <c r="L489" s="39"/>
      <c r="M489" s="39"/>
      <c r="N489" s="71" t="str">
        <f t="shared" si="42"/>
        <v/>
      </c>
      <c r="O489" s="72" t="str">
        <f t="shared" si="43"/>
        <v/>
      </c>
      <c r="P489" s="73" t="str">
        <f t="shared" si="44"/>
        <v/>
      </c>
      <c r="Q489" s="73" t="str">
        <f t="shared" si="45"/>
        <v/>
      </c>
      <c r="R489" s="74" t="str">
        <f t="shared" si="46"/>
        <v/>
      </c>
    </row>
    <row r="490" spans="2:18" ht="24.95" customHeight="1">
      <c r="B490" s="45" t="str">
        <f t="shared" si="47"/>
        <v/>
      </c>
      <c r="C490" s="60"/>
      <c r="D490" s="61"/>
      <c r="E490" s="61"/>
      <c r="F490" s="46" t="str">
        <f><![CDATA[IFERROR(IF(E490<>"",VLOOKUP(E490,Items!$C$8:$D$167,2,0),""),"راجع تكويد الصنف")]]></f>
        <v/>
      </c>
      <c r="G490" s="61"/>
      <c r="H490" s="61"/>
      <c r="I490" s="61"/>
      <c r="J490" s="61"/>
      <c r="K490" s="65"/>
      <c r="L490" s="39"/>
      <c r="M490" s="39"/>
      <c r="N490" s="71" t="str">
        <f t="shared" si="42"/>
        <v/>
      </c>
      <c r="O490" s="72" t="str">
        <f t="shared" si="43"/>
        <v/>
      </c>
      <c r="P490" s="73" t="str">
        <f t="shared" si="44"/>
        <v/>
      </c>
      <c r="Q490" s="73" t="str">
        <f t="shared" si="45"/>
        <v/>
      </c>
      <c r="R490" s="74" t="str">
        <f t="shared" si="46"/>
        <v/>
      </c>
    </row>
    <row r="491" spans="2:18" ht="24.95" customHeight="1">
      <c r="B491" s="45" t="str">
        <f t="shared" si="47"/>
        <v/>
      </c>
      <c r="C491" s="60"/>
      <c r="D491" s="61"/>
      <c r="E491" s="61"/>
      <c r="F491" s="46" t="str">
        <f><![CDATA[IFERROR(IF(E491<>"",VLOOKUP(E491,Items!$C$8:$D$167,2,0),""),"راجع تكويد الصنف")]]></f>
        <v/>
      </c>
      <c r="G491" s="61"/>
      <c r="H491" s="61"/>
      <c r="I491" s="61"/>
      <c r="J491" s="61"/>
      <c r="K491" s="65"/>
      <c r="L491" s="39"/>
      <c r="M491" s="39"/>
      <c r="N491" s="71" t="str">
        <f t="shared" si="42"/>
        <v/>
      </c>
      <c r="O491" s="72" t="str">
        <f t="shared" si="43"/>
        <v/>
      </c>
      <c r="P491" s="73" t="str">
        <f t="shared" si="44"/>
        <v/>
      </c>
      <c r="Q491" s="73" t="str">
        <f t="shared" si="45"/>
        <v/>
      </c>
      <c r="R491" s="74" t="str">
        <f t="shared" si="46"/>
        <v/>
      </c>
    </row>
    <row r="492" spans="2:18" ht="24.95" customHeight="1">
      <c r="B492" s="45" t="str">
        <f t="shared" si="47"/>
        <v/>
      </c>
      <c r="C492" s="60"/>
      <c r="D492" s="61"/>
      <c r="E492" s="61"/>
      <c r="F492" s="46" t="str">
        <f><![CDATA[IFERROR(IF(E492<>"",VLOOKUP(E492,Items!$C$8:$D$167,2,0),""),"راجع تكويد الصنف")]]></f>
        <v/>
      </c>
      <c r="G492" s="61"/>
      <c r="H492" s="61"/>
      <c r="I492" s="61"/>
      <c r="J492" s="61"/>
      <c r="K492" s="65"/>
      <c r="L492" s="39"/>
      <c r="M492" s="39"/>
      <c r="N492" s="71" t="str">
        <f t="shared" si="42"/>
        <v/>
      </c>
      <c r="O492" s="72" t="str">
        <f t="shared" si="43"/>
        <v/>
      </c>
      <c r="P492" s="73" t="str">
        <f t="shared" si="44"/>
        <v/>
      </c>
      <c r="Q492" s="73" t="str">
        <f t="shared" si="45"/>
        <v/>
      </c>
      <c r="R492" s="74" t="str">
        <f t="shared" si="46"/>
        <v/>
      </c>
    </row>
    <row r="493" spans="2:18" ht="24.95" customHeight="1">
      <c r="B493" s="45" t="str">
        <f t="shared" si="47"/>
        <v/>
      </c>
      <c r="C493" s="60"/>
      <c r="D493" s="61"/>
      <c r="E493" s="61"/>
      <c r="F493" s="46" t="str">
        <f><![CDATA[IFERROR(IF(E493<>"",VLOOKUP(E493,Items!$C$8:$D$167,2,0),""),"راجع تكويد الصنف")]]></f>
        <v/>
      </c>
      <c r="G493" s="61"/>
      <c r="H493" s="61"/>
      <c r="I493" s="61"/>
      <c r="J493" s="61"/>
      <c r="K493" s="65"/>
      <c r="L493" s="39"/>
      <c r="M493" s="39"/>
      <c r="N493" s="71" t="str">
        <f t="shared" si="42"/>
        <v/>
      </c>
      <c r="O493" s="72" t="str">
        <f t="shared" si="43"/>
        <v/>
      </c>
      <c r="P493" s="73" t="str">
        <f t="shared" si="44"/>
        <v/>
      </c>
      <c r="Q493" s="73" t="str">
        <f t="shared" si="45"/>
        <v/>
      </c>
      <c r="R493" s="74" t="str">
        <f t="shared" si="46"/>
        <v/>
      </c>
    </row>
    <row r="494" spans="2:18" ht="24.95" customHeight="1">
      <c r="B494" s="45" t="str">
        <f t="shared" si="47"/>
        <v/>
      </c>
      <c r="C494" s="60"/>
      <c r="D494" s="61"/>
      <c r="E494" s="61"/>
      <c r="F494" s="46" t="str">
        <f><![CDATA[IFERROR(IF(E494<>"",VLOOKUP(E494,Items!$C$8:$D$167,2,0),""),"راجع تكويد الصنف")]]></f>
        <v/>
      </c>
      <c r="G494" s="61"/>
      <c r="H494" s="61"/>
      <c r="I494" s="61"/>
      <c r="J494" s="61"/>
      <c r="K494" s="65"/>
      <c r="L494" s="39"/>
      <c r="M494" s="39"/>
      <c r="N494" s="71" t="str">
        <f t="shared" si="42"/>
        <v/>
      </c>
      <c r="O494" s="72" t="str">
        <f t="shared" si="43"/>
        <v/>
      </c>
      <c r="P494" s="73" t="str">
        <f t="shared" si="44"/>
        <v/>
      </c>
      <c r="Q494" s="73" t="str">
        <f t="shared" si="45"/>
        <v/>
      </c>
      <c r="R494" s="74" t="str">
        <f t="shared" si="46"/>
        <v/>
      </c>
    </row>
    <row r="495" spans="2:18" ht="24.95" customHeight="1">
      <c r="B495" s="45" t="str">
        <f t="shared" si="47"/>
        <v/>
      </c>
      <c r="C495" s="60"/>
      <c r="D495" s="61"/>
      <c r="E495" s="61"/>
      <c r="F495" s="46" t="str">
        <f><![CDATA[IFERROR(IF(E495<>"",VLOOKUP(E495,Items!$C$8:$D$167,2,0),""),"راجع تكويد الصنف")]]></f>
        <v/>
      </c>
      <c r="G495" s="61"/>
      <c r="H495" s="61"/>
      <c r="I495" s="61"/>
      <c r="J495" s="61"/>
      <c r="K495" s="65"/>
      <c r="L495" s="39"/>
      <c r="M495" s="39"/>
      <c r="N495" s="71" t="str">
        <f t="shared" si="42"/>
        <v/>
      </c>
      <c r="O495" s="72" t="str">
        <f t="shared" si="43"/>
        <v/>
      </c>
      <c r="P495" s="73" t="str">
        <f t="shared" si="44"/>
        <v/>
      </c>
      <c r="Q495" s="73" t="str">
        <f t="shared" si="45"/>
        <v/>
      </c>
      <c r="R495" s="74" t="str">
        <f t="shared" si="46"/>
        <v/>
      </c>
    </row>
    <row r="496" spans="2:18" ht="24.95" customHeight="1">
      <c r="B496" s="45" t="str">
        <f t="shared" si="47"/>
        <v/>
      </c>
      <c r="C496" s="60"/>
      <c r="D496" s="61"/>
      <c r="E496" s="61"/>
      <c r="F496" s="46" t="str">
        <f><![CDATA[IFERROR(IF(E496<>"",VLOOKUP(E496,Items!$C$8:$D$167,2,0),""),"راجع تكويد الصنف")]]></f>
        <v/>
      </c>
      <c r="G496" s="61"/>
      <c r="H496" s="61"/>
      <c r="I496" s="61"/>
      <c r="J496" s="61"/>
      <c r="K496" s="65"/>
      <c r="L496" s="39"/>
      <c r="M496" s="39"/>
      <c r="N496" s="71" t="str">
        <f t="shared" si="42"/>
        <v/>
      </c>
      <c r="O496" s="72" t="str">
        <f t="shared" si="43"/>
        <v/>
      </c>
      <c r="P496" s="73" t="str">
        <f t="shared" si="44"/>
        <v/>
      </c>
      <c r="Q496" s="73" t="str">
        <f t="shared" si="45"/>
        <v/>
      </c>
      <c r="R496" s="74" t="str">
        <f t="shared" si="46"/>
        <v/>
      </c>
    </row>
    <row r="497" spans="2:18" ht="24.95" customHeight="1">
      <c r="B497" s="45" t="str">
        <f t="shared" si="47"/>
        <v/>
      </c>
      <c r="C497" s="60"/>
      <c r="D497" s="61"/>
      <c r="E497" s="61"/>
      <c r="F497" s="46" t="str">
        <f><![CDATA[IFERROR(IF(E497<>"",VLOOKUP(E497,Items!$C$8:$D$167,2,0),""),"راجع تكويد الصنف")]]></f>
        <v/>
      </c>
      <c r="G497" s="61"/>
      <c r="H497" s="61"/>
      <c r="I497" s="61"/>
      <c r="J497" s="61"/>
      <c r="K497" s="65"/>
      <c r="L497" s="39"/>
      <c r="M497" s="39"/>
      <c r="N497" s="71" t="str">
        <f t="shared" si="42"/>
        <v/>
      </c>
      <c r="O497" s="72" t="str">
        <f t="shared" si="43"/>
        <v/>
      </c>
      <c r="P497" s="73" t="str">
        <f t="shared" si="44"/>
        <v/>
      </c>
      <c r="Q497" s="73" t="str">
        <f t="shared" si="45"/>
        <v/>
      </c>
      <c r="R497" s="74" t="str">
        <f t="shared" si="46"/>
        <v/>
      </c>
    </row>
    <row r="498" spans="2:18" ht="24.95" customHeight="1">
      <c r="B498" s="45" t="str">
        <f t="shared" si="47"/>
        <v/>
      </c>
      <c r="C498" s="60"/>
      <c r="D498" s="61"/>
      <c r="E498" s="61"/>
      <c r="F498" s="46" t="str">
        <f><![CDATA[IFERROR(IF(E498<>"",VLOOKUP(E498,Items!$C$8:$D$167,2,0),""),"راجع تكويد الصنف")]]></f>
        <v/>
      </c>
      <c r="G498" s="61"/>
      <c r="H498" s="61"/>
      <c r="I498" s="61"/>
      <c r="J498" s="61"/>
      <c r="K498" s="65"/>
      <c r="L498" s="39"/>
      <c r="M498" s="39"/>
      <c r="N498" s="71" t="str">
        <f t="shared" si="42"/>
        <v/>
      </c>
      <c r="O498" s="72" t="str">
        <f t="shared" si="43"/>
        <v/>
      </c>
      <c r="P498" s="73" t="str">
        <f t="shared" si="44"/>
        <v/>
      </c>
      <c r="Q498" s="73" t="str">
        <f t="shared" si="45"/>
        <v/>
      </c>
      <c r="R498" s="74" t="str">
        <f t="shared" si="46"/>
        <v/>
      </c>
    </row>
    <row r="499" spans="2:18" ht="24.95" customHeight="1">
      <c r="B499" s="45" t="str">
        <f t="shared" si="47"/>
        <v/>
      </c>
      <c r="C499" s="60"/>
      <c r="D499" s="61"/>
      <c r="E499" s="61"/>
      <c r="F499" s="46" t="str">
        <f><![CDATA[IFERROR(IF(E499<>"",VLOOKUP(E499,Items!$C$8:$D$167,2,0),""),"راجع تكويد الصنف")]]></f>
        <v/>
      </c>
      <c r="G499" s="61"/>
      <c r="H499" s="61"/>
      <c r="I499" s="61"/>
      <c r="J499" s="61"/>
      <c r="K499" s="65"/>
      <c r="L499" s="39"/>
      <c r="M499" s="39"/>
      <c r="N499" s="71" t="str">
        <f t="shared" si="42"/>
        <v/>
      </c>
      <c r="O499" s="72" t="str">
        <f t="shared" si="43"/>
        <v/>
      </c>
      <c r="P499" s="73" t="str">
        <f t="shared" si="44"/>
        <v/>
      </c>
      <c r="Q499" s="73" t="str">
        <f t="shared" si="45"/>
        <v/>
      </c>
      <c r="R499" s="74" t="str">
        <f t="shared" si="46"/>
        <v/>
      </c>
    </row>
    <row r="500" spans="2:18" ht="24.95" customHeight="1">
      <c r="B500" s="45" t="str">
        <f t="shared" si="47"/>
        <v/>
      </c>
      <c r="C500" s="60"/>
      <c r="D500" s="61"/>
      <c r="E500" s="61"/>
      <c r="F500" s="46" t="str">
        <f><![CDATA[IFERROR(IF(E500<>"",VLOOKUP(E500,Items!$C$8:$D$167,2,0),""),"راجع تكويد الصنف")]]></f>
        <v/>
      </c>
      <c r="G500" s="61"/>
      <c r="H500" s="61"/>
      <c r="I500" s="61"/>
      <c r="J500" s="61"/>
      <c r="K500" s="65"/>
      <c r="L500" s="39"/>
      <c r="M500" s="39"/>
      <c r="N500" s="71" t="str">
        <f t="shared" si="42"/>
        <v/>
      </c>
      <c r="O500" s="72" t="str">
        <f t="shared" si="43"/>
        <v/>
      </c>
      <c r="P500" s="73" t="str">
        <f t="shared" si="44"/>
        <v/>
      </c>
      <c r="Q500" s="73" t="str">
        <f t="shared" si="45"/>
        <v/>
      </c>
      <c r="R500" s="74" t="str">
        <f t="shared" si="46"/>
        <v/>
      </c>
    </row>
    <row r="501" spans="2:18" ht="24.95" customHeight="1">
      <c r="B501" s="45" t="str">
        <f t="shared" si="47"/>
        <v/>
      </c>
      <c r="C501" s="60"/>
      <c r="D501" s="61"/>
      <c r="E501" s="61"/>
      <c r="F501" s="46" t="str">
        <f><![CDATA[IFERROR(IF(E501<>"",VLOOKUP(E501,Items!$C$8:$D$167,2,0),""),"راجع تكويد الصنف")]]></f>
        <v/>
      </c>
      <c r="G501" s="61"/>
      <c r="H501" s="61"/>
      <c r="I501" s="61"/>
      <c r="J501" s="61"/>
      <c r="K501" s="65"/>
      <c r="L501" s="39"/>
      <c r="M501" s="39"/>
      <c r="N501" s="71" t="str">
        <f t="shared" si="42"/>
        <v/>
      </c>
      <c r="O501" s="72" t="str">
        <f t="shared" si="43"/>
        <v/>
      </c>
      <c r="P501" s="73" t="str">
        <f t="shared" si="44"/>
        <v/>
      </c>
      <c r="Q501" s="73" t="str">
        <f t="shared" si="45"/>
        <v/>
      </c>
      <c r="R501" s="74" t="str">
        <f t="shared" si="46"/>
        <v/>
      </c>
    </row>
    <row r="502" spans="2:18" ht="24.95" customHeight="1">
      <c r="B502" s="45" t="str">
        <f t="shared" si="47"/>
        <v/>
      </c>
      <c r="C502" s="60"/>
      <c r="D502" s="61"/>
      <c r="E502" s="61"/>
      <c r="F502" s="46" t="str">
        <f><![CDATA[IFERROR(IF(E502<>"",VLOOKUP(E502,Items!$C$8:$D$167,2,0),""),"راجع تكويد الصنف")]]></f>
        <v/>
      </c>
      <c r="G502" s="61"/>
      <c r="H502" s="61"/>
      <c r="I502" s="61"/>
      <c r="J502" s="61"/>
      <c r="K502" s="65"/>
      <c r="L502" s="39"/>
      <c r="M502" s="39"/>
      <c r="N502" s="71" t="str">
        <f t="shared" si="42"/>
        <v/>
      </c>
      <c r="O502" s="72" t="str">
        <f t="shared" si="43"/>
        <v/>
      </c>
      <c r="P502" s="73" t="str">
        <f t="shared" si="44"/>
        <v/>
      </c>
      <c r="Q502" s="73" t="str">
        <f t="shared" si="45"/>
        <v/>
      </c>
      <c r="R502" s="74" t="str">
        <f t="shared" si="46"/>
        <v/>
      </c>
    </row>
    <row r="503" spans="2:18" ht="24.95" customHeight="1">
      <c r="B503" s="45" t="str">
        <f t="shared" si="47"/>
        <v/>
      </c>
      <c r="C503" s="60"/>
      <c r="D503" s="61"/>
      <c r="E503" s="61"/>
      <c r="F503" s="46" t="str">
        <f><![CDATA[IFERROR(IF(E503<>"",VLOOKUP(E503,Items!$C$8:$D$167,2,0),""),"راجع تكويد الصنف")]]></f>
        <v/>
      </c>
      <c r="G503" s="61"/>
      <c r="H503" s="61"/>
      <c r="I503" s="61"/>
      <c r="J503" s="61"/>
      <c r="K503" s="65"/>
      <c r="L503" s="39"/>
      <c r="M503" s="39"/>
      <c r="N503" s="71" t="str">
        <f t="shared" si="42"/>
        <v/>
      </c>
      <c r="O503" s="72" t="str">
        <f t="shared" si="43"/>
        <v/>
      </c>
      <c r="P503" s="73" t="str">
        <f t="shared" si="44"/>
        <v/>
      </c>
      <c r="Q503" s="73" t="str">
        <f t="shared" si="45"/>
        <v/>
      </c>
      <c r="R503" s="74" t="str">
        <f t="shared" si="46"/>
        <v/>
      </c>
    </row>
    <row r="504" spans="2:18" ht="24.95" customHeight="1">
      <c r="B504" s="45" t="str">
        <f t="shared" si="47"/>
        <v/>
      </c>
      <c r="C504" s="60"/>
      <c r="D504" s="61"/>
      <c r="E504" s="61"/>
      <c r="F504" s="46" t="str">
        <f><![CDATA[IFERROR(IF(E504<>"",VLOOKUP(E504,Items!$C$8:$D$167,2,0),""),"راجع تكويد الصنف")]]></f>
        <v/>
      </c>
      <c r="G504" s="61"/>
      <c r="H504" s="61"/>
      <c r="I504" s="61"/>
      <c r="J504" s="61"/>
      <c r="K504" s="65"/>
      <c r="L504" s="39"/>
      <c r="M504" s="39"/>
      <c r="N504" s="71" t="str">
        <f t="shared" si="42"/>
        <v/>
      </c>
      <c r="O504" s="72" t="str">
        <f t="shared" si="43"/>
        <v/>
      </c>
      <c r="P504" s="73" t="str">
        <f t="shared" si="44"/>
        <v/>
      </c>
      <c r="Q504" s="73" t="str">
        <f t="shared" si="45"/>
        <v/>
      </c>
      <c r="R504" s="74" t="str">
        <f t="shared" si="46"/>
        <v/>
      </c>
    </row>
    <row r="505" spans="2:18" ht="24.95" customHeight="1">
      <c r="B505" s="45" t="str">
        <f t="shared" si="47"/>
        <v/>
      </c>
      <c r="C505" s="60"/>
      <c r="D505" s="61"/>
      <c r="E505" s="61"/>
      <c r="F505" s="46" t="str">
        <f><![CDATA[IFERROR(IF(E505<>"",VLOOKUP(E505,Items!$C$8:$D$167,2,0),""),"راجع تكويد الصنف")]]></f>
        <v/>
      </c>
      <c r="G505" s="61"/>
      <c r="H505" s="61"/>
      <c r="I505" s="61"/>
      <c r="J505" s="61"/>
      <c r="K505" s="65"/>
      <c r="L505" s="39"/>
      <c r="M505" s="39"/>
      <c r="N505" s="71" t="str">
        <f t="shared" si="42"/>
        <v/>
      </c>
      <c r="O505" s="72" t="str">
        <f t="shared" si="43"/>
        <v/>
      </c>
      <c r="P505" s="73" t="str">
        <f t="shared" si="44"/>
        <v/>
      </c>
      <c r="Q505" s="73" t="str">
        <f t="shared" si="45"/>
        <v/>
      </c>
      <c r="R505" s="74" t="str">
        <f t="shared" si="46"/>
        <v/>
      </c>
    </row>
    <row r="506" spans="2:18" ht="24.95" customHeight="1">
      <c r="B506" s="45" t="str">
        <f t="shared" si="47"/>
        <v/>
      </c>
      <c r="C506" s="60"/>
      <c r="D506" s="61"/>
      <c r="E506" s="61"/>
      <c r="F506" s="46" t="str">
        <f><![CDATA[IFERROR(IF(E506<>"",VLOOKUP(E506,Items!$C$8:$D$167,2,0),""),"راجع تكويد الصنف")]]></f>
        <v/>
      </c>
      <c r="G506" s="61"/>
      <c r="H506" s="61"/>
      <c r="I506" s="61"/>
      <c r="J506" s="61"/>
      <c r="K506" s="65"/>
      <c r="L506" s="39"/>
      <c r="M506" s="39"/>
      <c r="N506" s="71" t="str">
        <f t="shared" si="42"/>
        <v/>
      </c>
      <c r="O506" s="72" t="str">
        <f t="shared" si="43"/>
        <v/>
      </c>
      <c r="P506" s="73" t="str">
        <f t="shared" si="44"/>
        <v/>
      </c>
      <c r="Q506" s="73" t="str">
        <f t="shared" si="45"/>
        <v/>
      </c>
      <c r="R506" s="74" t="str">
        <f t="shared" si="46"/>
        <v/>
      </c>
    </row>
    <row r="507" spans="2:18" ht="24.95" customHeight="1">
      <c r="B507" s="45" t="str">
        <f t="shared" si="47"/>
        <v/>
      </c>
      <c r="C507" s="60"/>
      <c r="D507" s="61"/>
      <c r="E507" s="61"/>
      <c r="F507" s="46" t="str">
        <f><![CDATA[IFERROR(IF(E507<>"",VLOOKUP(E507,Items!$C$8:$D$167,2,0),""),"راجع تكويد الصنف")]]></f>
        <v/>
      </c>
      <c r="G507" s="61"/>
      <c r="H507" s="61"/>
      <c r="I507" s="61"/>
      <c r="J507" s="61"/>
      <c r="K507" s="65"/>
      <c r="L507" s="39"/>
      <c r="M507" s="39"/>
      <c r="N507" s="71" t="str">
        <f t="shared" si="42"/>
        <v/>
      </c>
      <c r="O507" s="72" t="str">
        <f t="shared" si="43"/>
        <v/>
      </c>
      <c r="P507" s="73" t="str">
        <f t="shared" si="44"/>
        <v/>
      </c>
      <c r="Q507" s="73" t="str">
        <f t="shared" si="45"/>
        <v/>
      </c>
      <c r="R507" s="74" t="str">
        <f t="shared" si="46"/>
        <v/>
      </c>
    </row>
    <row r="508" spans="2:18" ht="24.95" customHeight="1" thickBot="1">
      <c r="B508" s="45" t="str">
        <f t="shared" si="47"/>
        <v/>
      </c>
      <c r="C508" s="62"/>
      <c r="D508" s="63"/>
      <c r="E508" s="63"/>
      <c r="F508" s="51" t="str">
        <f><![CDATA[IFERROR(IF(E508<>"",VLOOKUP(E508,Items!$C$8:$D$167,2,0),""),"راجع تكويد الصنف")]]></f>
        <v/>
      </c>
      <c r="G508" s="63"/>
      <c r="H508" s="63"/>
      <c r="I508" s="63"/>
      <c r="J508" s="63"/>
      <c r="K508" s="66"/>
      <c r="L508" s="39"/>
      <c r="M508" s="39"/>
      <c r="N508" s="75" t="str">
        <f t="shared" si="42"/>
        <v/>
      </c>
      <c r="O508" s="76" t="str">
        <f t="shared" si="43"/>
        <v/>
      </c>
      <c r="P508" s="77" t="str">
        <f t="shared" si="44"/>
        <v/>
      </c>
      <c r="Q508" s="77" t="str">
        <f t="shared" si="45"/>
        <v/>
      </c>
      <c r="R508" s="78" t="str">
        <f t="shared" si="46"/>
        <v/>
      </c>
    </row>
    <row r="509" spans="2:18" ht="24.95" customHeight="1" thickTop="1"/>
    <row r="510" spans="2:18" ht="24.95" customHeight="1"/>
    <row r="511" spans="2:18" ht="24.95" customHeight="1"/>
    <row r="512" spans="2:18" ht="24.95" hidden="1" customHeight="1"/>
    <row r="513" ht="24.95" hidden="1" customHeight="1"/>
    <row r="514" ht="24.95" hidden="1" customHeight="1"/>
    <row r="515" ht="24.95" hidden="1" customHeight="1"/>
    <row r="516" ht="24.95" hidden="1" customHeight="1"/>
    <row r="517" ht="24.95" hidden="1" customHeight="1"/>
    <row r="518" ht="24.95" hidden="1" customHeight="1"/>
    <row r="519" ht="24.95" hidden="1" customHeight="1"/>
    <row r="520" ht="24.95" hidden="1" customHeight="1"/>
    <row r="521" ht="24.95" hidden="1" customHeight="1"/>
    <row r="522" ht="24.95" hidden="1" customHeight="1"/>
    <row r="523" ht="24.95" hidden="1" customHeight="1"/>
    <row r="524" ht="24.95" hidden="1" customHeight="1"/>
    <row r="525" ht="24.95" hidden="1" customHeight="1"/>
    <row r="526" ht="24.95" hidden="1" customHeight="1"/>
    <row r="527" ht="24.95" hidden="1" customHeight="1"/>
    <row r="528" ht="24.95" hidden="1" customHeight="1"/>
    <row r="529" ht="24.95" hidden="1" customHeight="1"/>
    <row r="530" ht="24.95" hidden="1" customHeight="1"/>
    <row r="531" ht="24.95" hidden="1" customHeight="1"/>
    <row r="532" ht="24.95" hidden="1" customHeight="1"/>
    <row r="533" ht="24.95" hidden="1" customHeight="1"/>
    <row r="534" ht="24.95" hidden="1" customHeight="1"/>
    <row r="535" ht="24.95" hidden="1" customHeight="1"/>
    <row r="536" ht="24.95" hidden="1" customHeight="1"/>
    <row r="537" ht="24.95" hidden="1" customHeight="1"/>
    <row r="538" ht="24.95" hidden="1" customHeight="1"/>
    <row r="539" ht="24.95" hidden="1" customHeight="1"/>
    <row r="540" ht="24.95" hidden="1" customHeight="1"/>
    <row r="541" ht="24.95" hidden="1" customHeight="1"/>
    <row r="542" ht="24.95" hidden="1" customHeight="1"/>
    <row r="543" ht="24.95" hidden="1" customHeight="1"/>
    <row r="544" ht="24.95" hidden="1" customHeight="1"/>
    <row r="545" ht="24.95" hidden="1" customHeight="1"/>
    <row r="546" ht="24.95" hidden="1" customHeight="1"/>
    <row r="547" ht="24.95" hidden="1" customHeight="1"/>
    <row r="548" ht="24.95" hidden="1" customHeight="1"/>
    <row r="549" ht="24.95" hidden="1" customHeight="1"/>
    <row r="550" ht="24.95" hidden="1" customHeight="1"/>
    <row r="551" ht="24.95" hidden="1" customHeight="1"/>
    <row r="552" ht="24.95" hidden="1" customHeight="1"/>
    <row r="553" ht="24.95" hidden="1" customHeight="1"/>
    <row r="554" ht="24.95" hidden="1" customHeight="1"/>
    <row r="555" ht="24.95" hidden="1" customHeight="1"/>
    <row r="556" ht="24.95" hidden="1" customHeight="1"/>
    <row r="557" ht="24.95" hidden="1" customHeight="1"/>
    <row r="558" ht="24.95" hidden="1" customHeight="1"/>
    <row r="559" ht="24.95" hidden="1" customHeight="1"/>
    <row r="560" ht="24.95" hidden="1" customHeight="1"/>
    <row r="561" ht="24.95" hidden="1" customHeight="1"/>
    <row r="562" ht="24.95" hidden="1" customHeight="1"/>
    <row r="563" ht="24.95" hidden="1" customHeight="1"/>
    <row r="564" ht="24.95" hidden="1" customHeight="1"/>
    <row r="565" ht="24.95" hidden="1" customHeight="1"/>
    <row r="566" ht="24.95" hidden="1" customHeight="1"/>
    <row r="567" ht="24.95" hidden="1" customHeight="1"/>
    <row r="568" ht="24.95" hidden="1" customHeight="1"/>
    <row r="569" ht="24.95" hidden="1" customHeight="1"/>
    <row r="570" ht="24.95" hidden="1" customHeight="1"/>
    <row r="571" ht="24.95" hidden="1" customHeight="1"/>
    <row r="572" ht="24.95" hidden="1" customHeight="1"/>
    <row r="573" ht="24.95" hidden="1" customHeight="1"/>
    <row r="574" ht="24.95" hidden="1" customHeight="1"/>
    <row r="575" ht="24.95" hidden="1" customHeight="1"/>
    <row r="576" ht="24.95" hidden="1" customHeight="1"/>
    <row r="577" ht="24.95" hidden="1" customHeight="1"/>
    <row r="578" ht="24.95" hidden="1" customHeight="1"/>
    <row r="579" ht="24.95" hidden="1" customHeight="1"/>
    <row r="580" ht="24.95" hidden="1" customHeight="1"/>
    <row r="581" ht="24.95" hidden="1" customHeight="1"/>
    <row r="582" ht="24.95" hidden="1" customHeight="1"/>
    <row r="583" ht="24.95" hidden="1" customHeight="1"/>
    <row r="584" ht="24.95" hidden="1" customHeight="1"/>
    <row r="585" ht="24.95" hidden="1" customHeight="1"/>
    <row r="586" ht="24.95" hidden="1" customHeight="1"/>
    <row r="587" ht="24.95" hidden="1" customHeight="1"/>
    <row r="588" ht="24.95" hidden="1" customHeight="1"/>
    <row r="589" ht="24.95" hidden="1" customHeight="1"/>
    <row r="590" ht="24.95" hidden="1" customHeight="1"/>
    <row r="591" ht="24.95" hidden="1" customHeight="1"/>
    <row r="592" ht="24.95" hidden="1" customHeight="1"/>
    <row r="593" ht="24.95" hidden="1" customHeight="1"/>
    <row r="594" ht="24.95" hidden="1" customHeight="1"/>
    <row r="595" ht="24.95" hidden="1" customHeight="1"/>
    <row r="596" ht="24.95" hidden="1" customHeight="1"/>
    <row r="597" ht="24.95" hidden="1" customHeight="1"/>
    <row r="598" ht="24.95" hidden="1" customHeight="1"/>
    <row r="599" ht="24.95" hidden="1" customHeight="1"/>
    <row r="600" ht="24.95" hidden="1" customHeight="1"/>
    <row r="601" ht="24.95" hidden="1" customHeight="1"/>
    <row r="602" ht="24.95" hidden="1" customHeight="1"/>
    <row r="603" ht="24.95" hidden="1" customHeight="1"/>
    <row r="604" ht="24.95" hidden="1" customHeight="1"/>
    <row r="605" ht="24.95" hidden="1" customHeight="1"/>
    <row r="606" ht="24.95" hidden="1" customHeight="1"/>
    <row r="607" ht="24.95" hidden="1" customHeight="1"/>
    <row r="608" ht="24.95" hidden="1" customHeight="1"/>
    <row r="609" ht="24.95" hidden="1" customHeight="1"/>
    <row r="610" ht="24.95" hidden="1" customHeight="1"/>
    <row r="611" ht="24.95" hidden="1" customHeight="1"/>
    <row r="612" ht="24.95" hidden="1" customHeight="1"/>
    <row r="613" ht="24.95" hidden="1" customHeight="1"/>
    <row r="614" ht="24.95" hidden="1" customHeight="1"/>
    <row r="615" ht="24.95" hidden="1" customHeight="1"/>
    <row r="616" ht="24.95" hidden="1" customHeight="1"/>
    <row r="617" ht="24.95" hidden="1" customHeight="1"/>
    <row r="618" ht="24.95" hidden="1" customHeight="1"/>
    <row r="619" ht="24.95" hidden="1" customHeight="1"/>
    <row r="620" ht="24.95" hidden="1" customHeight="1"/>
    <row r="621" ht="24.95" hidden="1" customHeight="1"/>
    <row r="622" ht="24.95" hidden="1" customHeight="1"/>
    <row r="623" ht="24.95" hidden="1" customHeight="1"/>
    <row r="624" ht="24.95" hidden="1" customHeight="1"/>
    <row r="625" ht="24.95" hidden="1" customHeight="1"/>
    <row r="626" ht="24.95" hidden="1" customHeight="1"/>
    <row r="627" ht="24.95" hidden="1" customHeight="1"/>
    <row r="628" ht="24.95" hidden="1" customHeight="1"/>
    <row r="629" ht="24.95" hidden="1" customHeight="1"/>
    <row r="630" ht="24.95" hidden="1" customHeight="1"/>
    <row r="631" ht="24.95" hidden="1" customHeight="1"/>
    <row r="632" ht="24.95" hidden="1" customHeight="1"/>
    <row r="633" ht="24.95" hidden="1" customHeight="1"/>
    <row r="634" ht="24.95" hidden="1" customHeight="1"/>
    <row r="635" ht="24.95" hidden="1" customHeight="1"/>
    <row r="636" ht="24.95" hidden="1" customHeight="1"/>
    <row r="637" ht="24.95" hidden="1" customHeight="1"/>
    <row r="638" ht="24.95" hidden="1" customHeight="1"/>
    <row r="639" ht="24.95" hidden="1" customHeight="1"/>
    <row r="640" ht="24.95" hidden="1" customHeight="1"/>
    <row r="641" ht="24.95" hidden="1" customHeight="1"/>
    <row r="642" ht="24.95" hidden="1" customHeight="1"/>
    <row r="643" ht="24.95" hidden="1" customHeight="1"/>
    <row r="644" ht="24.95" hidden="1" customHeight="1"/>
    <row r="645" ht="24.95" hidden="1" customHeight="1"/>
    <row r="646" ht="24.95" hidden="1" customHeight="1"/>
    <row r="647" ht="24.95" hidden="1" customHeight="1"/>
    <row r="648" ht="24.95" hidden="1" customHeight="1"/>
    <row r="649" ht="24.95" hidden="1" customHeight="1"/>
    <row r="650" ht="24.95" hidden="1" customHeight="1"/>
    <row r="651" ht="24.95" hidden="1" customHeight="1"/>
    <row r="652" ht="24.95" hidden="1" customHeight="1"/>
    <row r="653" ht="24.95" hidden="1" customHeight="1"/>
    <row r="654" ht="24.95" hidden="1" customHeight="1"/>
    <row r="655" ht="24.95" hidden="1" customHeight="1"/>
    <row r="656" ht="24.95" hidden="1" customHeight="1"/>
    <row r="657" ht="24.95" hidden="1" customHeight="1"/>
    <row r="658" ht="24.95" hidden="1" customHeight="1"/>
    <row r="659" ht="24.95" hidden="1" customHeight="1"/>
    <row r="660" ht="24.95" hidden="1" customHeight="1"/>
    <row r="661" ht="24.95" hidden="1" customHeight="1"/>
    <row r="662" ht="24.95" hidden="1" customHeight="1"/>
    <row r="663" ht="24.95" hidden="1" customHeight="1"/>
    <row r="664" ht="24.95" hidden="1" customHeight="1"/>
    <row r="665" ht="24.95" hidden="1" customHeight="1"/>
    <row r="666" ht="24.95" hidden="1" customHeight="1"/>
    <row r="667" ht="24.95" hidden="1" customHeight="1"/>
    <row r="668" ht="24.95" hidden="1" customHeight="1"/>
    <row r="669" ht="24.95" hidden="1" customHeight="1"/>
    <row r="670" ht="24.95" hidden="1" customHeight="1"/>
    <row r="671" ht="24.95" hidden="1" customHeight="1"/>
    <row r="672" ht="24.95" hidden="1" customHeight="1"/>
    <row r="673" ht="24.95" hidden="1" customHeight="1"/>
    <row r="674" ht="24.95" hidden="1" customHeight="1"/>
    <row r="675" ht="24.95" hidden="1" customHeight="1"/>
    <row r="676" ht="24.95" hidden="1" customHeight="1"/>
    <row r="677" ht="24.95" hidden="1" customHeight="1"/>
    <row r="678" ht="24.95" hidden="1" customHeight="1"/>
    <row r="679" ht="24.95" hidden="1" customHeight="1"/>
    <row r="680" ht="24.95" hidden="1" customHeight="1"/>
    <row r="681" ht="24.95" hidden="1" customHeight="1"/>
    <row r="682" ht="24.95" hidden="1" customHeight="1"/>
    <row r="683" ht="24.95" hidden="1" customHeight="1"/>
    <row r="684" ht="24.95" hidden="1" customHeight="1"/>
    <row r="685" ht="24.95" hidden="1" customHeight="1"/>
    <row r="686" ht="24.95" hidden="1" customHeight="1"/>
    <row r="687" ht="24.95" hidden="1" customHeight="1"/>
    <row r="688" ht="24.95" hidden="1" customHeight="1"/>
    <row r="689" ht="24.95" hidden="1" customHeight="1"/>
    <row r="690" ht="24.95" hidden="1" customHeight="1"/>
    <row r="691" ht="24.95" hidden="1" customHeight="1"/>
    <row r="692" ht="24.95" hidden="1" customHeight="1"/>
    <row r="693" ht="24.95" hidden="1" customHeight="1"/>
    <row r="694" ht="24.95" hidden="1" customHeight="1"/>
    <row r="695" ht="24.95" hidden="1" customHeight="1"/>
    <row r="696" ht="24.95" hidden="1" customHeight="1"/>
    <row r="697" ht="24.95" hidden="1" customHeight="1"/>
    <row r="698" ht="24.95" hidden="1" customHeight="1"/>
    <row r="699" ht="24.95" hidden="1" customHeight="1"/>
    <row r="700" ht="24.95" hidden="1" customHeight="1"/>
    <row r="701" ht="24.95" hidden="1" customHeight="1"/>
    <row r="702" ht="24.95" hidden="1" customHeight="1"/>
    <row r="703" ht="24.95" hidden="1" customHeight="1"/>
    <row r="704" ht="24.95" hidden="1" customHeight="1"/>
    <row r="705" ht="24.95" hidden="1" customHeight="1"/>
    <row r="706" ht="24.95" hidden="1" customHeight="1"/>
    <row r="707" ht="24.95" hidden="1" customHeight="1"/>
    <row r="708" ht="24.95" hidden="1" customHeight="1"/>
    <row r="709" ht="24.95" hidden="1" customHeight="1"/>
    <row r="710" ht="24.95" hidden="1" customHeight="1"/>
    <row r="711" ht="24.95" hidden="1" customHeight="1"/>
    <row r="712" ht="24.95" hidden="1" customHeight="1"/>
    <row r="713" ht="24.95" hidden="1" customHeight="1"/>
    <row r="714" ht="24.95" hidden="1" customHeight="1"/>
    <row r="715" ht="24.95" hidden="1" customHeight="1"/>
    <row r="716" ht="24.95" hidden="1" customHeight="1"/>
    <row r="717" ht="24.95" hidden="1" customHeight="1"/>
    <row r="718" ht="24.95" hidden="1" customHeight="1"/>
    <row r="719" ht="24.95" hidden="1" customHeight="1"/>
    <row r="720" ht="24.95" hidden="1" customHeight="1"/>
    <row r="721" ht="24.95" hidden="1" customHeight="1"/>
    <row r="722" ht="24.95" hidden="1" customHeight="1"/>
    <row r="723" ht="24.95" hidden="1" customHeight="1"/>
    <row r="724" ht="24.95" hidden="1" customHeight="1"/>
    <row r="725" ht="24.95" hidden="1" customHeight="1"/>
    <row r="726" ht="24.95" hidden="1" customHeight="1"/>
    <row r="727" ht="24.95" hidden="1" customHeight="1"/>
    <row r="728" ht="24.95" hidden="1" customHeight="1"/>
    <row r="729" ht="24.95" hidden="1" customHeight="1"/>
    <row r="730" ht="24.95" hidden="1" customHeight="1"/>
    <row r="731" ht="24.95" hidden="1" customHeight="1"/>
    <row r="732" ht="24.95" hidden="1" customHeight="1"/>
    <row r="733" ht="24.95" hidden="1" customHeight="1"/>
    <row r="734" ht="24.95" hidden="1" customHeight="1"/>
    <row r="735" ht="24.95" hidden="1" customHeight="1"/>
    <row r="736" ht="24.95" hidden="1" customHeight="1"/>
    <row r="737" ht="24.95" hidden="1" customHeight="1"/>
    <row r="738" ht="24.95" hidden="1" customHeight="1"/>
    <row r="739" ht="24.95" hidden="1" customHeight="1"/>
    <row r="740" ht="24.95" hidden="1" customHeight="1"/>
    <row r="741" ht="24.95" hidden="1" customHeight="1"/>
    <row r="742" ht="24.95" hidden="1" customHeight="1"/>
    <row r="743" ht="24.95" hidden="1" customHeight="1"/>
    <row r="744" ht="24.95" hidden="1" customHeight="1"/>
    <row r="745" ht="24.95" hidden="1" customHeight="1"/>
    <row r="746" ht="24.95" hidden="1" customHeight="1"/>
    <row r="747" ht="24.95" hidden="1" customHeight="1"/>
    <row r="748" ht="24.95" hidden="1" customHeight="1"/>
    <row r="749" ht="24.95" hidden="1" customHeight="1"/>
    <row r="750" ht="24.95" hidden="1" customHeight="1"/>
    <row r="751" ht="24.95" hidden="1" customHeight="1"/>
    <row r="752" ht="24.95" hidden="1" customHeight="1"/>
    <row r="753" ht="24.95" hidden="1" customHeight="1"/>
    <row r="754" ht="24.95" hidden="1" customHeight="1"/>
    <row r="755" ht="24.95" hidden="1" customHeight="1"/>
    <row r="756" ht="24.95" hidden="1" customHeight="1"/>
    <row r="757" ht="24.95" hidden="1" customHeight="1"/>
    <row r="758" ht="24.95" hidden="1" customHeight="1"/>
    <row r="759" ht="24.95" hidden="1" customHeight="1"/>
    <row r="760" ht="24.95" hidden="1" customHeight="1"/>
    <row r="761" ht="24.95" hidden="1" customHeight="1"/>
    <row r="762" ht="24.95" hidden="1" customHeight="1"/>
    <row r="763" ht="24.95" hidden="1" customHeight="1"/>
    <row r="764" ht="24.95" hidden="1" customHeight="1"/>
    <row r="765" ht="24.95" hidden="1" customHeight="1"/>
    <row r="766" ht="24.95" hidden="1" customHeight="1"/>
    <row r="767" ht="24.95" hidden="1" customHeight="1"/>
    <row r="768" ht="24.95" hidden="1" customHeight="1"/>
    <row r="769" ht="24.95" hidden="1" customHeight="1"/>
    <row r="770" ht="24.95" hidden="1" customHeight="1"/>
    <row r="771" ht="24.95" hidden="1" customHeight="1"/>
    <row r="772" ht="24.95" hidden="1" customHeight="1"/>
    <row r="773" ht="24.95" hidden="1" customHeight="1"/>
    <row r="774" ht="24.95" hidden="1" customHeight="1"/>
    <row r="775" ht="24.95" hidden="1" customHeight="1"/>
    <row r="776" ht="24.95" hidden="1" customHeight="1"/>
    <row r="777" ht="24.95" hidden="1" customHeight="1"/>
    <row r="778" ht="24.95" hidden="1" customHeight="1"/>
    <row r="779" ht="24.95" hidden="1" customHeight="1"/>
    <row r="780" ht="24.95" hidden="1" customHeight="1"/>
    <row r="781" ht="24.95" hidden="1" customHeight="1"/>
    <row r="782" ht="24.95" hidden="1" customHeight="1"/>
    <row r="783" ht="24.95" hidden="1" customHeight="1"/>
    <row r="784" ht="24.95" hidden="1" customHeight="1"/>
    <row r="785" ht="24.95" hidden="1" customHeight="1"/>
    <row r="786" ht="24.95" hidden="1" customHeight="1"/>
    <row r="787" ht="24.95" hidden="1" customHeight="1"/>
    <row r="788" ht="24.95" hidden="1" customHeight="1"/>
    <row r="789" ht="24.95" hidden="1" customHeight="1"/>
    <row r="790" ht="24.95" hidden="1" customHeight="1"/>
    <row r="791" ht="24.95" hidden="1" customHeight="1"/>
    <row r="792" ht="24.95" hidden="1" customHeight="1"/>
    <row r="793" ht="24.95" hidden="1" customHeight="1"/>
    <row r="794" ht="24.95" hidden="1" customHeight="1"/>
    <row r="795" ht="24.95" hidden="1" customHeight="1"/>
    <row r="796" ht="24.95" hidden="1" customHeight="1"/>
    <row r="797" ht="24.95" hidden="1" customHeight="1"/>
    <row r="798" ht="24.95" hidden="1" customHeight="1"/>
    <row r="799" ht="24.95" hidden="1" customHeight="1"/>
    <row r="800" ht="24.95" hidden="1" customHeight="1"/>
    <row r="801" ht="24.95" hidden="1" customHeight="1"/>
    <row r="802" ht="24.95" hidden="1" customHeight="1"/>
    <row r="803" ht="24.95" hidden="1" customHeight="1"/>
    <row r="804" ht="24.95" hidden="1" customHeight="1"/>
    <row r="805" ht="24.95" hidden="1" customHeight="1"/>
    <row r="806" ht="24.95" hidden="1" customHeight="1"/>
    <row r="807" ht="24.95" hidden="1" customHeight="1"/>
    <row r="808" ht="24.95" hidden="1" customHeight="1"/>
    <row r="809" ht="24.95" hidden="1" customHeight="1"/>
    <row r="810" ht="24.95" hidden="1" customHeight="1"/>
    <row r="811" ht="24.95" hidden="1" customHeight="1"/>
    <row r="812" ht="24.95" hidden="1" customHeight="1"/>
    <row r="813" ht="24.95" hidden="1" customHeight="1"/>
    <row r="814" ht="24.95" hidden="1" customHeight="1"/>
    <row r="815" ht="24.95" hidden="1" customHeight="1"/>
    <row r="816" ht="24.95" hidden="1" customHeight="1"/>
    <row r="817" ht="24.95" hidden="1" customHeight="1"/>
    <row r="818" ht="24.95" hidden="1" customHeight="1"/>
    <row r="819" ht="24.95" hidden="1" customHeight="1"/>
    <row r="820" ht="24.95" hidden="1" customHeight="1"/>
    <row r="821" ht="24.95" hidden="1" customHeight="1"/>
    <row r="822" ht="24.95" hidden="1" customHeight="1"/>
    <row r="823" ht="24.95" hidden="1" customHeight="1"/>
    <row r="824" ht="24.95" hidden="1" customHeight="1"/>
    <row r="825" ht="24.95" hidden="1" customHeight="1"/>
    <row r="826" ht="24.95" hidden="1" customHeight="1"/>
    <row r="827" ht="24.95" hidden="1" customHeight="1"/>
    <row r="828" ht="24.95" hidden="1" customHeight="1"/>
    <row r="829" ht="24.95" hidden="1" customHeight="1"/>
    <row r="830" ht="24.95" hidden="1" customHeight="1"/>
    <row r="831" ht="24.95" hidden="1" customHeight="1"/>
    <row r="832" ht="24.95" hidden="1" customHeight="1"/>
    <row r="833" ht="24.95" hidden="1" customHeight="1"/>
    <row r="834" ht="24.95" hidden="1" customHeight="1"/>
    <row r="835" ht="24.95" hidden="1" customHeight="1"/>
    <row r="836" ht="24.95" hidden="1" customHeight="1"/>
    <row r="837" ht="24.95" hidden="1" customHeight="1"/>
    <row r="838" ht="24.95" hidden="1" customHeight="1"/>
    <row r="839" ht="24.95" hidden="1" customHeight="1"/>
    <row r="840" ht="24.95" hidden="1" customHeight="1"/>
    <row r="841" ht="24.95" hidden="1" customHeight="1"/>
    <row r="842" ht="24.95" hidden="1" customHeight="1"/>
    <row r="843" ht="24.95" hidden="1" customHeight="1"/>
    <row r="844" ht="24.95" hidden="1" customHeight="1"/>
    <row r="845" ht="24.95" hidden="1" customHeight="1"/>
    <row r="846" ht="24.95" hidden="1" customHeight="1"/>
    <row r="847" ht="24.95" hidden="1" customHeight="1"/>
    <row r="848" ht="24.95" hidden="1" customHeight="1"/>
    <row r="849" ht="24.95" hidden="1" customHeight="1"/>
    <row r="850" ht="24.95" hidden="1" customHeight="1"/>
    <row r="851" ht="24.95" hidden="1" customHeight="1"/>
    <row r="852" ht="24.95" hidden="1" customHeight="1"/>
    <row r="853" ht="24.95" hidden="1" customHeight="1"/>
    <row r="854" ht="24.95" hidden="1" customHeight="1"/>
    <row r="855" ht="24.95" hidden="1" customHeight="1"/>
    <row r="856" ht="24.95" hidden="1" customHeight="1"/>
    <row r="857" ht="24.95" hidden="1" customHeight="1"/>
    <row r="858" ht="24.95" hidden="1" customHeight="1"/>
    <row r="859" ht="24.95" hidden="1" customHeight="1"/>
    <row r="860" ht="24.95" hidden="1" customHeight="1"/>
    <row r="861" ht="24.95" hidden="1" customHeight="1"/>
    <row r="862" ht="24.95" hidden="1" customHeight="1"/>
    <row r="863" ht="24.95" hidden="1" customHeight="1"/>
    <row r="864" ht="24.95" hidden="1" customHeight="1"/>
    <row r="865" ht="24.95" hidden="1" customHeight="1"/>
    <row r="866" ht="24.95" hidden="1" customHeight="1"/>
    <row r="867" ht="24.95" hidden="1" customHeight="1"/>
    <row r="868" ht="24.95" hidden="1" customHeight="1"/>
    <row r="869" ht="24.95" hidden="1" customHeight="1"/>
    <row r="870" ht="24.95" hidden="1" customHeight="1"/>
    <row r="871" ht="24.95" hidden="1" customHeight="1"/>
    <row r="872" ht="24.95" hidden="1" customHeight="1"/>
    <row r="873" ht="24.95" hidden="1" customHeight="1"/>
    <row r="874" ht="24.95" hidden="1" customHeight="1"/>
    <row r="875" ht="24.95" hidden="1" customHeight="1"/>
    <row r="876" ht="24.95" hidden="1" customHeight="1"/>
    <row r="877" ht="24.95" hidden="1" customHeight="1"/>
    <row r="878" ht="24.95" hidden="1" customHeight="1"/>
    <row r="879" ht="24.95" hidden="1" customHeight="1"/>
    <row r="880" ht="24.95" hidden="1" customHeight="1"/>
    <row r="881" ht="24.95" hidden="1" customHeight="1"/>
    <row r="882" ht="24.95" hidden="1" customHeight="1"/>
    <row r="883" ht="24.95" hidden="1" customHeight="1"/>
    <row r="884" ht="24.95" hidden="1" customHeight="1"/>
    <row r="885" ht="24.95" hidden="1" customHeight="1"/>
    <row r="886" ht="24.95" hidden="1" customHeight="1"/>
    <row r="887" ht="24.95" hidden="1" customHeight="1"/>
    <row r="888" ht="24.95" hidden="1" customHeight="1"/>
    <row r="889" ht="24.95" hidden="1" customHeight="1"/>
    <row r="890" ht="24.95" hidden="1" customHeight="1"/>
    <row r="891" ht="24.95" hidden="1" customHeight="1"/>
    <row r="892" ht="24.95" hidden="1" customHeight="1"/>
    <row r="893" ht="24.95" hidden="1" customHeight="1"/>
    <row r="894" ht="24.95" hidden="1" customHeight="1"/>
    <row r="895" ht="24.95" hidden="1" customHeight="1"/>
    <row r="896" ht="24.95" hidden="1" customHeight="1"/>
    <row r="897" ht="24.95" hidden="1" customHeight="1"/>
    <row r="898" ht="24.95" hidden="1" customHeight="1"/>
    <row r="899" ht="24.95" hidden="1" customHeight="1"/>
    <row r="900" ht="24.95" hidden="1" customHeight="1"/>
    <row r="901" ht="24.95" hidden="1" customHeight="1"/>
    <row r="902" ht="24.95" hidden="1" customHeight="1"/>
    <row r="903" ht="24.95" hidden="1" customHeight="1"/>
    <row r="904" ht="24.95" hidden="1" customHeight="1"/>
    <row r="905" ht="24.95" hidden="1" customHeight="1"/>
    <row r="906" ht="24.95" hidden="1" customHeight="1"/>
    <row r="907" ht="24.95" hidden="1" customHeight="1"/>
    <row r="908" ht="24.95" hidden="1" customHeight="1"/>
    <row r="909" ht="24.95" hidden="1" customHeight="1"/>
    <row r="910" ht="24.95" hidden="1" customHeight="1"/>
    <row r="911" ht="24.95" hidden="1" customHeight="1"/>
    <row r="912" ht="24.95" hidden="1" customHeight="1"/>
    <row r="913" ht="24.95" hidden="1" customHeight="1"/>
    <row r="914" ht="24.95" hidden="1" customHeight="1"/>
    <row r="915" ht="24.95" hidden="1" customHeight="1"/>
    <row r="916" ht="24.95" hidden="1" customHeight="1"/>
    <row r="917" ht="24.95" hidden="1" customHeight="1"/>
    <row r="918" ht="24.95" hidden="1" customHeight="1"/>
    <row r="919" ht="24.95" hidden="1" customHeight="1"/>
    <row r="920" ht="24.95" hidden="1" customHeight="1"/>
    <row r="921" ht="24.95" hidden="1" customHeight="1"/>
    <row r="922" ht="24.95" hidden="1" customHeight="1"/>
    <row r="923" ht="24.95" hidden="1" customHeight="1"/>
    <row r="924" ht="24.95" hidden="1" customHeight="1"/>
    <row r="925" ht="24.95" hidden="1" customHeight="1"/>
    <row r="926" ht="24.95" hidden="1" customHeight="1"/>
    <row r="927" ht="24.95" hidden="1" customHeight="1"/>
    <row r="928" ht="24.95" hidden="1" customHeight="1"/>
    <row r="929" ht="24.95" hidden="1" customHeight="1"/>
    <row r="930" ht="24.95" hidden="1" customHeight="1"/>
    <row r="931" ht="24.95" hidden="1" customHeight="1"/>
    <row r="932" ht="24.95" hidden="1" customHeight="1"/>
    <row r="933" ht="24.95" hidden="1" customHeight="1"/>
    <row r="934" ht="24.95" hidden="1" customHeight="1"/>
    <row r="935" ht="24.95" hidden="1" customHeight="1"/>
    <row r="936" ht="24.95" hidden="1" customHeight="1"/>
    <row r="937" ht="24.95" hidden="1" customHeight="1"/>
    <row r="938" ht="24.95" hidden="1" customHeight="1"/>
    <row r="939" ht="24.95" hidden="1" customHeight="1"/>
    <row r="940" ht="24.95" hidden="1" customHeight="1"/>
    <row r="941" ht="24.95" hidden="1" customHeight="1"/>
    <row r="942" ht="24.95" hidden="1" customHeight="1"/>
    <row r="943" ht="24.95" hidden="1" customHeight="1"/>
    <row r="944" ht="24.95" hidden="1" customHeight="1"/>
    <row r="945" ht="24.95" hidden="1" customHeight="1"/>
    <row r="946" ht="24.95" hidden="1" customHeight="1"/>
    <row r="947" ht="24.95" hidden="1" customHeight="1"/>
    <row r="948" ht="24.95" hidden="1" customHeight="1"/>
    <row r="949" ht="24.95" hidden="1" customHeight="1"/>
    <row r="950" ht="24.95" hidden="1" customHeight="1"/>
    <row r="951" ht="24.95" hidden="1" customHeight="1"/>
    <row r="952" ht="24.95" hidden="1" customHeight="1"/>
    <row r="953" ht="24.95" hidden="1" customHeight="1"/>
    <row r="954" ht="24.95" hidden="1" customHeight="1"/>
    <row r="955" ht="24.95" hidden="1" customHeight="1"/>
    <row r="956" ht="24.95" hidden="1" customHeight="1"/>
    <row r="957" ht="24.95" hidden="1" customHeight="1"/>
    <row r="958" ht="24.95" hidden="1" customHeight="1"/>
    <row r="959" ht="24.95" hidden="1" customHeight="1"/>
    <row r="960" ht="24.95" hidden="1" customHeight="1"/>
    <row r="961" ht="24.95" hidden="1" customHeight="1"/>
    <row r="962" ht="24.95" hidden="1" customHeight="1"/>
    <row r="963" ht="24.95" hidden="1" customHeight="1"/>
    <row r="964" ht="24.95" hidden="1" customHeight="1"/>
    <row r="965" ht="24.95" hidden="1" customHeight="1"/>
    <row r="966" ht="24.95" hidden="1" customHeight="1"/>
    <row r="967" ht="24.95" hidden="1" customHeight="1"/>
    <row r="968" ht="24.95" hidden="1" customHeight="1"/>
    <row r="969" ht="24.95" hidden="1" customHeight="1"/>
    <row r="970" ht="24.95" hidden="1" customHeight="1"/>
    <row r="971" ht="24.95" hidden="1" customHeight="1"/>
    <row r="972" ht="24.95" hidden="1" customHeight="1"/>
    <row r="973" ht="24.95" hidden="1" customHeight="1"/>
    <row r="974" ht="24.95" hidden="1" customHeight="1"/>
    <row r="975" ht="24.95" hidden="1" customHeight="1"/>
    <row r="976" ht="24.95" hidden="1" customHeight="1"/>
    <row r="977" ht="24.95" hidden="1" customHeight="1"/>
    <row r="978" ht="24.95" hidden="1" customHeight="1"/>
    <row r="979" ht="24.95" hidden="1" customHeight="1"/>
    <row r="980" ht="24.95" hidden="1" customHeight="1"/>
    <row r="981" ht="24.95" hidden="1" customHeight="1"/>
    <row r="982" ht="24.95" hidden="1" customHeight="1"/>
    <row r="983" ht="24.95" hidden="1" customHeight="1"/>
    <row r="984" ht="24.95" hidden="1" customHeight="1"/>
    <row r="985" ht="24.95" hidden="1" customHeight="1"/>
    <row r="986" ht="24.95" hidden="1" customHeight="1"/>
    <row r="987" ht="24.95" hidden="1" customHeight="1"/>
    <row r="988" ht="24.95" hidden="1" customHeight="1"/>
    <row r="989" ht="24.95" hidden="1" customHeight="1"/>
    <row r="990" ht="24.95" hidden="1" customHeight="1"/>
    <row r="991" ht="24.95" hidden="1" customHeight="1"/>
    <row r="992" ht="24.95" hidden="1" customHeight="1"/>
    <row r="993" ht="24.95" hidden="1" customHeight="1"/>
    <row r="994" ht="24.95" hidden="1" customHeight="1"/>
    <row r="995" ht="24.95" hidden="1" customHeight="1"/>
    <row r="996" ht="24.95" hidden="1" customHeight="1"/>
    <row r="997" ht="24.95" hidden="1" customHeight="1"/>
    <row r="998" ht="24.95" hidden="1" customHeight="1"/>
    <row r="999" ht="24.95" hidden="1" customHeight="1"/>
    <row r="1000" ht="24.95" hidden="1" customHeight="1"/>
  </sheetData>
  <mergeCells count="3">
    <mergeCell ref="F4:I5"/>
    <mergeCell ref="O6:P6"/>
    <mergeCell ref="O7:P7"/>
  </mergeCells>
  <dataValidations count="2">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10:H508">
      <formula1>Items!$C$171:$C$175</formula1>
    </dataValidation>
    <dataValidation type="list" allowBlank="1" showInputMessage="1" showErrorMessage="1" errorTitle="System Analyst / Mahmoud Hamouda" error="برجاء الإلتزام باختيار أحد المخازن المعرفة بالبرنامج ، ويمكنك الإختيار من القائمة المنسدلة" sqref="G9:H9">
      <formula1>Items!$C$171:$C$177</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sheetPr>
    <outlinePr showOutlineSymbols="0"/>
  </sheetPr>
  <dimension ref="A1:T1000"/>
  <sheetViews>
    <sheetView showGridLines="0" showRowColHeaders="0" showZeros="0" rightToLeft="1" showOutlineSymbols="0" workbookViewId="0"/>
  </sheetViews>
  <sheetFormatPr defaultColWidth="0" defaultRowHeight="0" customHeight="1"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ht="12.75"/>
    <row r="2" spans="2:9" ht="12.75"/>
    <row r="3" spans="2:9" ht="13.5" thickBot="1"/>
    <row r="4" spans="2:9" ht="15" customHeight="1" thickTop="1">
      <c r="D4" s="218" t="s">
        <v>30</v>
      </c>
      <c r="E4" s="219"/>
      <c r="F4" s="220"/>
      <c r="I4" s="29"/>
    </row>
    <row r="5" spans="2:9" ht="15" customHeight="1" thickBot="1">
      <c r="D5" s="221"/>
      <c r="E5" s="222"/>
      <c r="F5" s="223"/>
      <c r="I5" s="29"/>
    </row>
    <row r="6" spans="2:9" ht="15" customHeight="1" thickTop="1">
      <c r="E6" s="27" t="str">
        <f>Items!C171</f>
        <v><![CDATA[خامات]]></v>
      </c>
      <c r="I6" s="29"/>
    </row>
    <row r="7" spans="2:9" ht="15" customHeight="1" thickBot="1"/>
    <row r="8" spans="2:9" ht="24.95" customHeight="1" thickTop="1">
      <c r="B8" s="91" t="str">
        <f>Items!B7</f>
        <v><![CDATA[م]]></v>
      </c>
      <c r="C8" s="91" t="str">
        <f>Items!C7</f>
        <v><![CDATA[كود الصنف]]></v>
      </c>
      <c r="D8" s="91" t="str">
        <f>Items!D7</f>
        <v><![CDATA[اسم الصنف]]></v>
      </c>
      <c r="E8" s="91" t="s">
        <v>5</v>
      </c>
      <c r="F8" s="91" t="s">
        <v>31</v>
      </c>
      <c r="G8" s="91" t="s">
        <v>32</v>
      </c>
      <c r="H8" s="91" t="s">
        <v>33</v>
      </c>
    </row>
    <row r="9" spans="2:9" ht="24.95" customHeight="1">
      <c r="B9" s="92" t="str">
        <f>IF(C9&lt;&gt;0,1,"")</f>
        <v/>
      </c>
      <c r="C9" s="92">
        <f>Items!C8</f>
        <v>0</v>
      </c>
      <c r="D9" s="92">
        <f>Items!D8</f>
        <v>0</v>
      </c>
      <c r="E9" s="92">
        <f>IF($E$6=Items!G8,Items!F8,0)</f>
        <v>0</v>
      </c>
      <c r="F9" s="92">
        <f>SUMIFS(Add!$H$9:$H$508,Add!$E$9:$E$508,C9,Add!$G$9:$G$508,Items!$C$171)+SUMIFS(Trans!$I$9:$I$508,Trans!$E$9:$E$508,C9,Trans!$H$9:$H$508,Items!$C$171)</f>
        <v>0</v>
      </c>
      <c r="G9" s="92">
        <f>SUMIFS(Spend!$H$9:$H$508,Spend!$E$9:$E$508,C9,Spend!$G$9:$G$508,Items!$C$171)+SUMIFS(Trans!$I$9:$I$508,Trans!$E$9:$E$508,C9,Trans!$G$9:$G$508,Items!$C$171)</f>
        <v>0</v>
      </c>
      <c r="H9" s="92">
        <f>+E9+F9-G9</f>
        <v>0</v>
      </c>
    </row>
    <row r="10" spans="2:9" ht="24.95" customHeight="1">
      <c r="B10" s="92" t="str">
        <f>IF(C10&lt;&gt;0,1+B9,"")</f>
        <v/>
      </c>
      <c r="C10" s="92">
        <f>Items!C9</f>
        <v>0</v>
      </c>
      <c r="D10" s="92">
        <f>Items!D9</f>
        <v>0</v>
      </c>
      <c r="E10" s="92">
        <f>IF($E$6=Items!G9,Items!F9,0)</f>
        <v>0</v>
      </c>
      <c r="F10" s="92">
        <f>SUMIFS(Add!$H$9:$H$508,Add!$E$9:$E$508,C10,Add!$G$9:$G$508,Items!$C$171)+SUMIFS(Trans!$I$9:$I$508,Trans!$E$9:$E$508,C10,Trans!$H$9:$H$508,Items!$C$171)</f>
        <v>0</v>
      </c>
      <c r="G10" s="92">
        <f>SUMIFS(Spend!$H$9:$H$508,Spend!$E$9:$E$508,C10,Spend!$G$9:$G$508,Items!$C$171)+SUMIFS(Trans!$I$9:$I$508,Trans!$E$9:$E$508,C10,Trans!$G$9:$G$508,Items!$C$171)</f>
        <v>0</v>
      </c>
      <c r="H10" s="92">
        <f t="shared" ref="H10:H38" si="0">+E10+F10-G10</f>
        <v>0</v>
      </c>
    </row>
    <row r="11" spans="2:9" ht="24.95" customHeight="1">
      <c r="B11" s="92" t="str">
        <f t="shared" ref="B11:B38" si="1">IF(C11&lt;&gt;0,1+B10,"")</f>
        <v/>
      </c>
      <c r="C11" s="92">
        <f>Items!C10</f>
        <v>0</v>
      </c>
      <c r="D11" s="92">
        <f>Items!D10</f>
        <v>0</v>
      </c>
      <c r="E11" s="92">
        <f>IF($E$6=Items!G10,Items!F10,0)</f>
        <v>0</v>
      </c>
      <c r="F11" s="92">
        <f>SUMIFS(Add!$H$9:$H$508,Add!$E$9:$E$508,C11,Add!$G$9:$G$508,Items!$C$171)+SUMIFS(Trans!$I$9:$I$508,Trans!$E$9:$E$508,C11,Trans!$H$9:$H$508,Items!$C$171)</f>
        <v>0</v>
      </c>
      <c r="G11" s="92">
        <f>SUMIFS(Spend!$H$9:$H$508,Spend!$E$9:$E$508,C11,Spend!$G$9:$G$508,Items!$C$171)+SUMIFS(Trans!$I$9:$I$508,Trans!$E$9:$E$508,C11,Trans!$G$9:$G$508,Items!$C$171)</f>
        <v>0</v>
      </c>
      <c r="H11" s="92">
        <f t="shared" si="0"/>
        <v>0</v>
      </c>
    </row>
    <row r="12" spans="2:9" ht="24.95" customHeight="1">
      <c r="B12" s="92" t="str">
        <f t="shared" si="1"/>
        <v/>
      </c>
      <c r="C12" s="92">
        <f>Items!C142</f>
        <v>0</v>
      </c>
      <c r="D12" s="92">
        <f>Items!D142</f>
        <v>0</v>
      </c>
      <c r="E12" s="92">
        <f>IF($E$6=Items!G142,Items!F142,0)</f>
        <v>0</v>
      </c>
      <c r="F12" s="92">
        <f>SUMIFS(Add!$H$9:$H$508,Add!$E$9:$E$508,C12,Add!$G$9:$G$508,Items!$C$171)+SUMIFS(Trans!$I$9:$I$508,Trans!$E$9:$E$508,C12,Trans!$H$9:$H$508,Items!$C$171)</f>
        <v>0</v>
      </c>
      <c r="G12" s="92">
        <f>SUMIFS(Spend!$H$9:$H$508,Spend!$E$9:$E$508,C12,Spend!$G$9:$G$508,Items!$C$171)+SUMIFS(Trans!$I$9:$I$508,Trans!$E$9:$E$508,C12,Trans!$G$9:$G$508,Items!$C$171)</f>
        <v>0</v>
      </c>
      <c r="H12" s="92">
        <f t="shared" si="0"/>
        <v>0</v>
      </c>
    </row>
    <row r="13" spans="2:9" ht="24.95" customHeight="1">
      <c r="B13" s="92" t="str">
        <f t="shared" si="1"/>
        <v/>
      </c>
      <c r="C13" s="92">
        <f>Items!C143</f>
        <v>0</v>
      </c>
      <c r="D13" s="92">
        <f>Items!D143</f>
        <v>0</v>
      </c>
      <c r="E13" s="92">
        <f>IF($E$6=Items!G143,Items!F143,0)</f>
        <v>0</v>
      </c>
      <c r="F13" s="92">
        <f>SUMIFS(Add!$H$9:$H$508,Add!$E$9:$E$508,C13,Add!$G$9:$G$508,Items!$C$171)+SUMIFS(Trans!$I$9:$I$508,Trans!$E$9:$E$508,C13,Trans!$H$9:$H$508,Items!$C$171)</f>
        <v>0</v>
      </c>
      <c r="G13" s="92">
        <f>SUMIFS(Spend!$H$9:$H$508,Spend!$E$9:$E$508,C13,Spend!$G$9:$G$508,Items!$C$171)+SUMIFS(Trans!$I$9:$I$508,Trans!$E$9:$E$508,C13,Trans!$G$9:$G$508,Items!$C$171)</f>
        <v>0</v>
      </c>
      <c r="H13" s="92">
        <f t="shared" si="0"/>
        <v>0</v>
      </c>
    </row>
    <row r="14" spans="2:9" ht="24.95" customHeight="1">
      <c r="B14" s="92" t="str">
        <f t="shared" si="1"/>
        <v/>
      </c>
      <c r="C14" s="92">
        <f>Items!C144</f>
        <v>0</v>
      </c>
      <c r="D14" s="92">
        <f>Items!D144</f>
        <v>0</v>
      </c>
      <c r="E14" s="92">
        <f>IF($E$6=Items!G144,Items!F144,0)</f>
        <v>0</v>
      </c>
      <c r="F14" s="92">
        <f>SUMIFS(Add!$H$9:$H$508,Add!$E$9:$E$508,C14,Add!$G$9:$G$508,Items!$C$171)+SUMIFS(Trans!$I$9:$I$508,Trans!$E$9:$E$508,C14,Trans!$H$9:$H$508,Items!$C$171)</f>
        <v>0</v>
      </c>
      <c r="G14" s="92">
        <f>SUMIFS(Spend!$H$9:$H$508,Spend!$E$9:$E$508,C14,Spend!$G$9:$G$508,Items!$C$171)+SUMIFS(Trans!$I$9:$I$508,Trans!$E$9:$E$508,C14,Trans!$G$9:$G$508,Items!$C$171)</f>
        <v>0</v>
      </c>
      <c r="H14" s="92">
        <f t="shared" si="0"/>
        <v>0</v>
      </c>
    </row>
    <row r="15" spans="2:9" ht="24.95" customHeight="1">
      <c r="B15" s="92" t="str">
        <f t="shared" si="1"/>
        <v/>
      </c>
      <c r="C15" s="92">
        <f>Items!C145</f>
        <v>0</v>
      </c>
      <c r="D15" s="92">
        <f>Items!D145</f>
        <v>0</v>
      </c>
      <c r="E15" s="92">
        <f>IF($E$6=Items!G145,Items!F145,0)</f>
        <v>0</v>
      </c>
      <c r="F15" s="92">
        <f>SUMIFS(Add!$H$9:$H$508,Add!$E$9:$E$508,C15,Add!$G$9:$G$508,Items!$C$171)+SUMIFS(Trans!$I$9:$I$508,Trans!$E$9:$E$508,C15,Trans!$H$9:$H$508,Items!$C$171)</f>
        <v>0</v>
      </c>
      <c r="G15" s="92">
        <f>SUMIFS(Spend!$H$9:$H$508,Spend!$E$9:$E$508,C15,Spend!$G$9:$G$508,Items!$C$171)+SUMIFS(Trans!$I$9:$I$508,Trans!$E$9:$E$508,C15,Trans!$G$9:$G$508,Items!$C$171)</f>
        <v>0</v>
      </c>
      <c r="H15" s="92">
        <f t="shared" si="0"/>
        <v>0</v>
      </c>
    </row>
    <row r="16" spans="2:9" ht="24.95" customHeight="1">
      <c r="B16" s="92" t="str">
        <f t="shared" si="1"/>
        <v/>
      </c>
      <c r="C16" s="92">
        <f>Items!C146</f>
        <v>0</v>
      </c>
      <c r="D16" s="92">
        <f>Items!D146</f>
        <v>0</v>
      </c>
      <c r="E16" s="92">
        <f>IF($E$6=Items!G146,Items!F146,0)</f>
        <v>0</v>
      </c>
      <c r="F16" s="92">
        <f>SUMIFS(Add!$H$9:$H$508,Add!$E$9:$E$508,C16,Add!$G$9:$G$508,Items!$C$171)+SUMIFS(Trans!$I$9:$I$508,Trans!$E$9:$E$508,C16,Trans!$H$9:$H$508,Items!$C$171)</f>
        <v>0</v>
      </c>
      <c r="G16" s="92">
        <f>SUMIFS(Spend!$H$9:$H$508,Spend!$E$9:$E$508,C16,Spend!$G$9:$G$508,Items!$C$171)+SUMIFS(Trans!$I$9:$I$508,Trans!$E$9:$E$508,C16,Trans!$G$9:$G$508,Items!$C$171)</f>
        <v>0</v>
      </c>
      <c r="H16" s="92">
        <f t="shared" si="0"/>
        <v>0</v>
      </c>
    </row>
    <row r="17" spans="2:8" ht="24.95" customHeight="1">
      <c r="B17" s="92" t="str">
        <f t="shared" si="1"/>
        <v/>
      </c>
      <c r="C17" s="92">
        <f>Items!C147</f>
        <v>0</v>
      </c>
      <c r="D17" s="92">
        <f>Items!D147</f>
        <v>0</v>
      </c>
      <c r="E17" s="92">
        <f>IF($E$6=Items!G147,Items!F147,0)</f>
        <v>0</v>
      </c>
      <c r="F17" s="92">
        <f>SUMIFS(Add!$H$9:$H$508,Add!$E$9:$E$508,C17,Add!$G$9:$G$508,Items!$C$171)+SUMIFS(Trans!$I$9:$I$508,Trans!$E$9:$E$508,C17,Trans!$H$9:$H$508,Items!$C$171)</f>
        <v>0</v>
      </c>
      <c r="G17" s="92">
        <f>SUMIFS(Spend!$H$9:$H$508,Spend!$E$9:$E$508,C17,Spend!$G$9:$G$508,Items!$C$171)+SUMIFS(Trans!$I$9:$I$508,Trans!$E$9:$E$508,C17,Trans!$G$9:$G$508,Items!$C$171)</f>
        <v>0</v>
      </c>
      <c r="H17" s="92">
        <f t="shared" si="0"/>
        <v>0</v>
      </c>
    </row>
    <row r="18" spans="2:8" ht="24.95" customHeight="1">
      <c r="B18" s="92" t="str">
        <f t="shared" si="1"/>
        <v/>
      </c>
      <c r="C18" s="92">
        <f>Items!C148</f>
        <v>0</v>
      </c>
      <c r="D18" s="92">
        <f>Items!D148</f>
        <v>0</v>
      </c>
      <c r="E18" s="92">
        <f>IF($E$6=Items!G148,Items!F148,0)</f>
        <v>0</v>
      </c>
      <c r="F18" s="92">
        <f>SUMIFS(Add!$H$9:$H$508,Add!$E$9:$E$508,C18,Add!$G$9:$G$508,Items!$C$171)+SUMIFS(Trans!$I$9:$I$508,Trans!$E$9:$E$508,C18,Trans!$H$9:$H$508,Items!$C$171)</f>
        <v>0</v>
      </c>
      <c r="G18" s="92">
        <f>SUMIFS(Spend!$H$9:$H$508,Spend!$E$9:$E$508,C18,Spend!$G$9:$G$508,Items!$C$171)+SUMIFS(Trans!$I$9:$I$508,Trans!$E$9:$E$508,C18,Trans!$G$9:$G$508,Items!$C$171)</f>
        <v>0</v>
      </c>
      <c r="H18" s="92">
        <f t="shared" si="0"/>
        <v>0</v>
      </c>
    </row>
    <row r="19" spans="2:8" ht="24.95" customHeight="1">
      <c r="B19" s="92" t="str">
        <f t="shared" si="1"/>
        <v/>
      </c>
      <c r="C19" s="92">
        <f>Items!C149</f>
        <v>0</v>
      </c>
      <c r="D19" s="92">
        <f>Items!D149</f>
        <v>0</v>
      </c>
      <c r="E19" s="92">
        <f>IF($E$6=Items!G149,Items!F149,0)</f>
        <v>0</v>
      </c>
      <c r="F19" s="92">
        <f>SUMIFS(Add!$H$9:$H$508,Add!$E$9:$E$508,C19,Add!$G$9:$G$508,Items!$C$171)+SUMIFS(Trans!$I$9:$I$508,Trans!$E$9:$E$508,C19,Trans!$H$9:$H$508,Items!$C$171)</f>
        <v>0</v>
      </c>
      <c r="G19" s="92">
        <f>SUMIFS(Spend!$H$9:$H$508,Spend!$E$9:$E$508,C19,Spend!$G$9:$G$508,Items!$C$171)+SUMIFS(Trans!$I$9:$I$508,Trans!$E$9:$E$508,C19,Trans!$G$9:$G$508,Items!$C$171)</f>
        <v>0</v>
      </c>
      <c r="H19" s="92">
        <f t="shared" si="0"/>
        <v>0</v>
      </c>
    </row>
    <row r="20" spans="2:8" ht="24.95" customHeight="1">
      <c r="B20" s="92" t="str">
        <f t="shared" si="1"/>
        <v/>
      </c>
      <c r="C20" s="92">
        <f>Items!C150</f>
        <v>0</v>
      </c>
      <c r="D20" s="92">
        <f>Items!D150</f>
        <v>0</v>
      </c>
      <c r="E20" s="92">
        <f>IF($E$6=Items!G150,Items!F150,0)</f>
        <v>0</v>
      </c>
      <c r="F20" s="92">
        <f>SUMIFS(Add!$H$9:$H$508,Add!$E$9:$E$508,C20,Add!$G$9:$G$508,Items!$C$171)+SUMIFS(Trans!$I$9:$I$508,Trans!$E$9:$E$508,C20,Trans!$H$9:$H$508,Items!$C$171)</f>
        <v>0</v>
      </c>
      <c r="G20" s="92">
        <f>SUMIFS(Spend!$H$9:$H$508,Spend!$E$9:$E$508,C20,Spend!$G$9:$G$508,Items!$C$171)+SUMIFS(Trans!$I$9:$I$508,Trans!$E$9:$E$508,C20,Trans!$G$9:$G$508,Items!$C$171)</f>
        <v>0</v>
      </c>
      <c r="H20" s="92">
        <f t="shared" si="0"/>
        <v>0</v>
      </c>
    </row>
    <row r="21" spans="2:8" ht="24.95" customHeight="1">
      <c r="B21" s="92" t="str">
        <f t="shared" si="1"/>
        <v/>
      </c>
      <c r="C21" s="92">
        <f>Items!C151</f>
        <v>0</v>
      </c>
      <c r="D21" s="92">
        <f>Items!D151</f>
        <v>0</v>
      </c>
      <c r="E21" s="92">
        <f>IF($E$6=Items!G151,Items!F151,0)</f>
        <v>0</v>
      </c>
      <c r="F21" s="92">
        <f>SUMIFS(Add!$H$9:$H$508,Add!$E$9:$E$508,C21,Add!$G$9:$G$508,Items!$C$171)+SUMIFS(Trans!$I$9:$I$508,Trans!$E$9:$E$508,C21,Trans!$H$9:$H$508,Items!$C$171)</f>
        <v>0</v>
      </c>
      <c r="G21" s="92">
        <f>SUMIFS(Spend!$H$9:$H$508,Spend!$E$9:$E$508,C21,Spend!$G$9:$G$508,Items!$C$171)+SUMIFS(Trans!$I$9:$I$508,Trans!$E$9:$E$508,C21,Trans!$G$9:$G$508,Items!$C$171)</f>
        <v>0</v>
      </c>
      <c r="H21" s="92">
        <f t="shared" si="0"/>
        <v>0</v>
      </c>
    </row>
    <row r="22" spans="2:8" ht="24.95" customHeight="1">
      <c r="B22" s="92" t="str">
        <f t="shared" si="1"/>
        <v/>
      </c>
      <c r="C22" s="92">
        <f>Items!C152</f>
        <v>0</v>
      </c>
      <c r="D22" s="92">
        <f>Items!D152</f>
        <v>0</v>
      </c>
      <c r="E22" s="92">
        <f>IF($E$6=Items!G152,Items!F152,0)</f>
        <v>0</v>
      </c>
      <c r="F22" s="92">
        <f>SUMIFS(Add!$H$9:$H$508,Add!$E$9:$E$508,C22,Add!$G$9:$G$508,Items!$C$171)+SUMIFS(Trans!$I$9:$I$508,Trans!$E$9:$E$508,C22,Trans!$H$9:$H$508,Items!$C$171)</f>
        <v>0</v>
      </c>
      <c r="G22" s="92">
        <f>SUMIFS(Spend!$H$9:$H$508,Spend!$E$9:$E$508,C22,Spend!$G$9:$G$508,Items!$C$171)+SUMIFS(Trans!$I$9:$I$508,Trans!$E$9:$E$508,C22,Trans!$G$9:$G$508,Items!$C$171)</f>
        <v>0</v>
      </c>
      <c r="H22" s="92">
        <f t="shared" si="0"/>
        <v>0</v>
      </c>
    </row>
    <row r="23" spans="2:8" ht="24.95" customHeight="1">
      <c r="B23" s="92" t="str">
        <f t="shared" si="1"/>
        <v/>
      </c>
      <c r="C23" s="92">
        <f>Items!C153</f>
        <v>0</v>
      </c>
      <c r="D23" s="92">
        <f>Items!D153</f>
        <v>0</v>
      </c>
      <c r="E23" s="92">
        <f>IF($E$6=Items!G153,Items!F153,0)</f>
        <v>0</v>
      </c>
      <c r="F23" s="92">
        <f>SUMIFS(Add!$H$9:$H$508,Add!$E$9:$E$508,C23,Add!$G$9:$G$508,Items!$C$171)+SUMIFS(Trans!$I$9:$I$508,Trans!$E$9:$E$508,C23,Trans!$H$9:$H$508,Items!$C$171)</f>
        <v>0</v>
      </c>
      <c r="G23" s="92">
        <f>SUMIFS(Spend!$H$9:$H$508,Spend!$E$9:$E$508,C23,Spend!$G$9:$G$508,Items!$C$171)+SUMIFS(Trans!$I$9:$I$508,Trans!$E$9:$E$508,C23,Trans!$G$9:$G$508,Items!$C$171)</f>
        <v>0</v>
      </c>
      <c r="H23" s="92">
        <f t="shared" si="0"/>
        <v>0</v>
      </c>
    </row>
    <row r="24" spans="2:8" ht="24.95" customHeight="1">
      <c r="B24" s="92" t="str">
        <f t="shared" si="1"/>
        <v/>
      </c>
      <c r="C24" s="92">
        <f>Items!C154</f>
        <v>0</v>
      </c>
      <c r="D24" s="92">
        <f>Items!D154</f>
        <v>0</v>
      </c>
      <c r="E24" s="92">
        <f>IF($E$6=Items!G154,Items!F154,0)</f>
        <v>0</v>
      </c>
      <c r="F24" s="92">
        <f>SUMIFS(Add!$H$9:$H$508,Add!$E$9:$E$508,C24,Add!$G$9:$G$508,Items!$C$171)+SUMIFS(Trans!$I$9:$I$508,Trans!$E$9:$E$508,C24,Trans!$H$9:$H$508,Items!$C$171)</f>
        <v>0</v>
      </c>
      <c r="G24" s="92">
        <f>SUMIFS(Spend!$H$9:$H$508,Spend!$E$9:$E$508,C24,Spend!$G$9:$G$508,Items!$C$171)+SUMIFS(Trans!$I$9:$I$508,Trans!$E$9:$E$508,C24,Trans!$G$9:$G$508,Items!$C$171)</f>
        <v>0</v>
      </c>
      <c r="H24" s="92">
        <f t="shared" si="0"/>
        <v>0</v>
      </c>
    </row>
    <row r="25" spans="2:8" ht="24.95" customHeight="1">
      <c r="B25" s="92" t="str">
        <f t="shared" si="1"/>
        <v/>
      </c>
      <c r="C25" s="92">
        <f>Items!C155</f>
        <v>0</v>
      </c>
      <c r="D25" s="92">
        <f>Items!D155</f>
        <v>0</v>
      </c>
      <c r="E25" s="92">
        <f>IF($E$6=Items!G155,Items!F155,0)</f>
        <v>0</v>
      </c>
      <c r="F25" s="92">
        <f>SUMIFS(Add!$H$9:$H$508,Add!$E$9:$E$508,C25,Add!$G$9:$G$508,Items!$C$171)+SUMIFS(Trans!$I$9:$I$508,Trans!$E$9:$E$508,C25,Trans!$H$9:$H$508,Items!$C$171)</f>
        <v>0</v>
      </c>
      <c r="G25" s="92">
        <f>SUMIFS(Spend!$H$9:$H$508,Spend!$E$9:$E$508,C25,Spend!$G$9:$G$508,Items!$C$171)+SUMIFS(Trans!$I$9:$I$508,Trans!$E$9:$E$508,C25,Trans!$G$9:$G$508,Items!$C$171)</f>
        <v>0</v>
      </c>
      <c r="H25" s="92">
        <f t="shared" si="0"/>
        <v>0</v>
      </c>
    </row>
    <row r="26" spans="2:8" ht="24.95" customHeight="1">
      <c r="B26" s="92" t="str">
        <f t="shared" si="1"/>
        <v/>
      </c>
      <c r="C26" s="92">
        <f>Items!C156</f>
        <v>0</v>
      </c>
      <c r="D26" s="92">
        <f>Items!D156</f>
        <v>0</v>
      </c>
      <c r="E26" s="92">
        <f>IF($E$6=Items!G156,Items!F156,0)</f>
        <v>0</v>
      </c>
      <c r="F26" s="92">
        <f>SUMIFS(Add!$H$9:$H$508,Add!$E$9:$E$508,C26,Add!$G$9:$G$508,Items!$C$171)+SUMIFS(Trans!$I$9:$I$508,Trans!$E$9:$E$508,C26,Trans!$H$9:$H$508,Items!$C$171)</f>
        <v>0</v>
      </c>
      <c r="G26" s="92">
        <f>SUMIFS(Spend!$H$9:$H$508,Spend!$E$9:$E$508,C26,Spend!$G$9:$G$508,Items!$C$171)+SUMIFS(Trans!$I$9:$I$508,Trans!$E$9:$E$508,C26,Trans!$G$9:$G$508,Items!$C$171)</f>
        <v>0</v>
      </c>
      <c r="H26" s="92">
        <f t="shared" si="0"/>
        <v>0</v>
      </c>
    </row>
    <row r="27" spans="2:8" ht="24.95" customHeight="1">
      <c r="B27" s="92" t="str">
        <f t="shared" si="1"/>
        <v/>
      </c>
      <c r="C27" s="92">
        <f>Items!C157</f>
        <v>0</v>
      </c>
      <c r="D27" s="92">
        <f>Items!D157</f>
        <v>0</v>
      </c>
      <c r="E27" s="92">
        <f>IF($E$6=Items!G157,Items!F157,0)</f>
        <v>0</v>
      </c>
      <c r="F27" s="92">
        <f>SUMIFS(Add!$H$9:$H$508,Add!$E$9:$E$508,C27,Add!$G$9:$G$508,Items!$C$171)+SUMIFS(Trans!$I$9:$I$508,Trans!$E$9:$E$508,C27,Trans!$H$9:$H$508,Items!$C$171)</f>
        <v>0</v>
      </c>
      <c r="G27" s="92">
        <f>SUMIFS(Spend!$H$9:$H$508,Spend!$E$9:$E$508,C27,Spend!$G$9:$G$508,Items!$C$171)+SUMIFS(Trans!$I$9:$I$508,Trans!$E$9:$E$508,C27,Trans!$G$9:$G$508,Items!$C$171)</f>
        <v>0</v>
      </c>
      <c r="H27" s="92">
        <f t="shared" si="0"/>
        <v>0</v>
      </c>
    </row>
    <row r="28" spans="2:8" ht="24.95" customHeight="1">
      <c r="B28" s="92" t="str">
        <f t="shared" si="1"/>
        <v/>
      </c>
      <c r="C28" s="92">
        <f>Items!C158</f>
        <v>0</v>
      </c>
      <c r="D28" s="92">
        <f>Items!D158</f>
        <v>0</v>
      </c>
      <c r="E28" s="92">
        <f>IF($E$6=Items!G158,Items!F158,0)</f>
        <v>0</v>
      </c>
      <c r="F28" s="92">
        <f>SUMIFS(Add!$H$9:$H$508,Add!$E$9:$E$508,C28,Add!$G$9:$G$508,Items!$C$171)+SUMIFS(Trans!$I$9:$I$508,Trans!$E$9:$E$508,C28,Trans!$H$9:$H$508,Items!$C$171)</f>
        <v>0</v>
      </c>
      <c r="G28" s="92">
        <f>SUMIFS(Spend!$H$9:$H$508,Spend!$E$9:$E$508,C28,Spend!$G$9:$G$508,Items!$C$171)+SUMIFS(Trans!$I$9:$I$508,Trans!$E$9:$E$508,C28,Trans!$G$9:$G$508,Items!$C$171)</f>
        <v>0</v>
      </c>
      <c r="H28" s="92">
        <f t="shared" si="0"/>
        <v>0</v>
      </c>
    </row>
    <row r="29" spans="2:8" ht="24.95" customHeight="1">
      <c r="B29" s="92" t="str">
        <f t="shared" si="1"/>
        <v/>
      </c>
      <c r="C29" s="92">
        <f>Items!C159</f>
        <v>0</v>
      </c>
      <c r="D29" s="92">
        <f>Items!D159</f>
        <v>0</v>
      </c>
      <c r="E29" s="92">
        <f>IF($E$6=Items!G159,Items!F159,0)</f>
        <v>0</v>
      </c>
      <c r="F29" s="92">
        <f>SUMIFS(Add!$H$9:$H$508,Add!$E$9:$E$508,C29,Add!$G$9:$G$508,Items!$C$171)+SUMIFS(Trans!$I$9:$I$508,Trans!$E$9:$E$508,C29,Trans!$H$9:$H$508,Items!$C$171)</f>
        <v>0</v>
      </c>
      <c r="G29" s="92">
        <f>SUMIFS(Spend!$H$9:$H$508,Spend!$E$9:$E$508,C29,Spend!$G$9:$G$508,Items!$C$171)+SUMIFS(Trans!$I$9:$I$508,Trans!$E$9:$E$508,C29,Trans!$G$9:$G$508,Items!$C$171)</f>
        <v>0</v>
      </c>
      <c r="H29" s="92">
        <f t="shared" si="0"/>
        <v>0</v>
      </c>
    </row>
    <row r="30" spans="2:8" ht="24.95" customHeight="1">
      <c r="B30" s="92" t="str">
        <f t="shared" si="1"/>
        <v/>
      </c>
      <c r="C30" s="92">
        <f>Items!C160</f>
        <v>0</v>
      </c>
      <c r="D30" s="92">
        <f>Items!D160</f>
        <v>0</v>
      </c>
      <c r="E30" s="92">
        <f>IF($E$6=Items!G160,Items!F160,0)</f>
        <v>0</v>
      </c>
      <c r="F30" s="92">
        <f>SUMIFS(Add!$H$9:$H$508,Add!$E$9:$E$508,C30,Add!$G$9:$G$508,Items!$C$171)+SUMIFS(Trans!$I$9:$I$508,Trans!$E$9:$E$508,C30,Trans!$H$9:$H$508,Items!$C$171)</f>
        <v>0</v>
      </c>
      <c r="G30" s="92">
        <f>SUMIFS(Spend!$H$9:$H$508,Spend!$E$9:$E$508,C30,Spend!$G$9:$G$508,Items!$C$171)+SUMIFS(Trans!$I$9:$I$508,Trans!$E$9:$E$508,C30,Trans!$G$9:$G$508,Items!$C$171)</f>
        <v>0</v>
      </c>
      <c r="H30" s="92">
        <f t="shared" si="0"/>
        <v>0</v>
      </c>
    </row>
    <row r="31" spans="2:8" ht="24.95" customHeight="1">
      <c r="B31" s="92" t="str">
        <f t="shared" si="1"/>
        <v/>
      </c>
      <c r="C31" s="92">
        <f>Items!C161</f>
        <v>0</v>
      </c>
      <c r="D31" s="92">
        <f>Items!D161</f>
        <v>0</v>
      </c>
      <c r="E31" s="92">
        <f>IF($E$6=Items!G161,Items!F161,0)</f>
        <v>0</v>
      </c>
      <c r="F31" s="92">
        <f>SUMIFS(Add!$H$9:$H$508,Add!$E$9:$E$508,C31,Add!$G$9:$G$508,Items!$C$171)+SUMIFS(Trans!$I$9:$I$508,Trans!$E$9:$E$508,C31,Trans!$H$9:$H$508,Items!$C$171)</f>
        <v>0</v>
      </c>
      <c r="G31" s="92">
        <f>SUMIFS(Spend!$H$9:$H$508,Spend!$E$9:$E$508,C31,Spend!$G$9:$G$508,Items!$C$171)+SUMIFS(Trans!$I$9:$I$508,Trans!$E$9:$E$508,C31,Trans!$G$9:$G$508,Items!$C$171)</f>
        <v>0</v>
      </c>
      <c r="H31" s="92">
        <f t="shared" si="0"/>
        <v>0</v>
      </c>
    </row>
    <row r="32" spans="2:8" ht="24.95" customHeight="1">
      <c r="B32" s="92" t="str">
        <f t="shared" si="1"/>
        <v/>
      </c>
      <c r="C32" s="92">
        <f>Items!C162</f>
        <v>0</v>
      </c>
      <c r="D32" s="92">
        <f>Items!D162</f>
        <v>0</v>
      </c>
      <c r="E32" s="92">
        <f>IF($E$6=Items!G162,Items!F162,0)</f>
        <v>0</v>
      </c>
      <c r="F32" s="92">
        <f>SUMIFS(Add!$H$9:$H$508,Add!$E$9:$E$508,C32,Add!$G$9:$G$508,Items!$C$171)+SUMIFS(Trans!$I$9:$I$508,Trans!$E$9:$E$508,C32,Trans!$H$9:$H$508,Items!$C$171)</f>
        <v>0</v>
      </c>
      <c r="G32" s="92">
        <f>SUMIFS(Spend!$H$9:$H$508,Spend!$E$9:$E$508,C32,Spend!$G$9:$G$508,Items!$C$171)+SUMIFS(Trans!$I$9:$I$508,Trans!$E$9:$E$508,C32,Trans!$G$9:$G$508,Items!$C$171)</f>
        <v>0</v>
      </c>
      <c r="H32" s="92">
        <f t="shared" si="0"/>
        <v>0</v>
      </c>
    </row>
    <row r="33" spans="2:8" ht="24.95" customHeight="1">
      <c r="B33" s="92" t="e">
        <f t="shared" si="1"/>
        <v>#REF!</v>
      </c>
      <c r="C33" s="92" t="e">
        <f>Items!#REF!</f>
        <v>#REF!</v>
      </c>
      <c r="D33" s="92" t="e">
        <f>Items!#REF!</f>
        <v>#REF!</v>
      </c>
      <c r="E33" s="92" t="e">
        <f>IF($E$6=Items!#REF!,Items!#REF!,0)</f>
        <v>#REF!</v>
      </c>
      <c r="F33" s="92">
        <f>SUMIFS(Add!$H$9:$H$508,Add!$E$9:$E$508,C33,Add!$G$9:$G$508,Items!$C$171)+SUMIFS(Trans!$I$9:$I$508,Trans!$E$9:$E$508,C33,Trans!$H$9:$H$508,Items!$C$171)</f>
        <v>0</v>
      </c>
      <c r="G33" s="92">
        <f>SUMIFS(Spend!$H$9:$H$508,Spend!$E$9:$E$508,C33,Spend!$G$9:$G$508,Items!$C$171)+SUMIFS(Trans!$I$9:$I$508,Trans!$E$9:$E$508,C33,Trans!$G$9:$G$508,Items!$C$171)</f>
        <v>0</v>
      </c>
      <c r="H33" s="92" t="e">
        <f t="shared" si="0"/>
        <v>#REF!</v>
      </c>
    </row>
    <row r="34" spans="2:8" ht="24.95" customHeight="1">
      <c r="B34" s="92" t="str">
        <f t="shared" si="1"/>
        <v/>
      </c>
      <c r="C34" s="92">
        <f>Items!C163</f>
        <v>0</v>
      </c>
      <c r="D34" s="92">
        <f>Items!D163</f>
        <v>0</v>
      </c>
      <c r="E34" s="92">
        <f>IF($E$6=Items!G163,Items!F163,0)</f>
        <v>0</v>
      </c>
      <c r="F34" s="92">
        <f>SUMIFS(Add!$H$9:$H$508,Add!$E$9:$E$508,C34,Add!$G$9:$G$508,Items!$C$171)+SUMIFS(Trans!$I$9:$I$508,Trans!$E$9:$E$508,C34,Trans!$H$9:$H$508,Items!$C$171)</f>
        <v>0</v>
      </c>
      <c r="G34" s="92">
        <f>SUMIFS(Spend!$H$9:$H$508,Spend!$E$9:$E$508,C34,Spend!$G$9:$G$508,Items!$C$171)+SUMIFS(Trans!$I$9:$I$508,Trans!$E$9:$E$508,C34,Trans!$G$9:$G$508,Items!$C$171)</f>
        <v>0</v>
      </c>
      <c r="H34" s="92">
        <f t="shared" si="0"/>
        <v>0</v>
      </c>
    </row>
    <row r="35" spans="2:8" ht="24.95" customHeight="1">
      <c r="B35" s="92" t="str">
        <f t="shared" si="1"/>
        <v/>
      </c>
      <c r="C35" s="92">
        <f>Items!C164</f>
        <v>0</v>
      </c>
      <c r="D35" s="92">
        <f>Items!D164</f>
        <v>0</v>
      </c>
      <c r="E35" s="92">
        <f>IF($E$6=Items!G164,Items!F164,0)</f>
        <v>0</v>
      </c>
      <c r="F35" s="92">
        <f>SUMIFS(Add!$H$9:$H$508,Add!$E$9:$E$508,C35,Add!$G$9:$G$508,Items!$C$171)+SUMIFS(Trans!$I$9:$I$508,Trans!$E$9:$E$508,C35,Trans!$H$9:$H$508,Items!$C$171)</f>
        <v>0</v>
      </c>
      <c r="G35" s="92">
        <f>SUMIFS(Spend!$H$9:$H$508,Spend!$E$9:$E$508,C35,Spend!$G$9:$G$508,Items!$C$171)+SUMIFS(Trans!$I$9:$I$508,Trans!$E$9:$E$508,C35,Trans!$G$9:$G$508,Items!$C$171)</f>
        <v>0</v>
      </c>
      <c r="H35" s="92">
        <f t="shared" si="0"/>
        <v>0</v>
      </c>
    </row>
    <row r="36" spans="2:8" ht="24.95" customHeight="1">
      <c r="B36" s="92" t="str">
        <f t="shared" si="1"/>
        <v/>
      </c>
      <c r="C36" s="92">
        <f>Items!C165</f>
        <v>0</v>
      </c>
      <c r="D36" s="92">
        <f>Items!D165</f>
        <v>0</v>
      </c>
      <c r="E36" s="92">
        <f>IF($E$6=Items!G165,Items!F165,0)</f>
        <v>0</v>
      </c>
      <c r="F36" s="92">
        <f>SUMIFS(Add!$H$9:$H$508,Add!$E$9:$E$508,C36,Add!$G$9:$G$508,Items!$C$171)+SUMIFS(Trans!$I$9:$I$508,Trans!$E$9:$E$508,C36,Trans!$H$9:$H$508,Items!$C$171)</f>
        <v>0</v>
      </c>
      <c r="G36" s="92">
        <f>SUMIFS(Spend!$H$9:$H$508,Spend!$E$9:$E$508,C36,Spend!$G$9:$G$508,Items!$C$171)+SUMIFS(Trans!$I$9:$I$508,Trans!$E$9:$E$508,C36,Trans!$G$9:$G$508,Items!$C$171)</f>
        <v>0</v>
      </c>
      <c r="H36" s="92">
        <f t="shared" si="0"/>
        <v>0</v>
      </c>
    </row>
    <row r="37" spans="2:8" ht="24.95" customHeight="1">
      <c r="B37" s="92" t="str">
        <f t="shared" si="1"/>
        <v/>
      </c>
      <c r="C37" s="92">
        <f>Items!C166</f>
        <v>0</v>
      </c>
      <c r="D37" s="92">
        <f>Items!D166</f>
        <v>0</v>
      </c>
      <c r="E37" s="92">
        <f>IF($E$6=Items!G166,Items!F166,0)</f>
        <v>0</v>
      </c>
      <c r="F37" s="92">
        <f>SUMIFS(Add!$H$9:$H$508,Add!$E$9:$E$508,C37,Add!$G$9:$G$508,Items!$C$171)+SUMIFS(Trans!$I$9:$I$508,Trans!$E$9:$E$508,C37,Trans!$H$9:$H$508,Items!$C$171)</f>
        <v>0</v>
      </c>
      <c r="G37" s="92">
        <f>SUMIFS(Spend!$H$9:$H$508,Spend!$E$9:$E$508,C37,Spend!$G$9:$G$508,Items!$C$171)+SUMIFS(Trans!$I$9:$I$508,Trans!$E$9:$E$508,C37,Trans!$G$9:$G$508,Items!$C$171)</f>
        <v>0</v>
      </c>
      <c r="H37" s="92">
        <f t="shared" si="0"/>
        <v>0</v>
      </c>
    </row>
    <row r="38" spans="2:8" ht="24.95" customHeight="1">
      <c r="B38" s="92" t="str">
        <f t="shared" si="1"/>
        <v/>
      </c>
      <c r="C38" s="92">
        <f>Items!C167</f>
        <v>0</v>
      </c>
      <c r="D38" s="92">
        <f>Items!D167</f>
        <v>0</v>
      </c>
      <c r="E38" s="92">
        <f>IF($E$6=Items!G167,Items!F167,0)</f>
        <v>0</v>
      </c>
      <c r="F38" s="92">
        <f>SUMIFS(Add!$H$9:$H$508,Add!$E$9:$E$508,C38,Add!$G$9:$G$508,Items!$C$171)+SUMIFS(Trans!$I$9:$I$508,Trans!$E$9:$E$508,C38,Trans!$H$9:$H$508,Items!$C$171)</f>
        <v>0</v>
      </c>
      <c r="G38" s="92">
        <f>SUMIFS(Spend!$H$9:$H$508,Spend!$E$9:$E$508,C38,Spend!$G$9:$G$508,Items!$C$171)+SUMIFS(Trans!$I$9:$I$508,Trans!$E$9:$E$508,C38,Trans!$G$9:$G$508,Items!$C$171)</f>
        <v>0</v>
      </c>
      <c r="H38" s="92">
        <f t="shared" si="0"/>
        <v>0</v>
      </c>
    </row>
    <row r="39" spans="2:8" ht="20.100000000000001" customHeight="1"/>
    <row r="40" spans="2:8" ht="20.100000000000001" customHeight="1"/>
    <row r="41" spans="2:8" ht="20.100000000000001" customHeight="1"/>
    <row r="42" spans="2:8" ht="20.100000000000001" customHeight="1"/>
    <row r="43" spans="2:8" ht="20.100000000000001" customHeight="1"/>
    <row r="44" spans="2:8" ht="20.100000000000001" customHeight="1"/>
    <row r="45" spans="2:8" ht="20.100000000000001" customHeight="1"/>
    <row r="46" spans="2:8" ht="20.100000000000001" hidden="1" customHeight="1"/>
    <row r="47" spans="2:8" ht="20.100000000000001" hidden="1" customHeight="1"/>
    <row r="48" spans="2:8" ht="20.100000000000001" hidden="1" customHeight="1"/>
    <row r="49" ht="20.100000000000001" hidden="1" customHeight="1"/>
    <row r="50" ht="20.100000000000001" hidden="1" customHeight="1"/>
    <row r="51" ht="20.100000000000001" hidden="1" customHeight="1"/>
    <row r="52" ht="20.100000000000001" hidden="1" customHeight="1"/>
    <row r="53" ht="20.100000000000001" hidden="1" customHeight="1"/>
    <row r="54" ht="20.100000000000001" hidden="1" customHeight="1"/>
    <row r="55" ht="20.100000000000001" hidden="1" customHeight="1"/>
    <row r="56" ht="20.100000000000001" hidden="1" customHeight="1"/>
    <row r="57" ht="20.100000000000001" hidden="1" customHeight="1"/>
    <row r="58" ht="20.100000000000001" hidden="1" customHeight="1"/>
    <row r="59" ht="20.100000000000001" hidden="1" customHeight="1"/>
    <row r="60" ht="20.100000000000001" hidden="1" customHeight="1"/>
    <row r="61" ht="20.100000000000001" hidden="1" customHeight="1"/>
    <row r="62" ht="20.100000000000001" hidden="1" customHeight="1"/>
    <row r="63" ht="20.100000000000001" hidden="1" customHeight="1"/>
    <row r="64" ht="20.100000000000001" hidden="1" customHeight="1"/>
    <row r="65" ht="20.100000000000001" hidden="1" customHeight="1"/>
    <row r="66" ht="20.100000000000001" hidden="1" customHeight="1"/>
    <row r="67" ht="20.100000000000001" hidden="1" customHeight="1"/>
    <row r="68" ht="20.100000000000001" hidden="1" customHeight="1"/>
    <row r="69" ht="20.100000000000001" hidden="1" customHeight="1"/>
    <row r="70" ht="20.100000000000001" hidden="1" customHeight="1"/>
    <row r="71" ht="20.100000000000001" hidden="1" customHeight="1"/>
    <row r="72" ht="20.100000000000001" hidden="1" customHeight="1"/>
    <row r="73" ht="20.100000000000001" hidden="1" customHeight="1"/>
    <row r="74" ht="20.100000000000001" hidden="1" customHeight="1"/>
    <row r="75" ht="20.100000000000001" hidden="1" customHeight="1"/>
    <row r="76" ht="20.100000000000001" hidden="1" customHeight="1"/>
    <row r="77" ht="20.100000000000001" hidden="1" customHeight="1"/>
    <row r="78" ht="20.100000000000001" hidden="1" customHeight="1"/>
    <row r="79" ht="20.100000000000001" hidden="1" customHeight="1"/>
    <row r="80" ht="20.100000000000001" hidden="1" customHeight="1"/>
    <row r="81" ht="20.100000000000001" hidden="1" customHeight="1"/>
    <row r="82" ht="20.100000000000001" hidden="1" customHeight="1"/>
    <row r="83" ht="20.100000000000001" hidden="1" customHeight="1"/>
    <row r="84" ht="20.100000000000001" hidden="1" customHeight="1"/>
    <row r="85" ht="20.100000000000001" hidden="1" customHeight="1"/>
    <row r="86" ht="20.100000000000001" hidden="1" customHeight="1"/>
    <row r="87" ht="20.100000000000001" hidden="1" customHeight="1"/>
    <row r="88" ht="20.100000000000001" hidden="1" customHeight="1"/>
    <row r="89" ht="20.100000000000001" hidden="1" customHeight="1"/>
    <row r="90" ht="20.100000000000001" hidden="1" customHeight="1"/>
    <row r="91" ht="20.100000000000001" hidden="1" customHeight="1"/>
    <row r="92" ht="20.100000000000001" hidden="1" customHeight="1"/>
    <row r="93" ht="20.100000000000001" hidden="1" customHeight="1"/>
    <row r="94" ht="20.100000000000001" hidden="1" customHeight="1"/>
    <row r="95" ht="20.100000000000001" hidden="1" customHeight="1"/>
    <row r="96" ht="20.100000000000001" hidden="1" customHeight="1"/>
    <row r="97" ht="20.100000000000001" hidden="1" customHeight="1"/>
    <row r="98" ht="20.100000000000001" hidden="1" customHeight="1"/>
    <row r="99" ht="20.100000000000001" hidden="1" customHeight="1"/>
    <row r="100" ht="20.100000000000001" hidden="1" customHeight="1"/>
    <row r="101" ht="20.100000000000001" hidden="1" customHeight="1"/>
    <row r="102" ht="20.100000000000001" hidden="1" customHeight="1"/>
    <row r="103" ht="20.100000000000001" hidden="1" customHeight="1"/>
    <row r="104" ht="20.100000000000001" hidden="1" customHeight="1"/>
    <row r="105" ht="20.100000000000001" hidden="1" customHeight="1"/>
    <row r="106" ht="20.100000000000001" hidden="1" customHeight="1"/>
    <row r="107" ht="20.100000000000001" hidden="1" customHeight="1"/>
    <row r="108" ht="20.100000000000001" hidden="1" customHeight="1"/>
    <row r="109" ht="20.100000000000001" hidden="1" customHeight="1"/>
    <row r="110" ht="20.100000000000001" hidden="1" customHeight="1"/>
    <row r="111" ht="20.100000000000001" hidden="1" customHeight="1"/>
    <row r="112" ht="20.100000000000001" hidden="1" customHeight="1"/>
    <row r="113" ht="20.100000000000001" hidden="1" customHeight="1"/>
    <row r="114" ht="20.100000000000001" hidden="1" customHeight="1"/>
    <row r="115" ht="20.100000000000001" hidden="1" customHeight="1"/>
    <row r="116" ht="20.100000000000001" hidden="1" customHeight="1"/>
    <row r="117" ht="20.100000000000001" hidden="1" customHeight="1"/>
    <row r="118" ht="20.100000000000001" hidden="1" customHeight="1"/>
    <row r="119" ht="20.100000000000001" hidden="1" customHeight="1"/>
    <row r="120" ht="20.100000000000001" hidden="1" customHeight="1"/>
    <row r="121" ht="20.100000000000001" hidden="1" customHeight="1"/>
    <row r="122" ht="20.100000000000001" hidden="1" customHeight="1"/>
    <row r="123" ht="20.100000000000001" hidden="1" customHeight="1"/>
    <row r="124" ht="20.100000000000001" hidden="1" customHeight="1"/>
    <row r="125" ht="20.100000000000001" hidden="1" customHeight="1"/>
    <row r="126" ht="20.100000000000001" hidden="1" customHeight="1"/>
    <row r="127" ht="20.100000000000001" hidden="1" customHeight="1"/>
    <row r="128" ht="20.100000000000001" hidden="1" customHeight="1"/>
    <row r="129" ht="20.100000000000001" hidden="1" customHeight="1"/>
    <row r="130" ht="20.100000000000001" hidden="1" customHeight="1"/>
    <row r="131" ht="20.100000000000001" hidden="1" customHeight="1"/>
    <row r="132" ht="20.100000000000001" hidden="1" customHeight="1"/>
    <row r="133" ht="20.100000000000001" hidden="1" customHeight="1"/>
    <row r="134" ht="20.100000000000001" hidden="1" customHeight="1"/>
    <row r="135" ht="20.100000000000001" hidden="1" customHeight="1"/>
    <row r="136" ht="20.100000000000001" hidden="1" customHeight="1"/>
    <row r="137" ht="20.100000000000001" hidden="1" customHeight="1"/>
    <row r="138" ht="20.100000000000001" hidden="1" customHeight="1"/>
    <row r="139" ht="20.100000000000001" hidden="1" customHeight="1"/>
    <row r="140" ht="20.100000000000001" hidden="1" customHeight="1"/>
    <row r="141" ht="20.100000000000001" hidden="1" customHeight="1"/>
    <row r="142" ht="20.100000000000001" hidden="1" customHeight="1"/>
    <row r="143" ht="20.100000000000001" hidden="1" customHeight="1"/>
    <row r="144" ht="20.100000000000001" hidden="1" customHeight="1"/>
    <row r="145" ht="20.100000000000001" hidden="1" customHeight="1"/>
    <row r="146" ht="20.100000000000001" hidden="1" customHeight="1"/>
    <row r="147" ht="20.100000000000001" hidden="1" customHeight="1"/>
    <row r="148" ht="20.100000000000001" hidden="1" customHeight="1"/>
    <row r="149" ht="20.100000000000001" hidden="1" customHeight="1"/>
    <row r="150" ht="20.100000000000001" hidden="1" customHeight="1"/>
    <row r="151" ht="20.100000000000001" hidden="1" customHeight="1"/>
    <row r="152" ht="20.100000000000001" hidden="1" customHeight="1"/>
    <row r="153" ht="20.100000000000001" hidden="1" customHeight="1"/>
    <row r="154" ht="20.100000000000001" hidden="1" customHeight="1"/>
    <row r="155" ht="20.100000000000001" hidden="1" customHeight="1"/>
    <row r="156" ht="20.100000000000001" hidden="1" customHeight="1"/>
    <row r="157" ht="20.100000000000001" hidden="1" customHeight="1"/>
    <row r="158" ht="20.100000000000001" hidden="1" customHeight="1"/>
    <row r="159" ht="20.100000000000001" hidden="1" customHeight="1"/>
    <row r="160" ht="20.100000000000001" hidden="1" customHeight="1"/>
    <row r="161" ht="20.100000000000001" hidden="1" customHeight="1"/>
    <row r="162" ht="20.100000000000001" hidden="1" customHeight="1"/>
    <row r="163" ht="20.100000000000001" hidden="1" customHeight="1"/>
    <row r="164" ht="20.100000000000001" hidden="1" customHeight="1"/>
    <row r="165" ht="20.100000000000001" hidden="1" customHeight="1"/>
    <row r="166" ht="20.100000000000001" hidden="1" customHeight="1"/>
    <row r="167" ht="20.100000000000001" hidden="1" customHeight="1"/>
    <row r="168" ht="20.100000000000001" hidden="1" customHeight="1"/>
    <row r="169" ht="20.100000000000001" hidden="1" customHeight="1"/>
    <row r="170" ht="20.100000000000001" hidden="1" customHeight="1"/>
    <row r="171" ht="20.100000000000001" hidden="1" customHeight="1"/>
    <row r="172" ht="20.100000000000001" hidden="1" customHeight="1"/>
    <row r="173" ht="20.100000000000001" hidden="1" customHeight="1"/>
    <row r="174" ht="20.100000000000001" hidden="1" customHeight="1"/>
    <row r="175" ht="20.100000000000001" hidden="1" customHeight="1"/>
    <row r="176" ht="20.100000000000001" hidden="1" customHeight="1"/>
    <row r="177" ht="20.100000000000001" hidden="1" customHeight="1"/>
    <row r="178" ht="20.100000000000001" hidden="1" customHeight="1"/>
    <row r="179" ht="20.100000000000001" hidden="1" customHeight="1"/>
    <row r="180" ht="20.100000000000001" hidden="1" customHeight="1"/>
    <row r="181" ht="20.100000000000001" hidden="1" customHeight="1"/>
    <row r="182" ht="20.100000000000001" hidden="1" customHeight="1"/>
    <row r="183" ht="20.100000000000001" hidden="1" customHeight="1"/>
    <row r="184" ht="20.100000000000001" hidden="1" customHeight="1"/>
    <row r="185" ht="20.100000000000001" hidden="1" customHeight="1"/>
    <row r="186" ht="20.100000000000001" hidden="1" customHeight="1"/>
    <row r="187" ht="20.100000000000001" hidden="1" customHeight="1"/>
    <row r="188" ht="20.100000000000001" hidden="1" customHeight="1"/>
    <row r="189" ht="20.100000000000001" hidden="1" customHeight="1"/>
    <row r="190" ht="20.100000000000001" hidden="1" customHeight="1"/>
    <row r="191" ht="20.100000000000001" hidden="1" customHeight="1"/>
    <row r="192" ht="20.100000000000001" hidden="1" customHeight="1"/>
    <row r="193" ht="20.100000000000001" hidden="1" customHeight="1"/>
    <row r="194" ht="20.100000000000001" hidden="1" customHeight="1"/>
    <row r="195" ht="20.100000000000001" hidden="1" customHeight="1"/>
    <row r="196" ht="20.100000000000001" hidden="1" customHeight="1"/>
    <row r="197" ht="20.100000000000001" hidden="1" customHeight="1"/>
    <row r="198" ht="20.100000000000001" hidden="1" customHeight="1"/>
    <row r="199" ht="20.100000000000001" hidden="1" customHeight="1"/>
    <row r="200" ht="20.100000000000001" hidden="1" customHeight="1"/>
    <row r="201" ht="20.100000000000001" hidden="1" customHeight="1"/>
    <row r="202" ht="20.100000000000001" hidden="1" customHeight="1"/>
    <row r="203" ht="20.100000000000001" hidden="1" customHeight="1"/>
    <row r="204" ht="20.100000000000001" hidden="1" customHeight="1"/>
    <row r="205" ht="20.100000000000001" hidden="1" customHeight="1"/>
    <row r="206" ht="20.100000000000001" hidden="1" customHeight="1"/>
    <row r="207" ht="20.100000000000001" hidden="1" customHeight="1"/>
    <row r="208" ht="20.100000000000001" hidden="1" customHeight="1"/>
    <row r="209" ht="20.100000000000001" hidden="1" customHeight="1"/>
    <row r="210" ht="20.100000000000001" hidden="1" customHeight="1"/>
    <row r="211" ht="20.100000000000001" hidden="1" customHeight="1"/>
    <row r="212" ht="20.100000000000001" hidden="1" customHeight="1"/>
    <row r="213" ht="20.100000000000001" hidden="1" customHeight="1"/>
    <row r="214" ht="20.100000000000001" hidden="1" customHeight="1"/>
    <row r="215" ht="20.100000000000001" hidden="1" customHeight="1"/>
    <row r="216" ht="20.100000000000001" hidden="1" customHeight="1"/>
    <row r="217" ht="20.100000000000001" hidden="1" customHeight="1"/>
    <row r="218" ht="20.100000000000001" hidden="1" customHeight="1"/>
    <row r="219" ht="20.100000000000001" hidden="1" customHeight="1"/>
    <row r="220" ht="20.100000000000001" hidden="1" customHeight="1"/>
    <row r="221" ht="20.100000000000001" hidden="1" customHeight="1"/>
    <row r="222" ht="20.100000000000001" hidden="1" customHeight="1"/>
    <row r="223" ht="20.100000000000001" hidden="1" customHeight="1"/>
    <row r="224" ht="20.100000000000001" hidden="1" customHeight="1"/>
    <row r="225" ht="20.100000000000001" hidden="1" customHeight="1"/>
    <row r="226" ht="20.100000000000001" hidden="1" customHeight="1"/>
    <row r="227" ht="20.100000000000001" hidden="1" customHeight="1"/>
    <row r="228" ht="20.100000000000001" hidden="1" customHeight="1"/>
    <row r="229" ht="20.100000000000001" hidden="1" customHeight="1"/>
    <row r="230" ht="20.100000000000001" hidden="1" customHeight="1"/>
    <row r="231" ht="20.100000000000001" hidden="1" customHeight="1"/>
    <row r="232" ht="20.100000000000001" hidden="1" customHeight="1"/>
    <row r="233" ht="20.100000000000001" hidden="1" customHeight="1"/>
    <row r="234" ht="20.100000000000001" hidden="1" customHeight="1"/>
    <row r="235" ht="20.100000000000001" hidden="1" customHeight="1"/>
    <row r="236" ht="20.100000000000001" hidden="1" customHeight="1"/>
    <row r="237" ht="20.100000000000001" hidden="1" customHeight="1"/>
    <row r="238" ht="20.100000000000001" hidden="1" customHeight="1"/>
    <row r="239" ht="20.100000000000001" hidden="1" customHeight="1"/>
    <row r="240" ht="20.100000000000001" hidden="1" customHeight="1"/>
    <row r="241" ht="20.100000000000001" hidden="1" customHeight="1"/>
    <row r="242" ht="20.100000000000001" hidden="1" customHeight="1"/>
    <row r="243" ht="20.100000000000001" hidden="1" customHeight="1"/>
    <row r="244" ht="20.100000000000001" hidden="1" customHeight="1"/>
    <row r="245" ht="20.100000000000001" hidden="1" customHeight="1"/>
    <row r="246" ht="20.100000000000001" hidden="1" customHeight="1"/>
    <row r="247" ht="20.100000000000001" hidden="1" customHeight="1"/>
    <row r="248" ht="20.100000000000001" hidden="1" customHeight="1"/>
    <row r="249" ht="20.100000000000001" hidden="1" customHeight="1"/>
    <row r="250" ht="20.100000000000001" hidden="1" customHeight="1"/>
    <row r="251" ht="20.100000000000001" hidden="1" customHeight="1"/>
    <row r="252" ht="20.100000000000001" hidden="1" customHeight="1"/>
    <row r="253" ht="20.100000000000001" hidden="1" customHeight="1"/>
    <row r="254" ht="20.100000000000001" hidden="1" customHeight="1"/>
    <row r="255" ht="20.100000000000001" hidden="1" customHeight="1"/>
    <row r="256" ht="20.100000000000001" hidden="1" customHeight="1"/>
    <row r="257" ht="20.100000000000001" hidden="1" customHeight="1"/>
    <row r="258" ht="20.100000000000001" hidden="1" customHeight="1"/>
    <row r="259" ht="20.100000000000001" hidden="1" customHeight="1"/>
    <row r="260" ht="20.100000000000001" hidden="1" customHeight="1"/>
    <row r="261" ht="20.100000000000001" hidden="1" customHeight="1"/>
    <row r="262" ht="20.100000000000001" hidden="1" customHeight="1"/>
    <row r="263" ht="20.100000000000001" hidden="1" customHeight="1"/>
    <row r="264" ht="20.100000000000001" hidden="1" customHeight="1"/>
    <row r="265" ht="20.100000000000001" hidden="1" customHeight="1"/>
    <row r="266" ht="20.100000000000001" hidden="1" customHeight="1"/>
    <row r="267" ht="20.100000000000001" hidden="1" customHeight="1"/>
    <row r="268" ht="20.100000000000001" hidden="1" customHeight="1"/>
    <row r="269" ht="20.100000000000001" hidden="1" customHeight="1"/>
    <row r="270" ht="20.100000000000001" hidden="1" customHeight="1"/>
    <row r="271" ht="20.100000000000001" hidden="1" customHeight="1"/>
    <row r="272" ht="20.100000000000001" hidden="1" customHeight="1"/>
    <row r="273" ht="20.100000000000001" hidden="1" customHeight="1"/>
    <row r="274" ht="20.100000000000001" hidden="1" customHeight="1"/>
    <row r="275" ht="20.100000000000001" hidden="1" customHeight="1"/>
    <row r="276" ht="20.100000000000001" hidden="1" customHeight="1"/>
    <row r="277" ht="20.100000000000001" hidden="1" customHeight="1"/>
    <row r="278" ht="20.100000000000001" hidden="1" customHeight="1"/>
    <row r="279" ht="20.100000000000001" hidden="1" customHeight="1"/>
    <row r="280" ht="20.100000000000001" hidden="1" customHeight="1"/>
    <row r="281" ht="20.100000000000001" hidden="1" customHeight="1"/>
    <row r="282" ht="20.100000000000001" hidden="1" customHeight="1"/>
    <row r="283" ht="20.100000000000001" hidden="1" customHeight="1"/>
    <row r="284" ht="20.100000000000001" hidden="1" customHeight="1"/>
    <row r="285" ht="20.100000000000001" hidden="1" customHeight="1"/>
    <row r="286" ht="20.100000000000001" hidden="1" customHeight="1"/>
    <row r="287" ht="20.100000000000001" hidden="1" customHeight="1"/>
    <row r="288" ht="20.100000000000001" hidden="1" customHeight="1"/>
    <row r="289" ht="20.100000000000001" hidden="1" customHeight="1"/>
    <row r="290" ht="20.100000000000001" hidden="1" customHeight="1"/>
    <row r="291" ht="20.100000000000001" hidden="1" customHeight="1"/>
    <row r="292" ht="20.100000000000001" hidden="1" customHeight="1"/>
    <row r="293" ht="20.100000000000001" hidden="1" customHeight="1"/>
    <row r="294" ht="20.100000000000001" hidden="1" customHeight="1"/>
    <row r="295" ht="20.100000000000001" hidden="1" customHeight="1"/>
    <row r="296" ht="20.100000000000001" hidden="1" customHeight="1"/>
    <row r="297" ht="20.100000000000001" hidden="1" customHeight="1"/>
    <row r="298" ht="20.100000000000001" hidden="1" customHeight="1"/>
    <row r="299" ht="20.100000000000001" hidden="1" customHeight="1"/>
    <row r="300" ht="20.100000000000001" hidden="1" customHeight="1"/>
    <row r="301" ht="20.100000000000001" hidden="1" customHeight="1"/>
    <row r="302" ht="20.100000000000001" hidden="1" customHeight="1"/>
    <row r="303" ht="20.100000000000001" hidden="1" customHeight="1"/>
    <row r="304" ht="20.100000000000001" hidden="1" customHeight="1"/>
    <row r="305" ht="20.100000000000001" hidden="1" customHeight="1"/>
    <row r="306" ht="20.100000000000001" hidden="1" customHeight="1"/>
    <row r="307" ht="20.100000000000001" hidden="1" customHeight="1"/>
    <row r="308" ht="20.100000000000001" hidden="1" customHeight="1"/>
    <row r="309" ht="20.100000000000001" hidden="1" customHeight="1"/>
    <row r="310" ht="20.100000000000001" hidden="1" customHeight="1"/>
    <row r="311" ht="20.100000000000001" hidden="1" customHeight="1"/>
    <row r="312" ht="20.100000000000001" hidden="1" customHeight="1"/>
    <row r="313" ht="20.100000000000001" hidden="1" customHeight="1"/>
    <row r="314" ht="20.100000000000001" hidden="1" customHeight="1"/>
    <row r="315" ht="20.100000000000001" hidden="1" customHeight="1"/>
    <row r="316" ht="20.100000000000001" hidden="1" customHeight="1"/>
    <row r="317" ht="20.100000000000001" hidden="1" customHeight="1"/>
    <row r="318" ht="20.100000000000001" hidden="1" customHeight="1"/>
    <row r="319" ht="20.100000000000001" hidden="1" customHeight="1"/>
    <row r="320" ht="20.100000000000001" hidden="1" customHeight="1"/>
    <row r="321" ht="20.100000000000001" hidden="1" customHeight="1"/>
    <row r="322" ht="20.100000000000001" hidden="1" customHeight="1"/>
    <row r="323" ht="20.100000000000001" hidden="1" customHeight="1"/>
    <row r="324" ht="20.100000000000001" hidden="1" customHeight="1"/>
    <row r="325" ht="20.100000000000001" hidden="1" customHeight="1"/>
    <row r="326" ht="20.100000000000001" hidden="1" customHeight="1"/>
    <row r="327" ht="20.100000000000001" hidden="1" customHeight="1"/>
    <row r="328" ht="20.100000000000001" hidden="1" customHeight="1"/>
    <row r="329" ht="20.100000000000001" hidden="1" customHeight="1"/>
    <row r="330" ht="20.100000000000001" hidden="1" customHeight="1"/>
    <row r="331" ht="20.100000000000001" hidden="1" customHeight="1"/>
    <row r="332" ht="20.100000000000001" hidden="1" customHeight="1"/>
    <row r="333" ht="20.100000000000001" hidden="1" customHeight="1"/>
    <row r="334" ht="20.100000000000001" hidden="1" customHeight="1"/>
    <row r="335" ht="20.100000000000001" hidden="1" customHeight="1"/>
    <row r="336" ht="20.100000000000001" hidden="1" customHeight="1"/>
    <row r="337" ht="20.100000000000001" hidden="1" customHeight="1"/>
    <row r="338" ht="20.100000000000001" hidden="1" customHeight="1"/>
    <row r="339" ht="20.100000000000001" hidden="1" customHeight="1"/>
    <row r="340" ht="20.100000000000001" hidden="1" customHeight="1"/>
    <row r="341" ht="20.100000000000001" hidden="1" customHeight="1"/>
    <row r="342" ht="20.100000000000001" hidden="1" customHeight="1"/>
    <row r="343" ht="20.100000000000001" hidden="1" customHeight="1"/>
    <row r="344" ht="20.100000000000001" hidden="1" customHeight="1"/>
    <row r="345" ht="20.100000000000001" hidden="1" customHeight="1"/>
    <row r="346" ht="20.100000000000001" hidden="1" customHeight="1"/>
    <row r="347" ht="20.100000000000001" hidden="1" customHeight="1"/>
    <row r="348" ht="20.100000000000001" hidden="1" customHeight="1"/>
    <row r="349" ht="20.100000000000001" hidden="1" customHeight="1"/>
    <row r="350" ht="20.100000000000001" hidden="1" customHeight="1"/>
    <row r="351" ht="20.100000000000001" hidden="1" customHeight="1"/>
    <row r="352" ht="20.100000000000001" hidden="1" customHeight="1"/>
    <row r="353" ht="20.100000000000001" hidden="1" customHeight="1"/>
    <row r="354" ht="20.100000000000001" hidden="1" customHeight="1"/>
    <row r="355" ht="20.100000000000001" hidden="1" customHeight="1"/>
    <row r="356" ht="20.100000000000001" hidden="1" customHeight="1"/>
    <row r="357" ht="20.100000000000001" hidden="1" customHeight="1"/>
    <row r="358" ht="20.100000000000001" hidden="1" customHeight="1"/>
    <row r="359" ht="20.100000000000001" hidden="1" customHeight="1"/>
    <row r="360" ht="20.100000000000001" hidden="1" customHeight="1"/>
    <row r="361" ht="20.100000000000001" hidden="1" customHeight="1"/>
    <row r="362" ht="20.100000000000001" hidden="1" customHeight="1"/>
    <row r="363" ht="20.100000000000001" hidden="1" customHeight="1"/>
    <row r="364" ht="20.100000000000001" hidden="1" customHeight="1"/>
    <row r="365" ht="20.100000000000001" hidden="1" customHeight="1"/>
    <row r="366" ht="20.100000000000001" hidden="1" customHeight="1"/>
    <row r="367" ht="20.100000000000001" hidden="1" customHeight="1"/>
    <row r="368" ht="20.100000000000001" hidden="1" customHeight="1"/>
    <row r="369" ht="20.100000000000001" hidden="1" customHeight="1"/>
    <row r="370" ht="20.100000000000001" hidden="1" customHeight="1"/>
    <row r="371" ht="20.100000000000001" hidden="1" customHeight="1"/>
    <row r="372" ht="20.100000000000001" hidden="1" customHeight="1"/>
    <row r="373" ht="20.100000000000001" hidden="1" customHeight="1"/>
    <row r="374" ht="20.100000000000001" hidden="1" customHeight="1"/>
    <row r="375" ht="20.100000000000001" hidden="1" customHeight="1"/>
    <row r="376" ht="20.100000000000001" hidden="1" customHeight="1"/>
    <row r="377" ht="20.100000000000001" hidden="1" customHeight="1"/>
    <row r="378" ht="20.100000000000001" hidden="1" customHeight="1"/>
    <row r="379" ht="20.100000000000001" hidden="1" customHeight="1"/>
    <row r="380" ht="20.100000000000001" hidden="1" customHeight="1"/>
    <row r="381" ht="20.100000000000001" hidden="1" customHeight="1"/>
    <row r="382" ht="20.100000000000001" hidden="1" customHeight="1"/>
    <row r="383" ht="20.100000000000001" hidden="1" customHeight="1"/>
    <row r="384" ht="20.100000000000001" hidden="1" customHeight="1"/>
    <row r="385" ht="20.100000000000001" hidden="1" customHeight="1"/>
    <row r="386" ht="20.100000000000001" hidden="1" customHeight="1"/>
    <row r="387" ht="20.100000000000001" hidden="1" customHeight="1"/>
    <row r="388" ht="20.100000000000001" hidden="1" customHeight="1"/>
    <row r="389" ht="20.100000000000001" hidden="1" customHeight="1"/>
    <row r="390" ht="20.100000000000001" hidden="1" customHeight="1"/>
    <row r="391" ht="20.100000000000001" hidden="1" customHeight="1"/>
    <row r="392" ht="20.100000000000001" hidden="1" customHeight="1"/>
    <row r="393" ht="20.100000000000001" hidden="1" customHeight="1"/>
    <row r="394" ht="20.100000000000001" hidden="1" customHeight="1"/>
    <row r="395" ht="20.100000000000001" hidden="1" customHeight="1"/>
    <row r="396" ht="20.100000000000001" hidden="1" customHeight="1"/>
    <row r="397" ht="20.100000000000001" hidden="1" customHeight="1"/>
    <row r="398" ht="20.100000000000001" hidden="1" customHeight="1"/>
    <row r="399" ht="20.100000000000001" hidden="1" customHeight="1"/>
    <row r="400" ht="20.100000000000001" hidden="1" customHeight="1"/>
    <row r="401" ht="20.100000000000001" hidden="1" customHeight="1"/>
    <row r="402" ht="20.100000000000001" hidden="1" customHeight="1"/>
    <row r="403" ht="20.100000000000001" hidden="1" customHeight="1"/>
    <row r="404" ht="20.100000000000001" hidden="1" customHeight="1"/>
    <row r="405" ht="20.100000000000001" hidden="1" customHeight="1"/>
    <row r="406" ht="20.100000000000001" hidden="1" customHeight="1"/>
    <row r="407" ht="20.100000000000001" hidden="1" customHeight="1"/>
    <row r="408" ht="20.100000000000001" hidden="1" customHeight="1"/>
    <row r="409" ht="20.100000000000001" hidden="1" customHeight="1"/>
    <row r="410" ht="20.100000000000001" hidden="1" customHeight="1"/>
    <row r="411" ht="20.100000000000001" hidden="1" customHeight="1"/>
    <row r="412" ht="20.100000000000001" hidden="1" customHeight="1"/>
    <row r="413" ht="20.100000000000001" hidden="1" customHeight="1"/>
    <row r="414" ht="20.100000000000001" hidden="1" customHeight="1"/>
    <row r="415" ht="20.100000000000001" hidden="1" customHeight="1"/>
    <row r="416" ht="20.100000000000001" hidden="1" customHeight="1"/>
    <row r="417" ht="20.100000000000001" hidden="1" customHeight="1"/>
    <row r="418" ht="20.100000000000001" hidden="1" customHeight="1"/>
    <row r="419" ht="20.100000000000001" hidden="1" customHeight="1"/>
    <row r="420" ht="20.100000000000001" hidden="1" customHeight="1"/>
    <row r="421" ht="20.100000000000001" hidden="1" customHeight="1"/>
    <row r="422" ht="20.100000000000001" hidden="1" customHeight="1"/>
    <row r="423" ht="20.100000000000001" hidden="1" customHeight="1"/>
    <row r="424" ht="20.100000000000001" hidden="1" customHeight="1"/>
    <row r="425" ht="20.100000000000001" hidden="1" customHeight="1"/>
    <row r="426" ht="20.100000000000001" hidden="1" customHeight="1"/>
    <row r="427" ht="20.100000000000001" hidden="1" customHeight="1"/>
    <row r="428" ht="20.100000000000001" hidden="1" customHeight="1"/>
    <row r="429" ht="20.100000000000001" hidden="1" customHeight="1"/>
    <row r="430" ht="20.100000000000001" hidden="1" customHeight="1"/>
    <row r="431" ht="20.100000000000001" hidden="1" customHeight="1"/>
    <row r="432" ht="20.100000000000001" hidden="1" customHeight="1"/>
    <row r="433" ht="20.100000000000001" hidden="1" customHeight="1"/>
    <row r="434" ht="20.100000000000001" hidden="1" customHeight="1"/>
    <row r="435" ht="20.100000000000001" hidden="1" customHeight="1"/>
    <row r="436" ht="20.100000000000001" hidden="1" customHeight="1"/>
    <row r="437" ht="20.100000000000001" hidden="1" customHeight="1"/>
    <row r="438" ht="20.100000000000001" hidden="1" customHeight="1"/>
    <row r="439" ht="20.100000000000001" hidden="1" customHeight="1"/>
    <row r="440" ht="20.100000000000001" hidden="1" customHeight="1"/>
    <row r="441" ht="20.100000000000001" hidden="1" customHeight="1"/>
    <row r="442" ht="20.100000000000001" hidden="1" customHeight="1"/>
    <row r="443" ht="20.100000000000001" hidden="1" customHeight="1"/>
    <row r="444" ht="20.100000000000001" hidden="1" customHeight="1"/>
    <row r="445" ht="20.100000000000001" hidden="1" customHeight="1"/>
    <row r="446" ht="20.100000000000001" hidden="1" customHeight="1"/>
    <row r="447" ht="20.100000000000001" hidden="1" customHeight="1"/>
    <row r="448" ht="20.100000000000001" hidden="1" customHeight="1"/>
    <row r="449" ht="20.100000000000001" hidden="1" customHeight="1"/>
    <row r="450" ht="20.100000000000001" hidden="1" customHeight="1"/>
    <row r="451" ht="20.100000000000001" hidden="1" customHeight="1"/>
    <row r="452" ht="20.100000000000001" hidden="1" customHeight="1"/>
    <row r="453" ht="20.100000000000001" hidden="1" customHeight="1"/>
    <row r="454" ht="20.100000000000001" hidden="1" customHeight="1"/>
    <row r="455" ht="20.100000000000001" hidden="1" customHeight="1"/>
    <row r="456" ht="20.100000000000001" hidden="1" customHeight="1"/>
    <row r="457" ht="20.100000000000001" hidden="1" customHeight="1"/>
    <row r="458" ht="20.100000000000001" hidden="1" customHeight="1"/>
    <row r="459" ht="20.100000000000001" hidden="1" customHeight="1"/>
    <row r="460" ht="20.100000000000001" hidden="1" customHeight="1"/>
    <row r="461" ht="20.100000000000001" hidden="1" customHeight="1"/>
    <row r="462" ht="20.100000000000001" hidden="1" customHeight="1"/>
    <row r="463" ht="20.100000000000001" hidden="1" customHeight="1"/>
    <row r="464" ht="20.100000000000001" hidden="1" customHeight="1"/>
    <row r="465" ht="20.100000000000001" hidden="1" customHeight="1"/>
    <row r="466" ht="20.100000000000001" hidden="1" customHeight="1"/>
    <row r="467" ht="20.100000000000001" hidden="1" customHeight="1"/>
    <row r="468" ht="20.100000000000001" hidden="1" customHeight="1"/>
    <row r="469" ht="20.100000000000001" hidden="1" customHeight="1"/>
    <row r="470" ht="20.100000000000001" hidden="1" customHeight="1"/>
    <row r="471" ht="20.100000000000001" hidden="1" customHeight="1"/>
    <row r="472" ht="20.100000000000001" hidden="1" customHeight="1"/>
    <row r="473" ht="20.100000000000001" hidden="1" customHeight="1"/>
    <row r="474" ht="20.100000000000001" hidden="1" customHeight="1"/>
    <row r="475" ht="20.100000000000001" hidden="1" customHeight="1"/>
    <row r="476" ht="20.100000000000001" hidden="1" customHeight="1"/>
    <row r="477" ht="20.100000000000001" hidden="1" customHeight="1"/>
    <row r="478" ht="20.100000000000001" hidden="1" customHeight="1"/>
    <row r="479" ht="20.100000000000001" hidden="1" customHeight="1"/>
    <row r="480" ht="20.100000000000001" hidden="1" customHeight="1"/>
    <row r="481" ht="20.100000000000001" hidden="1" customHeight="1"/>
    <row r="482" ht="20.100000000000001" hidden="1" customHeight="1"/>
    <row r="483" ht="20.100000000000001" hidden="1" customHeight="1"/>
    <row r="484" ht="20.100000000000001" hidden="1" customHeight="1"/>
    <row r="485" ht="20.100000000000001" hidden="1" customHeight="1"/>
    <row r="486" ht="20.100000000000001" hidden="1" customHeight="1"/>
    <row r="487" ht="20.100000000000001" hidden="1" customHeight="1"/>
    <row r="488" ht="20.100000000000001" hidden="1" customHeight="1"/>
    <row r="489" ht="20.100000000000001" hidden="1" customHeight="1"/>
    <row r="490" ht="20.100000000000001" hidden="1" customHeight="1"/>
    <row r="491" ht="20.100000000000001" hidden="1" customHeight="1"/>
    <row r="492" ht="20.100000000000001" hidden="1" customHeight="1"/>
    <row r="493" ht="20.100000000000001" hidden="1" customHeight="1"/>
    <row r="494" ht="20.100000000000001" hidden="1" customHeight="1"/>
    <row r="495" ht="20.100000000000001" hidden="1" customHeight="1"/>
    <row r="496" ht="20.100000000000001" hidden="1" customHeight="1"/>
    <row r="497" ht="20.100000000000001" hidden="1" customHeight="1"/>
    <row r="498" ht="20.100000000000001" hidden="1" customHeight="1"/>
    <row r="499" ht="20.100000000000001" hidden="1" customHeight="1"/>
    <row r="500" ht="20.100000000000001" hidden="1" customHeight="1"/>
    <row r="501" ht="20.100000000000001" hidden="1" customHeight="1"/>
    <row r="502" ht="20.100000000000001" hidden="1" customHeight="1"/>
    <row r="503" ht="20.100000000000001" hidden="1" customHeight="1"/>
    <row r="504" ht="20.100000000000001" hidden="1" customHeight="1"/>
    <row r="505" ht="20.100000000000001" hidden="1" customHeight="1"/>
    <row r="506" ht="20.100000000000001" hidden="1" customHeight="1"/>
    <row r="507" ht="20.100000000000001" hidden="1" customHeight="1"/>
    <row r="508" ht="20.100000000000001" hidden="1" customHeight="1"/>
    <row r="509" ht="20.100000000000001" hidden="1" customHeight="1"/>
    <row r="510" ht="20.100000000000001" hidden="1" customHeight="1"/>
    <row r="511" ht="20.100000000000001" hidden="1" customHeight="1"/>
    <row r="512" ht="20.100000000000001" hidden="1" customHeight="1"/>
    <row r="513" ht="20.100000000000001" hidden="1" customHeight="1"/>
    <row r="514" ht="20.100000000000001" hidden="1" customHeight="1"/>
    <row r="515" ht="20.100000000000001" hidden="1" customHeight="1"/>
    <row r="516" ht="20.100000000000001" hidden="1" customHeight="1"/>
    <row r="517" ht="20.100000000000001" hidden="1" customHeight="1"/>
    <row r="518" ht="20.100000000000001" hidden="1" customHeight="1"/>
    <row r="519" ht="20.100000000000001" hidden="1" customHeight="1"/>
    <row r="520" ht="20.100000000000001" hidden="1" customHeight="1"/>
    <row r="521" ht="20.100000000000001" hidden="1" customHeight="1"/>
    <row r="522" ht="20.100000000000001" hidden="1" customHeight="1"/>
    <row r="523" ht="20.100000000000001" hidden="1" customHeight="1"/>
    <row r="524" ht="20.100000000000001" hidden="1" customHeight="1"/>
    <row r="525" ht="20.100000000000001" hidden="1" customHeight="1"/>
    <row r="526" ht="20.100000000000001" hidden="1" customHeight="1"/>
    <row r="527" ht="20.100000000000001" hidden="1" customHeight="1"/>
    <row r="528" ht="20.100000000000001" hidden="1" customHeight="1"/>
    <row r="529" ht="20.100000000000001" hidden="1" customHeight="1"/>
    <row r="530" ht="20.100000000000001" hidden="1" customHeight="1"/>
    <row r="531" ht="20.100000000000001" hidden="1" customHeight="1"/>
    <row r="532" ht="20.100000000000001" hidden="1" customHeight="1"/>
    <row r="533" ht="20.100000000000001" hidden="1" customHeight="1"/>
    <row r="534" ht="20.100000000000001" hidden="1" customHeight="1"/>
    <row r="535" ht="20.100000000000001" hidden="1" customHeight="1"/>
    <row r="536" ht="20.100000000000001" hidden="1" customHeight="1"/>
    <row r="537" ht="20.100000000000001" hidden="1" customHeight="1"/>
    <row r="538" ht="20.100000000000001" hidden="1" customHeight="1"/>
    <row r="539" ht="20.100000000000001" hidden="1" customHeight="1"/>
    <row r="540" ht="20.100000000000001" hidden="1" customHeight="1"/>
    <row r="541" ht="20.100000000000001" hidden="1" customHeight="1"/>
    <row r="542" ht="20.100000000000001" hidden="1" customHeight="1"/>
    <row r="543" ht="20.100000000000001" hidden="1" customHeight="1"/>
    <row r="544" ht="20.100000000000001" hidden="1" customHeight="1"/>
    <row r="545" ht="20.100000000000001" hidden="1" customHeight="1"/>
    <row r="546" ht="20.100000000000001" hidden="1" customHeight="1"/>
    <row r="547" ht="20.100000000000001" hidden="1" customHeight="1"/>
    <row r="548" ht="20.100000000000001" hidden="1" customHeight="1"/>
    <row r="549" ht="20.100000000000001" hidden="1" customHeight="1"/>
    <row r="550" ht="20.100000000000001" hidden="1" customHeight="1"/>
    <row r="551" ht="20.100000000000001" hidden="1" customHeight="1"/>
    <row r="552" ht="20.100000000000001" hidden="1" customHeight="1"/>
    <row r="553" ht="20.100000000000001" hidden="1" customHeight="1"/>
    <row r="554" ht="20.100000000000001" hidden="1" customHeight="1"/>
    <row r="555" ht="20.100000000000001" hidden="1" customHeight="1"/>
    <row r="556" ht="20.100000000000001" hidden="1" customHeight="1"/>
    <row r="557" ht="20.100000000000001" hidden="1" customHeight="1"/>
    <row r="558" ht="20.100000000000001" hidden="1" customHeight="1"/>
    <row r="559" ht="20.100000000000001" hidden="1" customHeight="1"/>
    <row r="560" ht="20.100000000000001" hidden="1" customHeight="1"/>
    <row r="561" ht="20.100000000000001" hidden="1" customHeight="1"/>
    <row r="562" ht="20.100000000000001" hidden="1" customHeight="1"/>
    <row r="563" ht="20.100000000000001" hidden="1" customHeight="1"/>
    <row r="564" ht="20.100000000000001" hidden="1" customHeight="1"/>
    <row r="565" ht="20.100000000000001" hidden="1" customHeight="1"/>
    <row r="566" ht="20.100000000000001" hidden="1" customHeight="1"/>
    <row r="567" ht="20.100000000000001" hidden="1" customHeight="1"/>
    <row r="568" ht="20.100000000000001" hidden="1" customHeight="1"/>
    <row r="569" ht="20.100000000000001" hidden="1" customHeight="1"/>
    <row r="570" ht="20.100000000000001" hidden="1" customHeight="1"/>
    <row r="571" ht="20.100000000000001" hidden="1" customHeight="1"/>
    <row r="572" ht="20.100000000000001" hidden="1" customHeight="1"/>
    <row r="573" ht="20.100000000000001" hidden="1" customHeight="1"/>
    <row r="574" ht="20.100000000000001" hidden="1" customHeight="1"/>
    <row r="575" ht="20.100000000000001" hidden="1" customHeight="1"/>
    <row r="576" ht="20.100000000000001" hidden="1" customHeight="1"/>
    <row r="577" ht="20.100000000000001" hidden="1" customHeight="1"/>
    <row r="578" ht="20.100000000000001" hidden="1" customHeight="1"/>
    <row r="579" ht="20.100000000000001" hidden="1" customHeight="1"/>
    <row r="580" ht="20.100000000000001" hidden="1" customHeight="1"/>
    <row r="581" ht="20.100000000000001" hidden="1" customHeight="1"/>
    <row r="582" ht="20.100000000000001" hidden="1" customHeight="1"/>
    <row r="583" ht="20.100000000000001" hidden="1" customHeight="1"/>
    <row r="584" ht="20.100000000000001" hidden="1" customHeight="1"/>
    <row r="585" ht="20.100000000000001" hidden="1" customHeight="1"/>
    <row r="586" ht="20.100000000000001" hidden="1" customHeight="1"/>
    <row r="587" ht="20.100000000000001" hidden="1" customHeight="1"/>
    <row r="588" ht="20.100000000000001" hidden="1" customHeight="1"/>
    <row r="589" ht="20.100000000000001" hidden="1" customHeight="1"/>
    <row r="590" ht="20.100000000000001" hidden="1" customHeight="1"/>
    <row r="591" ht="20.100000000000001" hidden="1" customHeight="1"/>
    <row r="592" ht="20.100000000000001" hidden="1" customHeight="1"/>
    <row r="593" ht="20.100000000000001" hidden="1" customHeight="1"/>
    <row r="594" ht="20.100000000000001" hidden="1" customHeight="1"/>
    <row r="595" ht="20.100000000000001" hidden="1" customHeight="1"/>
    <row r="596" ht="20.100000000000001" hidden="1" customHeight="1"/>
    <row r="597" ht="20.100000000000001" hidden="1" customHeight="1"/>
    <row r="598" ht="20.100000000000001" hidden="1" customHeight="1"/>
    <row r="599" ht="20.100000000000001" hidden="1" customHeight="1"/>
    <row r="600" ht="20.100000000000001" hidden="1" customHeight="1"/>
    <row r="601" ht="20.100000000000001" hidden="1" customHeight="1"/>
    <row r="602" ht="20.100000000000001" hidden="1" customHeight="1"/>
    <row r="603" ht="20.100000000000001" hidden="1" customHeight="1"/>
    <row r="604" ht="20.100000000000001" hidden="1" customHeight="1"/>
    <row r="605" ht="20.100000000000001" hidden="1" customHeight="1"/>
    <row r="606" ht="20.100000000000001" hidden="1" customHeight="1"/>
    <row r="607" ht="20.100000000000001" hidden="1" customHeight="1"/>
    <row r="608" ht="20.100000000000001" hidden="1" customHeight="1"/>
    <row r="609" ht="20.100000000000001" hidden="1" customHeight="1"/>
    <row r="610" ht="20.100000000000001" hidden="1" customHeight="1"/>
    <row r="611" ht="20.100000000000001" hidden="1" customHeight="1"/>
    <row r="612" ht="20.100000000000001" hidden="1" customHeight="1"/>
    <row r="613" ht="20.100000000000001" hidden="1" customHeight="1"/>
    <row r="614" ht="20.100000000000001" hidden="1" customHeight="1"/>
    <row r="615" ht="20.100000000000001" hidden="1" customHeight="1"/>
    <row r="616" ht="20.100000000000001" hidden="1" customHeight="1"/>
    <row r="617" ht="20.100000000000001" hidden="1" customHeight="1"/>
    <row r="618" ht="20.100000000000001" hidden="1" customHeight="1"/>
    <row r="619" ht="20.100000000000001" hidden="1" customHeight="1"/>
    <row r="620" ht="20.100000000000001" hidden="1" customHeight="1"/>
    <row r="621" ht="20.100000000000001" hidden="1" customHeight="1"/>
    <row r="622" ht="20.100000000000001" hidden="1" customHeight="1"/>
    <row r="623" ht="20.100000000000001" hidden="1" customHeight="1"/>
    <row r="624" ht="20.100000000000001" hidden="1" customHeight="1"/>
    <row r="625" ht="20.100000000000001" hidden="1" customHeight="1"/>
    <row r="626" ht="20.100000000000001" hidden="1" customHeight="1"/>
    <row r="627" ht="20.100000000000001" hidden="1" customHeight="1"/>
    <row r="628" ht="20.100000000000001" hidden="1" customHeight="1"/>
    <row r="629" ht="20.100000000000001" hidden="1" customHeight="1"/>
    <row r="630" ht="20.100000000000001" hidden="1" customHeight="1"/>
    <row r="631" ht="20.100000000000001" hidden="1" customHeight="1"/>
    <row r="632" ht="20.100000000000001" hidden="1" customHeight="1"/>
    <row r="633" ht="20.100000000000001" hidden="1" customHeight="1"/>
    <row r="634" ht="20.100000000000001" hidden="1" customHeight="1"/>
    <row r="635" ht="20.100000000000001" hidden="1" customHeight="1"/>
    <row r="636" ht="20.100000000000001" hidden="1" customHeight="1"/>
    <row r="637" ht="20.100000000000001" hidden="1" customHeight="1"/>
    <row r="638" ht="20.100000000000001" hidden="1" customHeight="1"/>
    <row r="639" ht="20.100000000000001" hidden="1" customHeight="1"/>
    <row r="640" ht="20.100000000000001" hidden="1" customHeight="1"/>
    <row r="641" ht="20.100000000000001" hidden="1" customHeight="1"/>
    <row r="642" ht="20.100000000000001" hidden="1" customHeight="1"/>
    <row r="643" ht="20.100000000000001" hidden="1" customHeight="1"/>
    <row r="644" ht="20.100000000000001" hidden="1" customHeight="1"/>
    <row r="645" ht="20.100000000000001" hidden="1" customHeight="1"/>
    <row r="646" ht="20.100000000000001" hidden="1" customHeight="1"/>
    <row r="647" ht="20.100000000000001" hidden="1" customHeight="1"/>
    <row r="648" ht="20.100000000000001" hidden="1" customHeight="1"/>
    <row r="649" ht="20.100000000000001" hidden="1" customHeight="1"/>
    <row r="650" ht="20.100000000000001" hidden="1" customHeight="1"/>
    <row r="651" ht="20.100000000000001" hidden="1" customHeight="1"/>
    <row r="652" ht="20.100000000000001" hidden="1" customHeight="1"/>
    <row r="653" ht="20.100000000000001" hidden="1" customHeight="1"/>
    <row r="654" ht="20.100000000000001" hidden="1" customHeight="1"/>
    <row r="655" ht="20.100000000000001" hidden="1" customHeight="1"/>
    <row r="656" ht="20.100000000000001" hidden="1" customHeight="1"/>
    <row r="657" ht="20.100000000000001" hidden="1" customHeight="1"/>
    <row r="658" ht="20.100000000000001" hidden="1" customHeight="1"/>
    <row r="659" ht="20.100000000000001" hidden="1" customHeight="1"/>
    <row r="660" ht="20.100000000000001" hidden="1" customHeight="1"/>
    <row r="661" ht="20.100000000000001" hidden="1" customHeight="1"/>
    <row r="662" ht="20.100000000000001" hidden="1" customHeight="1"/>
    <row r="663" ht="20.100000000000001" hidden="1" customHeight="1"/>
    <row r="664" ht="20.100000000000001" hidden="1" customHeight="1"/>
    <row r="665" ht="20.100000000000001" hidden="1" customHeight="1"/>
    <row r="666" ht="20.100000000000001" hidden="1" customHeight="1"/>
    <row r="667" ht="20.100000000000001" hidden="1" customHeight="1"/>
    <row r="668" ht="20.100000000000001" hidden="1" customHeight="1"/>
    <row r="669" ht="20.100000000000001" hidden="1" customHeight="1"/>
    <row r="670" ht="20.100000000000001" hidden="1" customHeight="1"/>
    <row r="671" ht="20.100000000000001" hidden="1" customHeight="1"/>
    <row r="672" ht="20.100000000000001" hidden="1" customHeight="1"/>
    <row r="673" ht="20.100000000000001" hidden="1" customHeight="1"/>
    <row r="674" ht="20.100000000000001" hidden="1" customHeight="1"/>
    <row r="675" ht="20.100000000000001" hidden="1" customHeight="1"/>
    <row r="676" ht="20.100000000000001" hidden="1" customHeight="1"/>
    <row r="677" ht="20.100000000000001" hidden="1" customHeight="1"/>
    <row r="678" ht="20.100000000000001" hidden="1" customHeight="1"/>
    <row r="679" ht="20.100000000000001" hidden="1" customHeight="1"/>
    <row r="680" ht="20.100000000000001" hidden="1" customHeight="1"/>
    <row r="681" ht="20.100000000000001" hidden="1" customHeight="1"/>
    <row r="682" ht="20.100000000000001" hidden="1" customHeight="1"/>
    <row r="683" ht="20.100000000000001" hidden="1" customHeight="1"/>
    <row r="684" ht="20.100000000000001" hidden="1" customHeight="1"/>
    <row r="685" ht="20.100000000000001" hidden="1" customHeight="1"/>
    <row r="686" ht="20.100000000000001" hidden="1" customHeight="1"/>
    <row r="687" ht="20.100000000000001" hidden="1" customHeight="1"/>
    <row r="688" ht="20.100000000000001" hidden="1" customHeight="1"/>
    <row r="689" ht="20.100000000000001" hidden="1" customHeight="1"/>
    <row r="690" ht="20.100000000000001" hidden="1" customHeight="1"/>
    <row r="691" ht="20.100000000000001" hidden="1" customHeight="1"/>
    <row r="692" ht="20.100000000000001" hidden="1" customHeight="1"/>
    <row r="693" ht="20.100000000000001" hidden="1" customHeight="1"/>
    <row r="694" ht="20.100000000000001" hidden="1" customHeight="1"/>
    <row r="695" ht="20.100000000000001" hidden="1" customHeight="1"/>
    <row r="696" ht="20.100000000000001" hidden="1" customHeight="1"/>
    <row r="697" ht="20.100000000000001" hidden="1" customHeight="1"/>
    <row r="698" ht="20.100000000000001" hidden="1" customHeight="1"/>
    <row r="699" ht="20.100000000000001" hidden="1" customHeight="1"/>
    <row r="700" ht="20.100000000000001" hidden="1" customHeight="1"/>
    <row r="701" ht="20.100000000000001" hidden="1" customHeight="1"/>
    <row r="702" ht="20.100000000000001" hidden="1" customHeight="1"/>
    <row r="703" ht="20.100000000000001" hidden="1" customHeight="1"/>
    <row r="704" ht="20.100000000000001" hidden="1" customHeight="1"/>
    <row r="705" ht="20.100000000000001" hidden="1" customHeight="1"/>
    <row r="706" ht="20.100000000000001" hidden="1" customHeight="1"/>
    <row r="707" ht="20.100000000000001" hidden="1" customHeight="1"/>
    <row r="708" ht="20.100000000000001" hidden="1" customHeight="1"/>
    <row r="709" ht="20.100000000000001" hidden="1" customHeight="1"/>
    <row r="710" ht="20.100000000000001" hidden="1" customHeight="1"/>
    <row r="711" ht="20.100000000000001" hidden="1" customHeight="1"/>
    <row r="712" ht="20.100000000000001" hidden="1" customHeight="1"/>
    <row r="713" ht="20.100000000000001" hidden="1" customHeight="1"/>
    <row r="714" ht="20.100000000000001" hidden="1" customHeight="1"/>
    <row r="715" ht="20.100000000000001" hidden="1" customHeight="1"/>
    <row r="716" ht="20.100000000000001" hidden="1" customHeight="1"/>
    <row r="717" ht="20.100000000000001" hidden="1" customHeight="1"/>
    <row r="718" ht="20.100000000000001" hidden="1" customHeight="1"/>
    <row r="719" ht="20.100000000000001" hidden="1" customHeight="1"/>
    <row r="720" ht="20.100000000000001" hidden="1" customHeight="1"/>
    <row r="721" ht="20.100000000000001" hidden="1" customHeight="1"/>
    <row r="722" ht="20.100000000000001" hidden="1" customHeight="1"/>
    <row r="723" ht="20.100000000000001" hidden="1" customHeight="1"/>
    <row r="724" ht="20.100000000000001" hidden="1" customHeight="1"/>
    <row r="725" ht="20.100000000000001" hidden="1" customHeight="1"/>
    <row r="726" ht="20.100000000000001" hidden="1" customHeight="1"/>
    <row r="727" ht="20.100000000000001" hidden="1" customHeight="1"/>
    <row r="728" ht="20.100000000000001" hidden="1" customHeight="1"/>
    <row r="729" ht="20.100000000000001" hidden="1" customHeight="1"/>
    <row r="730" ht="20.100000000000001" hidden="1" customHeight="1"/>
    <row r="731" ht="20.100000000000001" hidden="1" customHeight="1"/>
    <row r="732" ht="20.100000000000001" hidden="1" customHeight="1"/>
    <row r="733" ht="20.100000000000001" hidden="1" customHeight="1"/>
    <row r="734" ht="20.100000000000001" hidden="1" customHeight="1"/>
    <row r="735" ht="20.100000000000001" hidden="1" customHeight="1"/>
    <row r="736" ht="20.100000000000001" hidden="1" customHeight="1"/>
    <row r="737" ht="20.100000000000001" hidden="1" customHeight="1"/>
    <row r="738" ht="20.100000000000001" hidden="1" customHeight="1"/>
    <row r="739" ht="20.100000000000001" hidden="1" customHeight="1"/>
    <row r="740" ht="20.100000000000001" hidden="1" customHeight="1"/>
    <row r="741" ht="20.100000000000001" hidden="1" customHeight="1"/>
    <row r="742" ht="20.100000000000001" hidden="1" customHeight="1"/>
    <row r="743" ht="20.100000000000001" hidden="1" customHeight="1"/>
    <row r="744" ht="20.100000000000001" hidden="1" customHeight="1"/>
    <row r="745" ht="20.100000000000001" hidden="1" customHeight="1"/>
    <row r="746" ht="20.100000000000001" hidden="1" customHeight="1"/>
    <row r="747" ht="20.100000000000001" hidden="1" customHeight="1"/>
    <row r="748" ht="20.100000000000001" hidden="1" customHeight="1"/>
    <row r="749" ht="20.100000000000001" hidden="1" customHeight="1"/>
    <row r="750" ht="20.100000000000001" hidden="1" customHeight="1"/>
    <row r="751" ht="20.100000000000001" hidden="1" customHeight="1"/>
    <row r="752" ht="20.100000000000001" hidden="1" customHeight="1"/>
    <row r="753" ht="20.100000000000001" hidden="1" customHeight="1"/>
    <row r="754" ht="20.100000000000001" hidden="1" customHeight="1"/>
    <row r="755" ht="20.100000000000001" hidden="1" customHeight="1"/>
    <row r="756" ht="20.100000000000001" hidden="1" customHeight="1"/>
    <row r="757" ht="20.100000000000001" hidden="1" customHeight="1"/>
    <row r="758" ht="20.100000000000001" hidden="1" customHeight="1"/>
    <row r="759" ht="20.100000000000001" hidden="1" customHeight="1"/>
    <row r="760" ht="20.100000000000001" hidden="1" customHeight="1"/>
    <row r="761" ht="20.100000000000001" hidden="1" customHeight="1"/>
    <row r="762" ht="20.100000000000001" hidden="1" customHeight="1"/>
    <row r="763" ht="20.100000000000001" hidden="1" customHeight="1"/>
    <row r="764" ht="20.100000000000001" hidden="1" customHeight="1"/>
    <row r="765" ht="20.100000000000001" hidden="1" customHeight="1"/>
    <row r="766" ht="20.100000000000001" hidden="1" customHeight="1"/>
    <row r="767" ht="20.100000000000001" hidden="1" customHeight="1"/>
    <row r="768" ht="20.100000000000001" hidden="1" customHeight="1"/>
    <row r="769" ht="20.100000000000001" hidden="1" customHeight="1"/>
    <row r="770" ht="20.100000000000001" hidden="1" customHeight="1"/>
    <row r="771" ht="20.100000000000001" hidden="1" customHeight="1"/>
    <row r="772" ht="20.100000000000001" hidden="1" customHeight="1"/>
    <row r="773" ht="20.100000000000001" hidden="1" customHeight="1"/>
    <row r="774" ht="20.100000000000001" hidden="1" customHeight="1"/>
    <row r="775" ht="20.100000000000001" hidden="1" customHeight="1"/>
    <row r="776" ht="20.100000000000001" hidden="1" customHeight="1"/>
    <row r="777" ht="20.100000000000001" hidden="1" customHeight="1"/>
    <row r="778" ht="20.100000000000001" hidden="1" customHeight="1"/>
    <row r="779" ht="20.100000000000001" hidden="1" customHeight="1"/>
    <row r="780" ht="20.100000000000001" hidden="1" customHeight="1"/>
    <row r="781" ht="20.100000000000001" hidden="1" customHeight="1"/>
    <row r="782" ht="20.100000000000001" hidden="1" customHeight="1"/>
    <row r="783" ht="20.100000000000001" hidden="1" customHeight="1"/>
    <row r="784" ht="20.100000000000001" hidden="1" customHeight="1"/>
    <row r="785" ht="20.100000000000001" hidden="1" customHeight="1"/>
    <row r="786" ht="20.100000000000001" hidden="1" customHeight="1"/>
    <row r="787" ht="20.100000000000001" hidden="1" customHeight="1"/>
    <row r="788" ht="20.100000000000001" hidden="1" customHeight="1"/>
    <row r="789" ht="20.100000000000001" hidden="1" customHeight="1"/>
    <row r="790" ht="20.100000000000001" hidden="1" customHeight="1"/>
    <row r="791" ht="20.100000000000001" hidden="1" customHeight="1"/>
    <row r="792" ht="20.100000000000001" hidden="1" customHeight="1"/>
    <row r="793" ht="20.100000000000001" hidden="1" customHeight="1"/>
    <row r="794" ht="20.100000000000001" hidden="1" customHeight="1"/>
    <row r="795" ht="20.100000000000001" hidden="1" customHeight="1"/>
    <row r="796" ht="20.100000000000001" hidden="1" customHeight="1"/>
    <row r="797" ht="20.100000000000001" hidden="1" customHeight="1"/>
    <row r="798" ht="20.100000000000001" hidden="1" customHeight="1"/>
    <row r="799" ht="20.100000000000001" hidden="1" customHeight="1"/>
    <row r="800" ht="20.100000000000001" hidden="1" customHeight="1"/>
    <row r="801" ht="20.100000000000001" hidden="1" customHeight="1"/>
    <row r="802" ht="20.100000000000001" hidden="1" customHeight="1"/>
    <row r="803" ht="20.100000000000001" hidden="1" customHeight="1"/>
    <row r="804" ht="20.100000000000001" hidden="1" customHeight="1"/>
    <row r="805" ht="20.100000000000001" hidden="1" customHeight="1"/>
    <row r="806" ht="20.100000000000001" hidden="1" customHeight="1"/>
    <row r="807" ht="20.100000000000001" hidden="1" customHeight="1"/>
    <row r="808" ht="20.100000000000001" hidden="1" customHeight="1"/>
    <row r="809" ht="20.100000000000001" hidden="1" customHeight="1"/>
    <row r="810" ht="20.100000000000001" hidden="1" customHeight="1"/>
    <row r="811" ht="20.100000000000001" hidden="1" customHeight="1"/>
    <row r="812" ht="20.100000000000001" hidden="1" customHeight="1"/>
    <row r="813" ht="20.100000000000001" hidden="1" customHeight="1"/>
    <row r="814" ht="20.100000000000001" hidden="1" customHeight="1"/>
    <row r="815" ht="20.100000000000001" hidden="1" customHeight="1"/>
    <row r="816" ht="20.100000000000001" hidden="1" customHeight="1"/>
    <row r="817" ht="20.100000000000001" hidden="1" customHeight="1"/>
    <row r="818" ht="20.100000000000001" hidden="1" customHeight="1"/>
    <row r="819" ht="20.100000000000001" hidden="1" customHeight="1"/>
    <row r="820" ht="20.100000000000001" hidden="1" customHeight="1"/>
    <row r="821" ht="20.100000000000001" hidden="1" customHeight="1"/>
    <row r="822" ht="20.100000000000001" hidden="1" customHeight="1"/>
    <row r="823" ht="20.100000000000001" hidden="1" customHeight="1"/>
    <row r="824" ht="20.100000000000001" hidden="1" customHeight="1"/>
    <row r="825" ht="20.100000000000001" hidden="1" customHeight="1"/>
    <row r="826" ht="20.100000000000001" hidden="1" customHeight="1"/>
    <row r="827" ht="20.100000000000001" hidden="1" customHeight="1"/>
    <row r="828" ht="20.100000000000001" hidden="1" customHeight="1"/>
    <row r="829" ht="20.100000000000001" hidden="1" customHeight="1"/>
    <row r="830" ht="20.100000000000001" hidden="1" customHeight="1"/>
    <row r="831" ht="20.100000000000001" hidden="1" customHeight="1"/>
    <row r="832" ht="20.100000000000001" hidden="1" customHeight="1"/>
    <row r="833" ht="20.100000000000001" hidden="1" customHeight="1"/>
    <row r="834" ht="20.100000000000001" hidden="1" customHeight="1"/>
    <row r="835" ht="20.100000000000001" hidden="1" customHeight="1"/>
    <row r="836" ht="20.100000000000001" hidden="1" customHeight="1"/>
    <row r="837" ht="20.100000000000001" hidden="1" customHeight="1"/>
    <row r="838" ht="20.100000000000001" hidden="1" customHeight="1"/>
    <row r="839" ht="20.100000000000001" hidden="1" customHeight="1"/>
    <row r="840" ht="20.100000000000001" hidden="1" customHeight="1"/>
    <row r="841" ht="20.100000000000001" hidden="1" customHeight="1"/>
    <row r="842" ht="20.100000000000001" hidden="1" customHeight="1"/>
    <row r="843" ht="20.100000000000001" hidden="1" customHeight="1"/>
    <row r="844" ht="20.100000000000001" hidden="1" customHeight="1"/>
    <row r="845" ht="20.100000000000001" hidden="1" customHeight="1"/>
    <row r="846" ht="20.100000000000001" hidden="1" customHeight="1"/>
    <row r="847" ht="20.100000000000001" hidden="1" customHeight="1"/>
    <row r="848" ht="20.100000000000001" hidden="1" customHeight="1"/>
    <row r="849" ht="20.100000000000001" hidden="1" customHeight="1"/>
    <row r="850" ht="20.100000000000001" hidden="1" customHeight="1"/>
    <row r="851" ht="20.100000000000001" hidden="1" customHeight="1"/>
    <row r="852" ht="20.100000000000001" hidden="1" customHeight="1"/>
    <row r="853" ht="20.100000000000001" hidden="1" customHeight="1"/>
    <row r="854" ht="20.100000000000001" hidden="1" customHeight="1"/>
    <row r="855" ht="20.100000000000001" hidden="1" customHeight="1"/>
    <row r="856" ht="20.100000000000001" hidden="1" customHeight="1"/>
    <row r="857" ht="20.100000000000001" hidden="1" customHeight="1"/>
    <row r="858" ht="20.100000000000001" hidden="1" customHeight="1"/>
    <row r="859" ht="20.100000000000001" hidden="1" customHeight="1"/>
    <row r="860" ht="20.100000000000001" hidden="1" customHeight="1"/>
    <row r="861" ht="20.100000000000001" hidden="1" customHeight="1"/>
    <row r="862" ht="20.100000000000001" hidden="1" customHeight="1"/>
    <row r="863" ht="20.100000000000001" hidden="1" customHeight="1"/>
    <row r="864" ht="20.100000000000001" hidden="1" customHeight="1"/>
    <row r="865" ht="20.100000000000001" hidden="1" customHeight="1"/>
    <row r="866" ht="20.100000000000001" hidden="1" customHeight="1"/>
    <row r="867" ht="20.100000000000001" hidden="1" customHeight="1"/>
    <row r="868" ht="20.100000000000001" hidden="1" customHeight="1"/>
    <row r="869" ht="20.100000000000001" hidden="1" customHeight="1"/>
    <row r="870" ht="20.100000000000001" hidden="1" customHeight="1"/>
    <row r="871" ht="20.100000000000001" hidden="1" customHeight="1"/>
    <row r="872" ht="20.100000000000001" hidden="1" customHeight="1"/>
    <row r="873" ht="20.100000000000001" hidden="1" customHeight="1"/>
    <row r="874" ht="20.100000000000001" hidden="1" customHeight="1"/>
    <row r="875" ht="20.100000000000001" hidden="1" customHeight="1"/>
    <row r="876" ht="20.100000000000001" hidden="1" customHeight="1"/>
    <row r="877" ht="20.100000000000001" hidden="1" customHeight="1"/>
    <row r="878" ht="20.100000000000001" hidden="1" customHeight="1"/>
    <row r="879" ht="20.100000000000001" hidden="1" customHeight="1"/>
    <row r="880" ht="20.100000000000001" hidden="1" customHeight="1"/>
    <row r="881" ht="20.100000000000001" hidden="1" customHeight="1"/>
    <row r="882" ht="20.100000000000001" hidden="1" customHeight="1"/>
    <row r="883" ht="20.100000000000001" hidden="1" customHeight="1"/>
    <row r="884" ht="20.100000000000001" hidden="1" customHeight="1"/>
    <row r="885" ht="20.100000000000001" hidden="1" customHeight="1"/>
    <row r="886" ht="20.100000000000001" hidden="1" customHeight="1"/>
    <row r="887" ht="20.100000000000001" hidden="1" customHeight="1"/>
    <row r="888" ht="20.100000000000001" hidden="1" customHeight="1"/>
    <row r="889" ht="20.100000000000001" hidden="1" customHeight="1"/>
    <row r="890" ht="20.100000000000001" hidden="1" customHeight="1"/>
    <row r="891" ht="20.100000000000001" hidden="1" customHeight="1"/>
    <row r="892" ht="20.100000000000001" hidden="1" customHeight="1"/>
    <row r="893" ht="20.100000000000001" hidden="1" customHeight="1"/>
    <row r="894" ht="20.100000000000001" hidden="1" customHeight="1"/>
    <row r="895" ht="20.100000000000001" hidden="1" customHeight="1"/>
    <row r="896" ht="20.100000000000001" hidden="1" customHeight="1"/>
    <row r="897" ht="20.100000000000001" hidden="1" customHeight="1"/>
    <row r="898" ht="20.100000000000001" hidden="1" customHeight="1"/>
    <row r="899" ht="20.100000000000001" hidden="1" customHeight="1"/>
    <row r="900" ht="20.100000000000001" hidden="1" customHeight="1"/>
    <row r="901" ht="20.100000000000001" hidden="1" customHeight="1"/>
    <row r="902" ht="20.100000000000001" hidden="1" customHeight="1"/>
    <row r="903" ht="20.100000000000001" hidden="1" customHeight="1"/>
    <row r="904" ht="20.100000000000001" hidden="1" customHeight="1"/>
    <row r="905" ht="20.100000000000001" hidden="1" customHeight="1"/>
    <row r="906" ht="20.100000000000001" hidden="1" customHeight="1"/>
    <row r="907" ht="20.100000000000001" hidden="1" customHeight="1"/>
    <row r="908" ht="20.100000000000001" hidden="1" customHeight="1"/>
    <row r="909" ht="20.100000000000001" hidden="1" customHeight="1"/>
    <row r="910" ht="20.100000000000001" hidden="1" customHeight="1"/>
    <row r="911" ht="20.100000000000001" hidden="1" customHeight="1"/>
    <row r="912" ht="20.100000000000001" hidden="1" customHeight="1"/>
    <row r="913" ht="20.100000000000001" hidden="1" customHeight="1"/>
    <row r="914" ht="20.100000000000001" hidden="1" customHeight="1"/>
    <row r="915" ht="20.100000000000001" hidden="1" customHeight="1"/>
    <row r="916" ht="20.100000000000001" hidden="1" customHeight="1"/>
    <row r="917" ht="20.100000000000001" hidden="1" customHeight="1"/>
    <row r="918" ht="20.100000000000001" hidden="1" customHeight="1"/>
    <row r="919" ht="20.100000000000001" hidden="1" customHeight="1"/>
    <row r="920" ht="20.100000000000001" hidden="1" customHeight="1"/>
    <row r="921" ht="20.100000000000001" hidden="1" customHeight="1"/>
    <row r="922" ht="20.100000000000001" hidden="1" customHeight="1"/>
    <row r="923" ht="20.100000000000001" hidden="1" customHeight="1"/>
    <row r="924" ht="20.100000000000001" hidden="1" customHeight="1"/>
    <row r="925" ht="20.100000000000001" hidden="1" customHeight="1"/>
    <row r="926" ht="20.100000000000001" hidden="1" customHeight="1"/>
    <row r="927" ht="20.100000000000001" hidden="1" customHeight="1"/>
    <row r="928" ht="20.100000000000001" hidden="1" customHeight="1"/>
    <row r="929" ht="20.100000000000001" hidden="1" customHeight="1"/>
    <row r="930" ht="20.100000000000001" hidden="1" customHeight="1"/>
    <row r="931" ht="20.100000000000001" hidden="1" customHeight="1"/>
    <row r="932" ht="20.100000000000001" hidden="1" customHeight="1"/>
    <row r="933" ht="20.100000000000001" hidden="1" customHeight="1"/>
    <row r="934" ht="20.100000000000001" hidden="1" customHeight="1"/>
    <row r="935" ht="20.100000000000001" hidden="1" customHeight="1"/>
    <row r="936" ht="20.100000000000001" hidden="1" customHeight="1"/>
    <row r="937" ht="20.100000000000001" hidden="1" customHeight="1"/>
    <row r="938" ht="20.100000000000001" hidden="1" customHeight="1"/>
    <row r="939" ht="20.100000000000001" hidden="1" customHeight="1"/>
    <row r="940" ht="20.100000000000001" hidden="1" customHeight="1"/>
    <row r="941" ht="20.100000000000001" hidden="1" customHeight="1"/>
    <row r="942" ht="20.100000000000001" hidden="1" customHeight="1"/>
    <row r="943" ht="20.100000000000001" hidden="1" customHeight="1"/>
    <row r="944" ht="20.100000000000001" hidden="1" customHeight="1"/>
    <row r="945" ht="20.100000000000001" hidden="1" customHeight="1"/>
    <row r="946" ht="20.100000000000001" hidden="1" customHeight="1"/>
    <row r="947" ht="20.100000000000001" hidden="1" customHeight="1"/>
    <row r="948" ht="20.100000000000001" hidden="1" customHeight="1"/>
    <row r="949" ht="20.100000000000001" hidden="1" customHeight="1"/>
    <row r="950" ht="20.100000000000001" hidden="1" customHeight="1"/>
    <row r="951" ht="20.100000000000001" hidden="1" customHeight="1"/>
    <row r="952" ht="20.100000000000001" hidden="1" customHeight="1"/>
    <row r="953" ht="20.100000000000001" hidden="1" customHeight="1"/>
    <row r="954" ht="20.100000000000001" hidden="1" customHeight="1"/>
    <row r="955" ht="20.100000000000001" hidden="1" customHeight="1"/>
    <row r="956" ht="20.100000000000001" hidden="1" customHeight="1"/>
    <row r="957" ht="20.100000000000001" hidden="1" customHeight="1"/>
    <row r="958" ht="20.100000000000001" hidden="1" customHeight="1"/>
    <row r="959" ht="20.100000000000001" hidden="1" customHeight="1"/>
    <row r="960" ht="20.100000000000001" hidden="1" customHeight="1"/>
    <row r="961" ht="20.100000000000001" hidden="1" customHeight="1"/>
    <row r="962" ht="20.100000000000001" hidden="1" customHeight="1"/>
    <row r="963" ht="20.100000000000001" hidden="1" customHeight="1"/>
    <row r="964" ht="20.100000000000001" hidden="1" customHeight="1"/>
    <row r="965" ht="20.100000000000001" hidden="1" customHeight="1"/>
    <row r="966" ht="20.100000000000001" hidden="1" customHeight="1"/>
    <row r="967" ht="20.100000000000001" hidden="1" customHeight="1"/>
    <row r="968" ht="20.100000000000001" hidden="1" customHeight="1"/>
    <row r="969" ht="20.100000000000001" hidden="1" customHeight="1"/>
    <row r="970" ht="20.100000000000001" hidden="1" customHeight="1"/>
    <row r="971" ht="20.100000000000001" hidden="1" customHeight="1"/>
    <row r="972" ht="20.100000000000001" hidden="1" customHeight="1"/>
    <row r="973" ht="20.100000000000001" hidden="1" customHeight="1"/>
    <row r="974" ht="20.100000000000001" hidden="1" customHeight="1"/>
    <row r="975" ht="20.100000000000001" hidden="1" customHeight="1"/>
    <row r="976" ht="20.100000000000001" hidden="1" customHeight="1"/>
    <row r="977" ht="20.100000000000001" hidden="1" customHeight="1"/>
    <row r="978" ht="20.100000000000001" hidden="1" customHeight="1"/>
    <row r="979" ht="20.100000000000001" hidden="1" customHeight="1"/>
    <row r="980" ht="20.100000000000001" hidden="1" customHeight="1"/>
    <row r="981" ht="20.100000000000001" hidden="1" customHeight="1"/>
    <row r="982" ht="20.100000000000001" hidden="1" customHeight="1"/>
    <row r="983" ht="20.100000000000001" hidden="1" customHeight="1"/>
    <row r="984" ht="20.100000000000001" hidden="1" customHeight="1"/>
    <row r="985" ht="20.100000000000001" hidden="1" customHeight="1"/>
    <row r="986" ht="20.100000000000001" hidden="1" customHeight="1"/>
    <row r="987" ht="20.100000000000001" hidden="1" customHeight="1"/>
    <row r="988" ht="20.100000000000001" hidden="1" customHeight="1"/>
    <row r="989" ht="20.100000000000001" hidden="1" customHeight="1"/>
    <row r="990" ht="20.100000000000001" hidden="1" customHeight="1"/>
    <row r="991" ht="20.100000000000001" hidden="1" customHeight="1"/>
    <row r="992" ht="20.100000000000001" hidden="1" customHeight="1"/>
    <row r="993" ht="20.100000000000001" hidden="1" customHeight="1"/>
    <row r="994" ht="20.100000000000001" hidden="1" customHeight="1"/>
    <row r="995" ht="20.100000000000001" hidden="1" customHeight="1"/>
    <row r="996" ht="20.100000000000001" hidden="1" customHeight="1"/>
    <row r="997" ht="20.100000000000001" hidden="1" customHeight="1"/>
    <row r="998" ht="20.100000000000001" hidden="1" customHeight="1"/>
    <row r="999" ht="12.75" hidden="1" customHeight="1"/>
    <row r="1000" ht="12.75" hidden="1" customHeight="1"/>
  </sheetData>
  <mergeCells count="1">
    <mergeCell ref="D4:F5"/>
  </mergeCells>
  <conditionalFormatting sqref="B9:H38">
    <cfRule type="notContainsBlanks" dxfId="13" priority="1">
      <formula>LEN(TRIM(B9))&gt;0</formula>
    </cfRule>
  </conditionalFormatting>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sheetPr>
    <outlinePr showOutlineSymbols="0"/>
    <pageSetUpPr fitToPage="1"/>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34</v>
      </c>
      <c r="E4" s="219"/>
      <c r="F4" s="220"/>
      <c r="I4" s="29"/>
    </row>
    <row r="5" spans="2:9" ht="15" customHeight="1" thickBot="1">
      <c r="D5" s="221"/>
      <c r="E5" s="222"/>
      <c r="F5" s="223"/>
      <c r="I5" s="29"/>
    </row>
    <row r="6" spans="2:9" ht="15" customHeight="1" thickTop="1">
      <c r="E6" s="27" t="str">
        <f>Items!C172</f>
        <v><![CDATA[رئيسي]]></v>
      </c>
      <c r="I6" s="29"/>
    </row>
    <row r="7" spans="2:9" ht="15" customHeight="1" thickBot="1"/>
    <row r="8" spans="2:9" ht="18.75" thickTop="1">
      <c r="B8" s="91" t="str">
        <f>Items!B7</f>
        <v><![CDATA[م]]></v>
      </c>
      <c r="C8" s="91" t="str">
        <f>Items!C7</f>
        <v><![CDATA[كود الصنف]]></v>
      </c>
      <c r="D8" s="91" t="str">
        <f>Items!D7</f>
        <v><![CDATA[اسم الصنف]]></v>
      </c>
      <c r="E8" s="91" t="s">
        <v>5</v>
      </c>
      <c r="F8" s="91" t="s">
        <v>31</v>
      </c>
      <c r="G8" s="91" t="s">
        <v>32</v>
      </c>
      <c r="H8" s="91" t="s">
        <v>33</v>
      </c>
    </row>
    <row r="9" spans="2:9" ht="15.75">
      <c r="B9" s="92" t="str">
        <f>IF(C9&lt;&gt;0,1,"")</f>
        <v/>
      </c>
      <c r="C9" s="92">
        <f>Items!C8</f>
        <v>0</v>
      </c>
      <c r="D9" s="92">
        <f>Items!D8</f>
        <v>0</v>
      </c>
      <c r="E9" s="92">
        <f>IF($E$6=Items!G8,Items!F8,0)</f>
        <v>0</v>
      </c>
      <c r="F9" s="92">
        <f>SUMIFS(Add!$H$9:$H$508,Add!$E$9:$E$508,C9,Add!$G$9:$G$508,Items!$C$172)+SUMIFS(Trans!$I$9:$I$508,Trans!$E$9:$E$508,C9,Trans!$H$9:$H$508,Items!$C$172)</f>
        <v>0</v>
      </c>
      <c r="G9" s="92">
        <f>SUMIFS(Spend!$H$9:$H$508,Spend!$E$9:$E$508,C9,Spend!$G$9:$G$508,Items!$C$172)+SUMIFS(Trans!$I$9:$I$508,Trans!$E$9:$E$508,C9,Trans!$G$9:$G$508,Items!$C$172)</f>
        <v>0</v>
      </c>
      <c r="H9" s="92">
        <f>+E9+F9-G9</f>
        <v>0</v>
      </c>
    </row>
    <row r="10" spans="2:9" ht="15.75">
      <c r="B10" s="92" t="str">
        <f>IF(C10&lt;&gt;0,1+B9,"")</f>
        <v/>
      </c>
      <c r="C10" s="92">
        <f>Items!C9</f>
        <v>0</v>
      </c>
      <c r="D10" s="92">
        <f>Items!D9</f>
        <v>0</v>
      </c>
      <c r="E10" s="92">
        <f>IF($E$6=Items!G9,Items!F9,0)</f>
        <v>0</v>
      </c>
      <c r="F10" s="92">
        <f>SUMIFS(Add!$H$9:$H$508,Add!$E$9:$E$508,C10,Add!$G$9:$G$508,Items!$C$172)+SUMIFS(Trans!$I$9:$I$508,Trans!$E$9:$E$508,C10,Trans!$H$9:$H$508,Items!$C$172)</f>
        <v>0</v>
      </c>
      <c r="G10" s="92">
        <f>SUMIFS(Spend!$H$9:$H$508,Spend!$E$9:$E$508,C10,Spend!$G$9:$G$508,Items!$C$172)+SUMIFS(Trans!$I$9:$I$508,Trans!$E$9:$E$508,C10,Trans!$G$9:$G$508,Items!$C$172)</f>
        <v>0</v>
      </c>
      <c r="H10" s="92">
        <f t="shared" ref="H10:H38" si="0">+E10+F10-G10</f>
        <v>0</v>
      </c>
    </row>
    <row r="11" spans="2:9" ht="15.75">
      <c r="B11" s="92" t="str">
        <f t="shared" ref="B11:B38" si="1">IF(C11&lt;&gt;0,1+B10,"")</f>
        <v/>
      </c>
      <c r="C11" s="92">
        <f>Items!C10</f>
        <v>0</v>
      </c>
      <c r="D11" s="92">
        <f>Items!D10</f>
        <v>0</v>
      </c>
      <c r="E11" s="92">
        <f>IF($E$6=Items!G10,Items!F10,0)</f>
        <v>0</v>
      </c>
      <c r="F11" s="92">
        <f>SUMIFS(Add!$H$9:$H$508,Add!$E$9:$E$508,C11,Add!$G$9:$G$508,Items!$C$172)+SUMIFS(Trans!$I$9:$I$508,Trans!$E$9:$E$508,C11,Trans!$H$9:$H$508,Items!$C$172)</f>
        <v>0</v>
      </c>
      <c r="G11" s="92">
        <f>SUMIFS(Spend!$H$9:$H$508,Spend!$E$9:$E$508,C11,Spend!$G$9:$G$508,Items!$C$172)+SUMIFS(Trans!$I$9:$I$508,Trans!$E$9:$E$508,C11,Trans!$G$9:$G$508,Items!$C$172)</f>
        <v>0</v>
      </c>
      <c r="H11" s="92">
        <f t="shared" si="0"/>
        <v>0</v>
      </c>
    </row>
    <row r="12" spans="2:9" ht="15.75">
      <c r="B12" s="92" t="str">
        <f t="shared" si="1"/>
        <v/>
      </c>
      <c r="C12" s="92">
        <f>Items!C142</f>
        <v>0</v>
      </c>
      <c r="D12" s="92">
        <f>Items!D142</f>
        <v>0</v>
      </c>
      <c r="E12" s="92">
        <f>IF($E$6=Items!G142,Items!F142,0)</f>
        <v>0</v>
      </c>
      <c r="F12" s="92">
        <f>SUMIFS(Add!$H$9:$H$508,Add!$E$9:$E$508,C12,Add!$G$9:$G$508,Items!$C$172)+SUMIFS(Trans!$I$9:$I$508,Trans!$E$9:$E$508,C12,Trans!$H$9:$H$508,Items!$C$172)</f>
        <v>0</v>
      </c>
      <c r="G12" s="92">
        <f>SUMIFS(Spend!$H$9:$H$508,Spend!$E$9:$E$508,C12,Spend!$G$9:$G$508,Items!$C$172)+SUMIFS(Trans!$I$9:$I$508,Trans!$E$9:$E$508,C12,Trans!$G$9:$G$508,Items!$C$172)</f>
        <v>0</v>
      </c>
      <c r="H12" s="92">
        <f t="shared" si="0"/>
        <v>0</v>
      </c>
    </row>
    <row r="13" spans="2:9" ht="15.75">
      <c r="B13" s="92" t="str">
        <f t="shared" si="1"/>
        <v/>
      </c>
      <c r="C13" s="92">
        <f>Items!C143</f>
        <v>0</v>
      </c>
      <c r="D13" s="92">
        <f>Items!D143</f>
        <v>0</v>
      </c>
      <c r="E13" s="92">
        <f>IF($E$6=Items!G143,Items!F143,0)</f>
        <v>0</v>
      </c>
      <c r="F13" s="92">
        <f>SUMIFS(Add!$H$9:$H$508,Add!$E$9:$E$508,C13,Add!$G$9:$G$508,Items!$C$172)+SUMIFS(Trans!$I$9:$I$508,Trans!$E$9:$E$508,C13,Trans!$H$9:$H$508,Items!$C$172)</f>
        <v>0</v>
      </c>
      <c r="G13" s="92">
        <f>SUMIFS(Spend!$H$9:$H$508,Spend!$E$9:$E$508,C13,Spend!$G$9:$G$508,Items!$C$172)+SUMIFS(Trans!$I$9:$I$508,Trans!$E$9:$E$508,C13,Trans!$G$9:$G$508,Items!$C$172)</f>
        <v>0</v>
      </c>
      <c r="H13" s="92">
        <f t="shared" si="0"/>
        <v>0</v>
      </c>
    </row>
    <row r="14" spans="2:9" ht="15.75">
      <c r="B14" s="92" t="str">
        <f t="shared" si="1"/>
        <v/>
      </c>
      <c r="C14" s="92">
        <f>Items!C144</f>
        <v>0</v>
      </c>
      <c r="D14" s="92">
        <f>Items!D144</f>
        <v>0</v>
      </c>
      <c r="E14" s="92">
        <f>IF($E$6=Items!G144,Items!F144,0)</f>
        <v>0</v>
      </c>
      <c r="F14" s="92">
        <f>SUMIFS(Add!$H$9:$H$508,Add!$E$9:$E$508,C14,Add!$G$9:$G$508,Items!$C$172)+SUMIFS(Trans!$I$9:$I$508,Trans!$E$9:$E$508,C14,Trans!$H$9:$H$508,Items!$C$172)</f>
        <v>0</v>
      </c>
      <c r="G14" s="92">
        <f>SUMIFS(Spend!$H$9:$H$508,Spend!$E$9:$E$508,C14,Spend!$G$9:$G$508,Items!$C$172)+SUMIFS(Trans!$I$9:$I$508,Trans!$E$9:$E$508,C14,Trans!$G$9:$G$508,Items!$C$172)</f>
        <v>0</v>
      </c>
      <c r="H14" s="92">
        <f t="shared" si="0"/>
        <v>0</v>
      </c>
    </row>
    <row r="15" spans="2:9" ht="15.75">
      <c r="B15" s="92" t="str">
        <f t="shared" si="1"/>
        <v/>
      </c>
      <c r="C15" s="92">
        <f>Items!C145</f>
        <v>0</v>
      </c>
      <c r="D15" s="92">
        <f>Items!D145</f>
        <v>0</v>
      </c>
      <c r="E15" s="92">
        <f>IF($E$6=Items!G145,Items!F145,0)</f>
        <v>0</v>
      </c>
      <c r="F15" s="92">
        <f>SUMIFS(Add!$H$9:$H$508,Add!$E$9:$E$508,C15,Add!$G$9:$G$508,Items!$C$172)+SUMIFS(Trans!$I$9:$I$508,Trans!$E$9:$E$508,C15,Trans!$H$9:$H$508,Items!$C$172)</f>
        <v>0</v>
      </c>
      <c r="G15" s="92">
        <f>SUMIFS(Spend!$H$9:$H$508,Spend!$E$9:$E$508,C15,Spend!$G$9:$G$508,Items!$C$172)+SUMIFS(Trans!$I$9:$I$508,Trans!$E$9:$E$508,C15,Trans!$G$9:$G$508,Items!$C$172)</f>
        <v>0</v>
      </c>
      <c r="H15" s="92">
        <f t="shared" si="0"/>
        <v>0</v>
      </c>
    </row>
    <row r="16" spans="2:9" ht="15.75">
      <c r="B16" s="92" t="str">
        <f t="shared" si="1"/>
        <v/>
      </c>
      <c r="C16" s="92">
        <f>Items!C146</f>
        <v>0</v>
      </c>
      <c r="D16" s="92">
        <f>Items!D146</f>
        <v>0</v>
      </c>
      <c r="E16" s="92">
        <f>IF($E$6=Items!G146,Items!F146,0)</f>
        <v>0</v>
      </c>
      <c r="F16" s="92">
        <f>SUMIFS(Add!$H$9:$H$508,Add!$E$9:$E$508,C16,Add!$G$9:$G$508,Items!$C$172)+SUMIFS(Trans!$I$9:$I$508,Trans!$E$9:$E$508,C16,Trans!$H$9:$H$508,Items!$C$172)</f>
        <v>0</v>
      </c>
      <c r="G16" s="92">
        <f>SUMIFS(Spend!$H$9:$H$508,Spend!$E$9:$E$508,C16,Spend!$G$9:$G$508,Items!$C$172)+SUMIFS(Trans!$I$9:$I$508,Trans!$E$9:$E$508,C16,Trans!$G$9:$G$508,Items!$C$172)</f>
        <v>0</v>
      </c>
      <c r="H16" s="92">
        <f t="shared" si="0"/>
        <v>0</v>
      </c>
    </row>
    <row r="17" spans="2:8" ht="15.75">
      <c r="B17" s="92" t="str">
        <f t="shared" si="1"/>
        <v/>
      </c>
      <c r="C17" s="92">
        <f>Items!C147</f>
        <v>0</v>
      </c>
      <c r="D17" s="92">
        <f>Items!D147</f>
        <v>0</v>
      </c>
      <c r="E17" s="92">
        <f>IF($E$6=Items!G147,Items!F147,0)</f>
        <v>0</v>
      </c>
      <c r="F17" s="92">
        <f>SUMIFS(Add!$H$9:$H$508,Add!$E$9:$E$508,C17,Add!$G$9:$G$508,Items!$C$172)+SUMIFS(Trans!$I$9:$I$508,Trans!$E$9:$E$508,C17,Trans!$H$9:$H$508,Items!$C$172)</f>
        <v>0</v>
      </c>
      <c r="G17" s="92">
        <f>SUMIFS(Spend!$H$9:$H$508,Spend!$E$9:$E$508,C17,Spend!$G$9:$G$508,Items!$C$172)+SUMIFS(Trans!$I$9:$I$508,Trans!$E$9:$E$508,C17,Trans!$G$9:$G$508,Items!$C$172)</f>
        <v>0</v>
      </c>
      <c r="H17" s="92">
        <f t="shared" si="0"/>
        <v>0</v>
      </c>
    </row>
    <row r="18" spans="2:8" ht="15.75">
      <c r="B18" s="92" t="str">
        <f t="shared" si="1"/>
        <v/>
      </c>
      <c r="C18" s="92">
        <f>Items!C148</f>
        <v>0</v>
      </c>
      <c r="D18" s="92">
        <f>Items!D148</f>
        <v>0</v>
      </c>
      <c r="E18" s="92">
        <f>IF($E$6=Items!G148,Items!F148,0)</f>
        <v>0</v>
      </c>
      <c r="F18" s="92">
        <f>SUMIFS(Add!$H$9:$H$508,Add!$E$9:$E$508,C18,Add!$G$9:$G$508,Items!$C$172)+SUMIFS(Trans!$I$9:$I$508,Trans!$E$9:$E$508,C18,Trans!$H$9:$H$508,Items!$C$172)</f>
        <v>0</v>
      </c>
      <c r="G18" s="92">
        <f>SUMIFS(Spend!$H$9:$H$508,Spend!$E$9:$E$508,C18,Spend!$G$9:$G$508,Items!$C$172)+SUMIFS(Trans!$I$9:$I$508,Trans!$E$9:$E$508,C18,Trans!$G$9:$G$508,Items!$C$172)</f>
        <v>0</v>
      </c>
      <c r="H18" s="92">
        <f t="shared" si="0"/>
        <v>0</v>
      </c>
    </row>
    <row r="19" spans="2:8" ht="15.75">
      <c r="B19" s="92" t="str">
        <f t="shared" si="1"/>
        <v/>
      </c>
      <c r="C19" s="92">
        <f>Items!C149</f>
        <v>0</v>
      </c>
      <c r="D19" s="92">
        <f>Items!D149</f>
        <v>0</v>
      </c>
      <c r="E19" s="92">
        <f>IF($E$6=Items!G149,Items!F149,0)</f>
        <v>0</v>
      </c>
      <c r="F19" s="92">
        <f>SUMIFS(Add!$H$9:$H$508,Add!$E$9:$E$508,C19,Add!$G$9:$G$508,Items!$C$172)+SUMIFS(Trans!$I$9:$I$508,Trans!$E$9:$E$508,C19,Trans!$H$9:$H$508,Items!$C$172)</f>
        <v>0</v>
      </c>
      <c r="G19" s="92">
        <f>SUMIFS(Spend!$H$9:$H$508,Spend!$E$9:$E$508,C19,Spend!$G$9:$G$508,Items!$C$172)+SUMIFS(Trans!$I$9:$I$508,Trans!$E$9:$E$508,C19,Trans!$G$9:$G$508,Items!$C$172)</f>
        <v>0</v>
      </c>
      <c r="H19" s="92">
        <f t="shared" si="0"/>
        <v>0</v>
      </c>
    </row>
    <row r="20" spans="2:8" ht="15.75">
      <c r="B20" s="92" t="str">
        <f t="shared" si="1"/>
        <v/>
      </c>
      <c r="C20" s="92">
        <f>Items!C150</f>
        <v>0</v>
      </c>
      <c r="D20" s="92">
        <f>Items!D150</f>
        <v>0</v>
      </c>
      <c r="E20" s="92">
        <f>IF($E$6=Items!G150,Items!F150,0)</f>
        <v>0</v>
      </c>
      <c r="F20" s="92">
        <f>SUMIFS(Add!$H$9:$H$508,Add!$E$9:$E$508,C20,Add!$G$9:$G$508,Items!$C$172)+SUMIFS(Trans!$I$9:$I$508,Trans!$E$9:$E$508,C20,Trans!$H$9:$H$508,Items!$C$172)</f>
        <v>0</v>
      </c>
      <c r="G20" s="92">
        <f>SUMIFS(Spend!$H$9:$H$508,Spend!$E$9:$E$508,C20,Spend!$G$9:$G$508,Items!$C$172)+SUMIFS(Trans!$I$9:$I$508,Trans!$E$9:$E$508,C20,Trans!$G$9:$G$508,Items!$C$172)</f>
        <v>0</v>
      </c>
      <c r="H20" s="92">
        <f t="shared" si="0"/>
        <v>0</v>
      </c>
    </row>
    <row r="21" spans="2:8" ht="15.75">
      <c r="B21" s="92" t="str">
        <f t="shared" si="1"/>
        <v/>
      </c>
      <c r="C21" s="92">
        <f>Items!C151</f>
        <v>0</v>
      </c>
      <c r="D21" s="92">
        <f>Items!D151</f>
        <v>0</v>
      </c>
      <c r="E21" s="92">
        <f>IF($E$6=Items!G151,Items!F151,0)</f>
        <v>0</v>
      </c>
      <c r="F21" s="92">
        <f>SUMIFS(Add!$H$9:$H$508,Add!$E$9:$E$508,C21,Add!$G$9:$G$508,Items!$C$172)+SUMIFS(Trans!$I$9:$I$508,Trans!$E$9:$E$508,C21,Trans!$H$9:$H$508,Items!$C$172)</f>
        <v>0</v>
      </c>
      <c r="G21" s="92">
        <f>SUMIFS(Spend!$H$9:$H$508,Spend!$E$9:$E$508,C21,Spend!$G$9:$G$508,Items!$C$172)+SUMIFS(Trans!$I$9:$I$508,Trans!$E$9:$E$508,C21,Trans!$G$9:$G$508,Items!$C$172)</f>
        <v>0</v>
      </c>
      <c r="H21" s="92">
        <f t="shared" si="0"/>
        <v>0</v>
      </c>
    </row>
    <row r="22" spans="2:8" ht="15.75">
      <c r="B22" s="92" t="str">
        <f t="shared" si="1"/>
        <v/>
      </c>
      <c r="C22" s="92">
        <f>Items!C152</f>
        <v>0</v>
      </c>
      <c r="D22" s="92">
        <f>Items!D152</f>
        <v>0</v>
      </c>
      <c r="E22" s="92">
        <f>IF($E$6=Items!G152,Items!F152,0)</f>
        <v>0</v>
      </c>
      <c r="F22" s="92">
        <f>SUMIFS(Add!$H$9:$H$508,Add!$E$9:$E$508,C22,Add!$G$9:$G$508,Items!$C$172)+SUMIFS(Trans!$I$9:$I$508,Trans!$E$9:$E$508,C22,Trans!$H$9:$H$508,Items!$C$172)</f>
        <v>0</v>
      </c>
      <c r="G22" s="92">
        <f>SUMIFS(Spend!$H$9:$H$508,Spend!$E$9:$E$508,C22,Spend!$G$9:$G$508,Items!$C$172)+SUMIFS(Trans!$I$9:$I$508,Trans!$E$9:$E$508,C22,Trans!$G$9:$G$508,Items!$C$172)</f>
        <v>0</v>
      </c>
      <c r="H22" s="92">
        <f t="shared" si="0"/>
        <v>0</v>
      </c>
    </row>
    <row r="23" spans="2:8" ht="15.75">
      <c r="B23" s="92" t="str">
        <f t="shared" si="1"/>
        <v/>
      </c>
      <c r="C23" s="92">
        <f>Items!C153</f>
        <v>0</v>
      </c>
      <c r="D23" s="92">
        <f>Items!D153</f>
        <v>0</v>
      </c>
      <c r="E23" s="92">
        <f>IF($E$6=Items!G153,Items!F153,0)</f>
        <v>0</v>
      </c>
      <c r="F23" s="92">
        <f>SUMIFS(Add!$H$9:$H$508,Add!$E$9:$E$508,C23,Add!$G$9:$G$508,Items!$C$172)+SUMIFS(Trans!$I$9:$I$508,Trans!$E$9:$E$508,C23,Trans!$H$9:$H$508,Items!$C$172)</f>
        <v>0</v>
      </c>
      <c r="G23" s="92">
        <f>SUMIFS(Spend!$H$9:$H$508,Spend!$E$9:$E$508,C23,Spend!$G$9:$G$508,Items!$C$172)+SUMIFS(Trans!$I$9:$I$508,Trans!$E$9:$E$508,C23,Trans!$G$9:$G$508,Items!$C$172)</f>
        <v>0</v>
      </c>
      <c r="H23" s="92">
        <f t="shared" si="0"/>
        <v>0</v>
      </c>
    </row>
    <row r="24" spans="2:8" ht="15.75">
      <c r="B24" s="92" t="str">
        <f t="shared" si="1"/>
        <v/>
      </c>
      <c r="C24" s="92">
        <f>Items!C154</f>
        <v>0</v>
      </c>
      <c r="D24" s="92">
        <f>Items!D154</f>
        <v>0</v>
      </c>
      <c r="E24" s="92">
        <f>IF($E$6=Items!G154,Items!F154,0)</f>
        <v>0</v>
      </c>
      <c r="F24" s="92">
        <f>SUMIFS(Add!$H$9:$H$508,Add!$E$9:$E$508,C24,Add!$G$9:$G$508,Items!$C$172)+SUMIFS(Trans!$I$9:$I$508,Trans!$E$9:$E$508,C24,Trans!$H$9:$H$508,Items!$C$172)</f>
        <v>0</v>
      </c>
      <c r="G24" s="92">
        <f>SUMIFS(Spend!$H$9:$H$508,Spend!$E$9:$E$508,C24,Spend!$G$9:$G$508,Items!$C$172)+SUMIFS(Trans!$I$9:$I$508,Trans!$E$9:$E$508,C24,Trans!$G$9:$G$508,Items!$C$172)</f>
        <v>0</v>
      </c>
      <c r="H24" s="92">
        <f t="shared" si="0"/>
        <v>0</v>
      </c>
    </row>
    <row r="25" spans="2:8" ht="15.75">
      <c r="B25" s="92" t="str">
        <f t="shared" si="1"/>
        <v/>
      </c>
      <c r="C25" s="92">
        <f>Items!C155</f>
        <v>0</v>
      </c>
      <c r="D25" s="92">
        <f>Items!D155</f>
        <v>0</v>
      </c>
      <c r="E25" s="92">
        <f>IF($E$6=Items!G155,Items!F155,0)</f>
        <v>0</v>
      </c>
      <c r="F25" s="92">
        <f>SUMIFS(Add!$H$9:$H$508,Add!$E$9:$E$508,C25,Add!$G$9:$G$508,Items!$C$172)+SUMIFS(Trans!$I$9:$I$508,Trans!$E$9:$E$508,C25,Trans!$H$9:$H$508,Items!$C$172)</f>
        <v>0</v>
      </c>
      <c r="G25" s="92">
        <f>SUMIFS(Spend!$H$9:$H$508,Spend!$E$9:$E$508,C25,Spend!$G$9:$G$508,Items!$C$172)+SUMIFS(Trans!$I$9:$I$508,Trans!$E$9:$E$508,C25,Trans!$G$9:$G$508,Items!$C$172)</f>
        <v>0</v>
      </c>
      <c r="H25" s="92">
        <f t="shared" si="0"/>
        <v>0</v>
      </c>
    </row>
    <row r="26" spans="2:8" ht="15.75">
      <c r="B26" s="92" t="str">
        <f t="shared" si="1"/>
        <v/>
      </c>
      <c r="C26" s="92">
        <f>Items!C156</f>
        <v>0</v>
      </c>
      <c r="D26" s="92">
        <f>Items!D156</f>
        <v>0</v>
      </c>
      <c r="E26" s="92">
        <f>IF($E$6=Items!G156,Items!F156,0)</f>
        <v>0</v>
      </c>
      <c r="F26" s="92">
        <f>SUMIFS(Add!$H$9:$H$508,Add!$E$9:$E$508,C26,Add!$G$9:$G$508,Items!$C$172)+SUMIFS(Trans!$I$9:$I$508,Trans!$E$9:$E$508,C26,Trans!$H$9:$H$508,Items!$C$172)</f>
        <v>0</v>
      </c>
      <c r="G26" s="92">
        <f>SUMIFS(Spend!$H$9:$H$508,Spend!$E$9:$E$508,C26,Spend!$G$9:$G$508,Items!$C$172)+SUMIFS(Trans!$I$9:$I$508,Trans!$E$9:$E$508,C26,Trans!$G$9:$G$508,Items!$C$172)</f>
        <v>0</v>
      </c>
      <c r="H26" s="92">
        <f t="shared" si="0"/>
        <v>0</v>
      </c>
    </row>
    <row r="27" spans="2:8" ht="15.75">
      <c r="B27" s="92" t="str">
        <f t="shared" si="1"/>
        <v/>
      </c>
      <c r="C27" s="92">
        <f>Items!C157</f>
        <v>0</v>
      </c>
      <c r="D27" s="92">
        <f>Items!D157</f>
        <v>0</v>
      </c>
      <c r="E27" s="92">
        <f>IF($E$6=Items!G157,Items!F157,0)</f>
        <v>0</v>
      </c>
      <c r="F27" s="92">
        <f>SUMIFS(Add!$H$9:$H$508,Add!$E$9:$E$508,C27,Add!$G$9:$G$508,Items!$C$172)+SUMIFS(Trans!$I$9:$I$508,Trans!$E$9:$E$508,C27,Trans!$H$9:$H$508,Items!$C$172)</f>
        <v>0</v>
      </c>
      <c r="G27" s="92">
        <f>SUMIFS(Spend!$H$9:$H$508,Spend!$E$9:$E$508,C27,Spend!$G$9:$G$508,Items!$C$172)+SUMIFS(Trans!$I$9:$I$508,Trans!$E$9:$E$508,C27,Trans!$G$9:$G$508,Items!$C$172)</f>
        <v>0</v>
      </c>
      <c r="H27" s="92">
        <f t="shared" si="0"/>
        <v>0</v>
      </c>
    </row>
    <row r="28" spans="2:8" ht="15.75">
      <c r="B28" s="92" t="str">
        <f t="shared" si="1"/>
        <v/>
      </c>
      <c r="C28" s="92">
        <f>Items!C158</f>
        <v>0</v>
      </c>
      <c r="D28" s="92">
        <f>Items!D158</f>
        <v>0</v>
      </c>
      <c r="E28" s="92">
        <f>IF($E$6=Items!G158,Items!F158,0)</f>
        <v>0</v>
      </c>
      <c r="F28" s="92">
        <f>SUMIFS(Add!$H$9:$H$508,Add!$E$9:$E$508,C28,Add!$G$9:$G$508,Items!$C$172)+SUMIFS(Trans!$I$9:$I$508,Trans!$E$9:$E$508,C28,Trans!$H$9:$H$508,Items!$C$172)</f>
        <v>0</v>
      </c>
      <c r="G28" s="92">
        <f>SUMIFS(Spend!$H$9:$H$508,Spend!$E$9:$E$508,C28,Spend!$G$9:$G$508,Items!$C$172)+SUMIFS(Trans!$I$9:$I$508,Trans!$E$9:$E$508,C28,Trans!$G$9:$G$508,Items!$C$172)</f>
        <v>0</v>
      </c>
      <c r="H28" s="92">
        <f t="shared" si="0"/>
        <v>0</v>
      </c>
    </row>
    <row r="29" spans="2:8" ht="15.75">
      <c r="B29" s="92" t="str">
        <f t="shared" si="1"/>
        <v/>
      </c>
      <c r="C29" s="92">
        <f>Items!C159</f>
        <v>0</v>
      </c>
      <c r="D29" s="92">
        <f>Items!D159</f>
        <v>0</v>
      </c>
      <c r="E29" s="92">
        <f>IF($E$6=Items!G159,Items!F159,0)</f>
        <v>0</v>
      </c>
      <c r="F29" s="92">
        <f>SUMIFS(Add!$H$9:$H$508,Add!$E$9:$E$508,C29,Add!$G$9:$G$508,Items!$C$172)+SUMIFS(Trans!$I$9:$I$508,Trans!$E$9:$E$508,C29,Trans!$H$9:$H$508,Items!$C$172)</f>
        <v>0</v>
      </c>
      <c r="G29" s="92">
        <f>SUMIFS(Spend!$H$9:$H$508,Spend!$E$9:$E$508,C29,Spend!$G$9:$G$508,Items!$C$172)+SUMIFS(Trans!$I$9:$I$508,Trans!$E$9:$E$508,C29,Trans!$G$9:$G$508,Items!$C$172)</f>
        <v>0</v>
      </c>
      <c r="H29" s="92">
        <f t="shared" si="0"/>
        <v>0</v>
      </c>
    </row>
    <row r="30" spans="2:8" ht="15.75">
      <c r="B30" s="92" t="str">
        <f t="shared" si="1"/>
        <v/>
      </c>
      <c r="C30" s="92">
        <f>Items!C160</f>
        <v>0</v>
      </c>
      <c r="D30" s="92">
        <f>Items!D160</f>
        <v>0</v>
      </c>
      <c r="E30" s="92">
        <f>IF($E$6=Items!G160,Items!F160,0)</f>
        <v>0</v>
      </c>
      <c r="F30" s="92">
        <f>SUMIFS(Add!$H$9:$H$508,Add!$E$9:$E$508,C30,Add!$G$9:$G$508,Items!$C$172)+SUMIFS(Trans!$I$9:$I$508,Trans!$E$9:$E$508,C30,Trans!$H$9:$H$508,Items!$C$172)</f>
        <v>0</v>
      </c>
      <c r="G30" s="92">
        <f>SUMIFS(Spend!$H$9:$H$508,Spend!$E$9:$E$508,C30,Spend!$G$9:$G$508,Items!$C$172)+SUMIFS(Trans!$I$9:$I$508,Trans!$E$9:$E$508,C30,Trans!$G$9:$G$508,Items!$C$172)</f>
        <v>0</v>
      </c>
      <c r="H30" s="92">
        <f t="shared" si="0"/>
        <v>0</v>
      </c>
    </row>
    <row r="31" spans="2:8" ht="15.75">
      <c r="B31" s="92" t="str">
        <f t="shared" si="1"/>
        <v/>
      </c>
      <c r="C31" s="92">
        <f>Items!C161</f>
        <v>0</v>
      </c>
      <c r="D31" s="92">
        <f>Items!D161</f>
        <v>0</v>
      </c>
      <c r="E31" s="92">
        <f>IF($E$6=Items!G161,Items!F161,0)</f>
        <v>0</v>
      </c>
      <c r="F31" s="92">
        <f>SUMIFS(Add!$H$9:$H$508,Add!$E$9:$E$508,C31,Add!$G$9:$G$508,Items!$C$172)+SUMIFS(Trans!$I$9:$I$508,Trans!$E$9:$E$508,C31,Trans!$H$9:$H$508,Items!$C$172)</f>
        <v>0</v>
      </c>
      <c r="G31" s="92">
        <f>SUMIFS(Spend!$H$9:$H$508,Spend!$E$9:$E$508,C31,Spend!$G$9:$G$508,Items!$C$172)+SUMIFS(Trans!$I$9:$I$508,Trans!$E$9:$E$508,C31,Trans!$G$9:$G$508,Items!$C$172)</f>
        <v>0</v>
      </c>
      <c r="H31" s="92">
        <f t="shared" si="0"/>
        <v>0</v>
      </c>
    </row>
    <row r="32" spans="2:8" ht="15.75">
      <c r="B32" s="92" t="str">
        <f t="shared" si="1"/>
        <v/>
      </c>
      <c r="C32" s="92">
        <f>Items!C162</f>
        <v>0</v>
      </c>
      <c r="D32" s="92">
        <f>Items!D162</f>
        <v>0</v>
      </c>
      <c r="E32" s="92">
        <f>IF($E$6=Items!G162,Items!F162,0)</f>
        <v>0</v>
      </c>
      <c r="F32" s="92">
        <f>SUMIFS(Add!$H$9:$H$508,Add!$E$9:$E$508,C32,Add!$G$9:$G$508,Items!$C$172)+SUMIFS(Trans!$I$9:$I$508,Trans!$E$9:$E$508,C32,Trans!$H$9:$H$508,Items!$C$172)</f>
        <v>0</v>
      </c>
      <c r="G32" s="92">
        <f>SUMIFS(Spend!$H$9:$H$508,Spend!$E$9:$E$508,C32,Spend!$G$9:$G$508,Items!$C$172)+SUMIFS(Trans!$I$9:$I$508,Trans!$E$9:$E$508,C32,Trans!$G$9:$G$508,Items!$C$172)</f>
        <v>0</v>
      </c>
      <c r="H32" s="92">
        <f t="shared" si="0"/>
        <v>0</v>
      </c>
    </row>
    <row r="33" spans="2:8" ht="15.75">
      <c r="B33" s="92" t="e">
        <f t="shared" si="1"/>
        <v>#REF!</v>
      </c>
      <c r="C33" s="92" t="e">
        <f>Items!#REF!</f>
        <v>#REF!</v>
      </c>
      <c r="D33" s="92" t="e">
        <f>Items!#REF!</f>
        <v>#REF!</v>
      </c>
      <c r="E33" s="92" t="e">
        <f>IF($E$6=Items!#REF!,Items!#REF!,0)</f>
        <v>#REF!</v>
      </c>
      <c r="F33" s="92">
        <f>SUMIFS(Add!$H$9:$H$508,Add!$E$9:$E$508,C33,Add!$G$9:$G$508,Items!$C$172)+SUMIFS(Trans!$I$9:$I$508,Trans!$E$9:$E$508,C33,Trans!$H$9:$H$508,Items!$C$172)</f>
        <v>0</v>
      </c>
      <c r="G33" s="92">
        <f>SUMIFS(Spend!$H$9:$H$508,Spend!$E$9:$E$508,C33,Spend!$G$9:$G$508,Items!$C$172)+SUMIFS(Trans!$I$9:$I$508,Trans!$E$9:$E$508,C33,Trans!$G$9:$G$508,Items!$C$172)</f>
        <v>0</v>
      </c>
      <c r="H33" s="92" t="e">
        <f t="shared" si="0"/>
        <v>#REF!</v>
      </c>
    </row>
    <row r="34" spans="2:8" ht="15.75">
      <c r="B34" s="92" t="str">
        <f t="shared" si="1"/>
        <v/>
      </c>
      <c r="C34" s="92">
        <f>Items!C163</f>
        <v>0</v>
      </c>
      <c r="D34" s="92">
        <f>Items!D163</f>
        <v>0</v>
      </c>
      <c r="E34" s="92">
        <f>IF($E$6=Items!G163,Items!F163,0)</f>
        <v>0</v>
      </c>
      <c r="F34" s="92">
        <f>SUMIFS(Add!$H$9:$H$508,Add!$E$9:$E$508,C34,Add!$G$9:$G$508,Items!$C$172)+SUMIFS(Trans!$I$9:$I$508,Trans!$E$9:$E$508,C34,Trans!$H$9:$H$508,Items!$C$172)</f>
        <v>0</v>
      </c>
      <c r="G34" s="92">
        <f>SUMIFS(Spend!$H$9:$H$508,Spend!$E$9:$E$508,C34,Spend!$G$9:$G$508,Items!$C$172)+SUMIFS(Trans!$I$9:$I$508,Trans!$E$9:$E$508,C34,Trans!$G$9:$G$508,Items!$C$172)</f>
        <v>0</v>
      </c>
      <c r="H34" s="92">
        <f t="shared" si="0"/>
        <v>0</v>
      </c>
    </row>
    <row r="35" spans="2:8" ht="15.75">
      <c r="B35" s="92" t="str">
        <f t="shared" si="1"/>
        <v/>
      </c>
      <c r="C35" s="92">
        <f>Items!C164</f>
        <v>0</v>
      </c>
      <c r="D35" s="92">
        <f>Items!D164</f>
        <v>0</v>
      </c>
      <c r="E35" s="92">
        <f>IF($E$6=Items!G164,Items!F164,0)</f>
        <v>0</v>
      </c>
      <c r="F35" s="92">
        <f>SUMIFS(Add!$H$9:$H$508,Add!$E$9:$E$508,C35,Add!$G$9:$G$508,Items!$C$172)+SUMIFS(Trans!$I$9:$I$508,Trans!$E$9:$E$508,C35,Trans!$H$9:$H$508,Items!$C$172)</f>
        <v>0</v>
      </c>
      <c r="G35" s="92">
        <f>SUMIFS(Spend!$H$9:$H$508,Spend!$E$9:$E$508,C35,Spend!$G$9:$G$508,Items!$C$172)+SUMIFS(Trans!$I$9:$I$508,Trans!$E$9:$E$508,C35,Trans!$G$9:$G$508,Items!$C$172)</f>
        <v>0</v>
      </c>
      <c r="H35" s="92">
        <f t="shared" si="0"/>
        <v>0</v>
      </c>
    </row>
    <row r="36" spans="2:8" ht="15.75">
      <c r="B36" s="92" t="str">
        <f t="shared" si="1"/>
        <v/>
      </c>
      <c r="C36" s="92">
        <f>Items!C165</f>
        <v>0</v>
      </c>
      <c r="D36" s="92">
        <f>Items!D165</f>
        <v>0</v>
      </c>
      <c r="E36" s="92">
        <f>IF($E$6=Items!G165,Items!F165,0)</f>
        <v>0</v>
      </c>
      <c r="F36" s="92">
        <f>SUMIFS(Add!$H$9:$H$508,Add!$E$9:$E$508,C36,Add!$G$9:$G$508,Items!$C$172)+SUMIFS(Trans!$I$9:$I$508,Trans!$E$9:$E$508,C36,Trans!$H$9:$H$508,Items!$C$172)</f>
        <v>0</v>
      </c>
      <c r="G36" s="92">
        <f>SUMIFS(Spend!$H$9:$H$508,Spend!$E$9:$E$508,C36,Spend!$G$9:$G$508,Items!$C$172)+SUMIFS(Trans!$I$9:$I$508,Trans!$E$9:$E$508,C36,Trans!$G$9:$G$508,Items!$C$172)</f>
        <v>0</v>
      </c>
      <c r="H36" s="92">
        <f t="shared" si="0"/>
        <v>0</v>
      </c>
    </row>
    <row r="37" spans="2:8" ht="15.75">
      <c r="B37" s="92" t="str">
        <f t="shared" si="1"/>
        <v/>
      </c>
      <c r="C37" s="92">
        <f>Items!C166</f>
        <v>0</v>
      </c>
      <c r="D37" s="92">
        <f>Items!D166</f>
        <v>0</v>
      </c>
      <c r="E37" s="92">
        <f>IF($E$6=Items!G166,Items!F166,0)</f>
        <v>0</v>
      </c>
      <c r="F37" s="92">
        <f>SUMIFS(Add!$H$9:$H$508,Add!$E$9:$E$508,C37,Add!$G$9:$G$508,Items!$C$172)+SUMIFS(Trans!$I$9:$I$508,Trans!$E$9:$E$508,C37,Trans!$H$9:$H$508,Items!$C$172)</f>
        <v>0</v>
      </c>
      <c r="G37" s="92">
        <f>SUMIFS(Spend!$H$9:$H$508,Spend!$E$9:$E$508,C37,Spend!$G$9:$G$508,Items!$C$172)+SUMIFS(Trans!$I$9:$I$508,Trans!$E$9:$E$508,C37,Trans!$G$9:$G$508,Items!$C$172)</f>
        <v>0</v>
      </c>
      <c r="H37" s="92">
        <f t="shared" si="0"/>
        <v>0</v>
      </c>
    </row>
    <row r="38" spans="2:8" ht="15.75">
      <c r="B38" s="92" t="str">
        <f t="shared" si="1"/>
        <v/>
      </c>
      <c r="C38" s="92">
        <f>Items!C167</f>
        <v>0</v>
      </c>
      <c r="D38" s="92">
        <f>Items!D167</f>
        <v>0</v>
      </c>
      <c r="E38" s="92">
        <f>IF($E$6=Items!G167,Items!F167,0)</f>
        <v>0</v>
      </c>
      <c r="F38" s="92">
        <f>SUMIFS(Add!$H$9:$H$508,Add!$E$9:$E$508,C38,Add!$G$9:$G$508,Items!$C$172)+SUMIFS(Trans!$I$9:$I$508,Trans!$E$9:$E$508,C38,Trans!$H$9:$H$508,Items!$C$172)</f>
        <v>0</v>
      </c>
      <c r="G38" s="92">
        <f>SUMIFS(Spend!$H$9:$H$508,Spend!$E$9:$E$508,C38,Spend!$G$9:$G$508,Items!$C$172)+SUMIFS(Trans!$I$9:$I$508,Trans!$E$9:$E$508,C38,Trans!$G$9:$G$508,Items!$C$172)</f>
        <v>0</v>
      </c>
      <c r="H38" s="92">
        <f t="shared" si="0"/>
        <v>0</v>
      </c>
    </row>
    <row r="39" spans="2:8"/>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mergeCells count="1">
    <mergeCell ref="D4:F5"/>
  </mergeCells>
  <conditionalFormatting sqref="B9:H38">
    <cfRule type="notContainsBlanks" dxfId="12" priority="2">
      <formula>LEN(TRIM(B9))&gt;0</formula>
    </cfRule>
  </conditionalFormatting>
  <conditionalFormatting sqref="E9:E38">
    <cfRule type="notContainsBlanks" dxfId="11" priority="1">
      <formula>LEN(TRIM(E9))&gt;0</formula>
    </cfRule>
  </conditionalFormatting>
  <printOptions horizontalCentered="1"/>
  <pageMargins left="0" right="0" top="0.98425196850393704" bottom="0" header="0" footer="0"/>
  <pageSetup paperSize="9" scale="81" orientation="portrait" verticalDpi="0" r:id="rId1"/>
  <drawing r:id="rId2"/>
</worksheet>
</file>

<file path=xl/worksheets/sheet8.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35</v>
      </c>
      <c r="E4" s="219"/>
      <c r="F4" s="220"/>
      <c r="I4" s="29"/>
    </row>
    <row r="5" spans="2:9" ht="15" customHeight="1" thickBot="1">
      <c r="D5" s="221"/>
      <c r="E5" s="222"/>
      <c r="F5" s="223"/>
      <c r="I5" s="29"/>
    </row>
    <row r="6" spans="2:9" ht="15" customHeight="1" thickTop="1">
      <c r="E6" s="27" t="str">
        <f>Items!C173</f>
        <v><![CDATA[فرعي]]></v>
      </c>
      <c r="I6" s="29"/>
    </row>
    <row r="7" spans="2:9" ht="15" customHeight="1" thickBot="1"/>
    <row r="8" spans="2:9" ht="19.5" thickTop="1" thickBot="1">
      <c r="B8" s="81" t="str">
        <f>Items!B7</f>
        <v><![CDATA[م]]></v>
      </c>
      <c r="C8" s="81" t="str">
        <f>Items!C7</f>
        <v><![CDATA[كود الصنف]]></v>
      </c>
      <c r="D8" s="81" t="str">
        <f>Items!D7</f>
        <v><![CDATA[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SUMIFS(Add!$H$9:$H$508,Add!$E$9:$E$508,C9,Add!$G$9:$G$508,Items!$C$173)+SUMIFS(Trans!$I$9:$I$508,Trans!$E$9:$E$508,C9,Trans!$H$9:$H$508,Items!$C$173)</f>
        <v>0</v>
      </c>
      <c r="G9" s="83">
        <f>SUMIFS(Spend!$H$9:$H$508,Spend!$E$9:$E$508,C9,Spend!$G$9:$G$508,Items!$C$173)+SUMIFS(Trans!$I$9:$I$508,Trans!$E$9:$E$508,C9,Trans!$G$9:$G$508,Items!$C$173)</f>
        <v>0</v>
      </c>
      <c r="H9" s="84">
        <f>+E9+F9-G9</f>
        <v>0</v>
      </c>
    </row>
    <row r="10" spans="2:9" ht="15.75">
      <c r="B10" s="85" t="str">
        <f>IF(C10&lt;&gt;0,1+B9,"")</f>
        <v/>
      </c>
      <c r="C10" s="86">
        <f>Items!C9</f>
        <v>0</v>
      </c>
      <c r="D10" s="86">
        <f>Items!D9</f>
        <v>0</v>
      </c>
      <c r="E10" s="92">
        <f>IF($E$6=Items!G9,Items!F9,0)</f>
        <v>0</v>
      </c>
      <c r="F10" s="86">
        <f>SUMIFS(Add!$H$9:$H$508,Add!$E$9:$E$508,C10,Add!$G$9:$G$508,Items!$C$173)+SUMIFS(Trans!$I$9:$I$508,Trans!$E$9:$E$508,C10,Trans!$H$9:$H$508,Items!$C$173)</f>
        <v>0</v>
      </c>
      <c r="G10" s="86">
        <f>SUMIFS(Spend!$H$9:$H$508,Spend!$E$9:$E$508,C10,Spend!$G$9:$G$508,Items!$C$173)+SUMIFS(Trans!$I$9:$I$508,Trans!$E$9:$E$508,C10,Trans!$G$9:$G$508,Items!$C$173)</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SUMIFS(Add!$H$9:$H$508,Add!$E$9:$E$508,C11,Add!$G$9:$G$508,Items!$C$173)+SUMIFS(Trans!$I$9:$I$508,Trans!$E$9:$E$508,C11,Trans!$H$9:$H$508,Items!$C$173)</f>
        <v>0</v>
      </c>
      <c r="G11" s="86">
        <f>SUMIFS(Spend!$H$9:$H$508,Spend!$E$9:$E$508,C11,Spend!$G$9:$G$508,Items!$C$173)+SUMIFS(Trans!$I$9:$I$508,Trans!$E$9:$E$508,C11,Trans!$G$9:$G$508,Items!$C$173)</f>
        <v>0</v>
      </c>
      <c r="H11" s="87">
        <f t="shared" si="0"/>
        <v>0</v>
      </c>
    </row>
    <row r="12" spans="2:9" ht="15.75">
      <c r="B12" s="85" t="str">
        <f t="shared" si="1"/>
        <v/>
      </c>
      <c r="C12" s="86">
        <f>Items!C142</f>
        <v>0</v>
      </c>
      <c r="D12" s="86">
        <f>Items!D142</f>
        <v>0</v>
      </c>
      <c r="E12" s="92">
        <f>IF($E$6=Items!G142,Items!F142,0)</f>
        <v>0</v>
      </c>
      <c r="F12" s="86">
        <f>SUMIFS(Add!$H$9:$H$508,Add!$E$9:$E$508,C12,Add!$G$9:$G$508,Items!$C$173)+SUMIFS(Trans!$I$9:$I$508,Trans!$E$9:$E$508,C12,Trans!$H$9:$H$508,Items!$C$173)</f>
        <v>0</v>
      </c>
      <c r="G12" s="86">
        <f>SUMIFS(Spend!$H$9:$H$508,Spend!$E$9:$E$508,C12,Spend!$G$9:$G$508,Items!$C$173)+SUMIFS(Trans!$I$9:$I$508,Trans!$E$9:$E$508,C12,Trans!$G$9:$G$508,Items!$C$173)</f>
        <v>0</v>
      </c>
      <c r="H12" s="87">
        <f t="shared" si="0"/>
        <v>0</v>
      </c>
    </row>
    <row r="13" spans="2:9" ht="15.75">
      <c r="B13" s="85" t="str">
        <f t="shared" si="1"/>
        <v/>
      </c>
      <c r="C13" s="86">
        <f>Items!C143</f>
        <v>0</v>
      </c>
      <c r="D13" s="86">
        <f>Items!D143</f>
        <v>0</v>
      </c>
      <c r="E13" s="92">
        <f>IF($E$6=Items!G143,Items!F143,0)</f>
        <v>0</v>
      </c>
      <c r="F13" s="86">
        <f>SUMIFS(Add!$H$9:$H$508,Add!$E$9:$E$508,C13,Add!$G$9:$G$508,Items!$C$173)+SUMIFS(Trans!$I$9:$I$508,Trans!$E$9:$E$508,C13,Trans!$H$9:$H$508,Items!$C$173)</f>
        <v>0</v>
      </c>
      <c r="G13" s="86">
        <f>SUMIFS(Spend!$H$9:$H$508,Spend!$E$9:$E$508,C13,Spend!$G$9:$G$508,Items!$C$173)+SUMIFS(Trans!$I$9:$I$508,Trans!$E$9:$E$508,C13,Trans!$G$9:$G$508,Items!$C$173)</f>
        <v>0</v>
      </c>
      <c r="H13" s="87">
        <f t="shared" si="0"/>
        <v>0</v>
      </c>
    </row>
    <row r="14" spans="2:9" ht="15.75">
      <c r="B14" s="85" t="str">
        <f t="shared" si="1"/>
        <v/>
      </c>
      <c r="C14" s="86">
        <f>Items!C144</f>
        <v>0</v>
      </c>
      <c r="D14" s="86">
        <f>Items!D144</f>
        <v>0</v>
      </c>
      <c r="E14" s="92">
        <f>IF($E$6=Items!G144,Items!F144,0)</f>
        <v>0</v>
      </c>
      <c r="F14" s="86">
        <f>SUMIFS(Add!$H$9:$H$508,Add!$E$9:$E$508,C14,Add!$G$9:$G$508,Items!$C$173)+SUMIFS(Trans!$I$9:$I$508,Trans!$E$9:$E$508,C14,Trans!$H$9:$H$508,Items!$C$173)</f>
        <v>0</v>
      </c>
      <c r="G14" s="86">
        <f>SUMIFS(Spend!$H$9:$H$508,Spend!$E$9:$E$508,C14,Spend!$G$9:$G$508,Items!$C$173)+SUMIFS(Trans!$I$9:$I$508,Trans!$E$9:$E$508,C14,Trans!$G$9:$G$508,Items!$C$173)</f>
        <v>0</v>
      </c>
      <c r="H14" s="87">
        <f t="shared" si="0"/>
        <v>0</v>
      </c>
    </row>
    <row r="15" spans="2:9" ht="15.75">
      <c r="B15" s="85" t="str">
        <f t="shared" si="1"/>
        <v/>
      </c>
      <c r="C15" s="86">
        <f>Items!C145</f>
        <v>0</v>
      </c>
      <c r="D15" s="86">
        <f>Items!D145</f>
        <v>0</v>
      </c>
      <c r="E15" s="92">
        <f>IF($E$6=Items!G145,Items!F145,0)</f>
        <v>0</v>
      </c>
      <c r="F15" s="86">
        <f>SUMIFS(Add!$H$9:$H$508,Add!$E$9:$E$508,C15,Add!$G$9:$G$508,Items!$C$173)+SUMIFS(Trans!$I$9:$I$508,Trans!$E$9:$E$508,C15,Trans!$H$9:$H$508,Items!$C$173)</f>
        <v>0</v>
      </c>
      <c r="G15" s="86">
        <f>SUMIFS(Spend!$H$9:$H$508,Spend!$E$9:$E$508,C15,Spend!$G$9:$G$508,Items!$C$173)+SUMIFS(Trans!$I$9:$I$508,Trans!$E$9:$E$508,C15,Trans!$G$9:$G$508,Items!$C$173)</f>
        <v>0</v>
      </c>
      <c r="H15" s="87">
        <f t="shared" si="0"/>
        <v>0</v>
      </c>
    </row>
    <row r="16" spans="2:9" ht="15.75">
      <c r="B16" s="85" t="str">
        <f t="shared" si="1"/>
        <v/>
      </c>
      <c r="C16" s="86">
        <f>Items!C146</f>
        <v>0</v>
      </c>
      <c r="D16" s="86">
        <f>Items!D146</f>
        <v>0</v>
      </c>
      <c r="E16" s="92">
        <f>IF($E$6=Items!G146,Items!F146,0)</f>
        <v>0</v>
      </c>
      <c r="F16" s="86">
        <f>SUMIFS(Add!$H$9:$H$508,Add!$E$9:$E$508,C16,Add!$G$9:$G$508,Items!$C$173)+SUMIFS(Trans!$I$9:$I$508,Trans!$E$9:$E$508,C16,Trans!$H$9:$H$508,Items!$C$173)</f>
        <v>0</v>
      </c>
      <c r="G16" s="86">
        <f>SUMIFS(Spend!$H$9:$H$508,Spend!$E$9:$E$508,C16,Spend!$G$9:$G$508,Items!$C$173)+SUMIFS(Trans!$I$9:$I$508,Trans!$E$9:$E$508,C16,Trans!$G$9:$G$508,Items!$C$173)</f>
        <v>0</v>
      </c>
      <c r="H16" s="87">
        <f t="shared" si="0"/>
        <v>0</v>
      </c>
    </row>
    <row r="17" spans="2:8" ht="15.75">
      <c r="B17" s="85" t="str">
        <f t="shared" si="1"/>
        <v/>
      </c>
      <c r="C17" s="86">
        <f>Items!C147</f>
        <v>0</v>
      </c>
      <c r="D17" s="86">
        <f>Items!D147</f>
        <v>0</v>
      </c>
      <c r="E17" s="92">
        <f>IF($E$6=Items!G147,Items!F147,0)</f>
        <v>0</v>
      </c>
      <c r="F17" s="86">
        <f>SUMIFS(Add!$H$9:$H$508,Add!$E$9:$E$508,C17,Add!$G$9:$G$508,Items!$C$173)+SUMIFS(Trans!$I$9:$I$508,Trans!$E$9:$E$508,C17,Trans!$H$9:$H$508,Items!$C$173)</f>
        <v>0</v>
      </c>
      <c r="G17" s="86">
        <f>SUMIFS(Spend!$H$9:$H$508,Spend!$E$9:$E$508,C17,Spend!$G$9:$G$508,Items!$C$173)+SUMIFS(Trans!$I$9:$I$508,Trans!$E$9:$E$508,C17,Trans!$G$9:$G$508,Items!$C$173)</f>
        <v>0</v>
      </c>
      <c r="H17" s="87">
        <f t="shared" si="0"/>
        <v>0</v>
      </c>
    </row>
    <row r="18" spans="2:8" ht="15.75">
      <c r="B18" s="85" t="str">
        <f t="shared" si="1"/>
        <v/>
      </c>
      <c r="C18" s="86">
        <f>Items!C148</f>
        <v>0</v>
      </c>
      <c r="D18" s="86">
        <f>Items!D148</f>
        <v>0</v>
      </c>
      <c r="E18" s="92">
        <f>IF($E$6=Items!G148,Items!F148,0)</f>
        <v>0</v>
      </c>
      <c r="F18" s="86">
        <f>SUMIFS(Add!$H$9:$H$508,Add!$E$9:$E$508,C18,Add!$G$9:$G$508,Items!$C$173)+SUMIFS(Trans!$I$9:$I$508,Trans!$E$9:$E$508,C18,Trans!$H$9:$H$508,Items!$C$173)</f>
        <v>0</v>
      </c>
      <c r="G18" s="86">
        <f>SUMIFS(Spend!$H$9:$H$508,Spend!$E$9:$E$508,C18,Spend!$G$9:$G$508,Items!$C$173)+SUMIFS(Trans!$I$9:$I$508,Trans!$E$9:$E$508,C18,Trans!$G$9:$G$508,Items!$C$173)</f>
        <v>0</v>
      </c>
      <c r="H18" s="87">
        <f t="shared" si="0"/>
        <v>0</v>
      </c>
    </row>
    <row r="19" spans="2:8" ht="15.75">
      <c r="B19" s="85" t="str">
        <f t="shared" si="1"/>
        <v/>
      </c>
      <c r="C19" s="86">
        <f>Items!C149</f>
        <v>0</v>
      </c>
      <c r="D19" s="86">
        <f>Items!D149</f>
        <v>0</v>
      </c>
      <c r="E19" s="92">
        <f>IF($E$6=Items!G149,Items!F149,0)</f>
        <v>0</v>
      </c>
      <c r="F19" s="86">
        <f>SUMIFS(Add!$H$9:$H$508,Add!$E$9:$E$508,C19,Add!$G$9:$G$508,Items!$C$173)+SUMIFS(Trans!$I$9:$I$508,Trans!$E$9:$E$508,C19,Trans!$H$9:$H$508,Items!$C$173)</f>
        <v>0</v>
      </c>
      <c r="G19" s="86">
        <f>SUMIFS(Spend!$H$9:$H$508,Spend!$E$9:$E$508,C19,Spend!$G$9:$G$508,Items!$C$173)+SUMIFS(Trans!$I$9:$I$508,Trans!$E$9:$E$508,C19,Trans!$G$9:$G$508,Items!$C$173)</f>
        <v>0</v>
      </c>
      <c r="H19" s="87">
        <f t="shared" si="0"/>
        <v>0</v>
      </c>
    </row>
    <row r="20" spans="2:8" ht="15.75">
      <c r="B20" s="85" t="str">
        <f t="shared" si="1"/>
        <v/>
      </c>
      <c r="C20" s="86">
        <f>Items!C150</f>
        <v>0</v>
      </c>
      <c r="D20" s="86">
        <f>Items!D150</f>
        <v>0</v>
      </c>
      <c r="E20" s="92">
        <f>IF($E$6=Items!G150,Items!F150,0)</f>
        <v>0</v>
      </c>
      <c r="F20" s="86">
        <f>SUMIFS(Add!$H$9:$H$508,Add!$E$9:$E$508,C20,Add!$G$9:$G$508,Items!$C$173)+SUMIFS(Trans!$I$9:$I$508,Trans!$E$9:$E$508,C20,Trans!$H$9:$H$508,Items!$C$173)</f>
        <v>0</v>
      </c>
      <c r="G20" s="86">
        <f>SUMIFS(Spend!$H$9:$H$508,Spend!$E$9:$E$508,C20,Spend!$G$9:$G$508,Items!$C$173)+SUMIFS(Trans!$I$9:$I$508,Trans!$E$9:$E$508,C20,Trans!$G$9:$G$508,Items!$C$173)</f>
        <v>0</v>
      </c>
      <c r="H20" s="87">
        <f t="shared" si="0"/>
        <v>0</v>
      </c>
    </row>
    <row r="21" spans="2:8" ht="15.75">
      <c r="B21" s="85" t="str">
        <f t="shared" si="1"/>
        <v/>
      </c>
      <c r="C21" s="86">
        <f>Items!C151</f>
        <v>0</v>
      </c>
      <c r="D21" s="86">
        <f>Items!D151</f>
        <v>0</v>
      </c>
      <c r="E21" s="92">
        <f>IF($E$6=Items!G151,Items!F151,0)</f>
        <v>0</v>
      </c>
      <c r="F21" s="86">
        <f>SUMIFS(Add!$H$9:$H$508,Add!$E$9:$E$508,C21,Add!$G$9:$G$508,Items!$C$173)+SUMIFS(Trans!$I$9:$I$508,Trans!$E$9:$E$508,C21,Trans!$H$9:$H$508,Items!$C$173)</f>
        <v>0</v>
      </c>
      <c r="G21" s="86">
        <f>SUMIFS(Spend!$H$9:$H$508,Spend!$E$9:$E$508,C21,Spend!$G$9:$G$508,Items!$C$173)+SUMIFS(Trans!$I$9:$I$508,Trans!$E$9:$E$508,C21,Trans!$G$9:$G$508,Items!$C$173)</f>
        <v>0</v>
      </c>
      <c r="H21" s="87">
        <f t="shared" si="0"/>
        <v>0</v>
      </c>
    </row>
    <row r="22" spans="2:8" ht="15.75">
      <c r="B22" s="85" t="str">
        <f t="shared" si="1"/>
        <v/>
      </c>
      <c r="C22" s="86">
        <f>Items!C152</f>
        <v>0</v>
      </c>
      <c r="D22" s="86">
        <f>Items!D152</f>
        <v>0</v>
      </c>
      <c r="E22" s="92">
        <f>IF($E$6=Items!G152,Items!F152,0)</f>
        <v>0</v>
      </c>
      <c r="F22" s="86">
        <f>SUMIFS(Add!$H$9:$H$508,Add!$E$9:$E$508,C22,Add!$G$9:$G$508,Items!$C$173)+SUMIFS(Trans!$I$9:$I$508,Trans!$E$9:$E$508,C22,Trans!$H$9:$H$508,Items!$C$173)</f>
        <v>0</v>
      </c>
      <c r="G22" s="86">
        <f>SUMIFS(Spend!$H$9:$H$508,Spend!$E$9:$E$508,C22,Spend!$G$9:$G$508,Items!$C$173)+SUMIFS(Trans!$I$9:$I$508,Trans!$E$9:$E$508,C22,Trans!$G$9:$G$508,Items!$C$173)</f>
        <v>0</v>
      </c>
      <c r="H22" s="87">
        <f t="shared" si="0"/>
        <v>0</v>
      </c>
    </row>
    <row r="23" spans="2:8" ht="15.75">
      <c r="B23" s="85" t="str">
        <f t="shared" si="1"/>
        <v/>
      </c>
      <c r="C23" s="86">
        <f>Items!C153</f>
        <v>0</v>
      </c>
      <c r="D23" s="86">
        <f>Items!D153</f>
        <v>0</v>
      </c>
      <c r="E23" s="92">
        <f>IF($E$6=Items!G153,Items!F153,0)</f>
        <v>0</v>
      </c>
      <c r="F23" s="86">
        <f>SUMIFS(Add!$H$9:$H$508,Add!$E$9:$E$508,C23,Add!$G$9:$G$508,Items!$C$173)+SUMIFS(Trans!$I$9:$I$508,Trans!$E$9:$E$508,C23,Trans!$H$9:$H$508,Items!$C$173)</f>
        <v>0</v>
      </c>
      <c r="G23" s="86">
        <f>SUMIFS(Spend!$H$9:$H$508,Spend!$E$9:$E$508,C23,Spend!$G$9:$G$508,Items!$C$173)+SUMIFS(Trans!$I$9:$I$508,Trans!$E$9:$E$508,C23,Trans!$G$9:$G$508,Items!$C$173)</f>
        <v>0</v>
      </c>
      <c r="H23" s="87">
        <f t="shared" si="0"/>
        <v>0</v>
      </c>
    </row>
    <row r="24" spans="2:8" ht="15.75">
      <c r="B24" s="85" t="str">
        <f t="shared" si="1"/>
        <v/>
      </c>
      <c r="C24" s="86">
        <f>Items!C154</f>
        <v>0</v>
      </c>
      <c r="D24" s="86">
        <f>Items!D154</f>
        <v>0</v>
      </c>
      <c r="E24" s="92">
        <f>IF($E$6=Items!G154,Items!F154,0)</f>
        <v>0</v>
      </c>
      <c r="F24" s="86">
        <f>SUMIFS(Add!$H$9:$H$508,Add!$E$9:$E$508,C24,Add!$G$9:$G$508,Items!$C$173)+SUMIFS(Trans!$I$9:$I$508,Trans!$E$9:$E$508,C24,Trans!$H$9:$H$508,Items!$C$173)</f>
        <v>0</v>
      </c>
      <c r="G24" s="86">
        <f>SUMIFS(Spend!$H$9:$H$508,Spend!$E$9:$E$508,C24,Spend!$G$9:$G$508,Items!$C$173)+SUMIFS(Trans!$I$9:$I$508,Trans!$E$9:$E$508,C24,Trans!$G$9:$G$508,Items!$C$173)</f>
        <v>0</v>
      </c>
      <c r="H24" s="87">
        <f t="shared" si="0"/>
        <v>0</v>
      </c>
    </row>
    <row r="25" spans="2:8" ht="15.75">
      <c r="B25" s="85" t="str">
        <f t="shared" si="1"/>
        <v/>
      </c>
      <c r="C25" s="86">
        <f>Items!C155</f>
        <v>0</v>
      </c>
      <c r="D25" s="86">
        <f>Items!D155</f>
        <v>0</v>
      </c>
      <c r="E25" s="92">
        <f>IF($E$6=Items!G155,Items!F155,0)</f>
        <v>0</v>
      </c>
      <c r="F25" s="86">
        <f>SUMIFS(Add!$H$9:$H$508,Add!$E$9:$E$508,C25,Add!$G$9:$G$508,Items!$C$173)+SUMIFS(Trans!$I$9:$I$508,Trans!$E$9:$E$508,C25,Trans!$H$9:$H$508,Items!$C$173)</f>
        <v>0</v>
      </c>
      <c r="G25" s="86">
        <f>SUMIFS(Spend!$H$9:$H$508,Spend!$E$9:$E$508,C25,Spend!$G$9:$G$508,Items!$C$173)+SUMIFS(Trans!$I$9:$I$508,Trans!$E$9:$E$508,C25,Trans!$G$9:$G$508,Items!$C$173)</f>
        <v>0</v>
      </c>
      <c r="H25" s="87">
        <f t="shared" si="0"/>
        <v>0</v>
      </c>
    </row>
    <row r="26" spans="2:8" ht="15.75">
      <c r="B26" s="85" t="str">
        <f t="shared" si="1"/>
        <v/>
      </c>
      <c r="C26" s="86">
        <f>Items!C156</f>
        <v>0</v>
      </c>
      <c r="D26" s="86">
        <f>Items!D156</f>
        <v>0</v>
      </c>
      <c r="E26" s="92">
        <f>IF($E$6=Items!G156,Items!F156,0)</f>
        <v>0</v>
      </c>
      <c r="F26" s="86">
        <f>SUMIFS(Add!$H$9:$H$508,Add!$E$9:$E$508,C26,Add!$G$9:$G$508,Items!$C$173)+SUMIFS(Trans!$I$9:$I$508,Trans!$E$9:$E$508,C26,Trans!$H$9:$H$508,Items!$C$173)</f>
        <v>0</v>
      </c>
      <c r="G26" s="86">
        <f>SUMIFS(Spend!$H$9:$H$508,Spend!$E$9:$E$508,C26,Spend!$G$9:$G$508,Items!$C$173)+SUMIFS(Trans!$I$9:$I$508,Trans!$E$9:$E$508,C26,Trans!$G$9:$G$508,Items!$C$173)</f>
        <v>0</v>
      </c>
      <c r="H26" s="87">
        <f t="shared" si="0"/>
        <v>0</v>
      </c>
    </row>
    <row r="27" spans="2:8" ht="15.75">
      <c r="B27" s="85" t="str">
        <f t="shared" si="1"/>
        <v/>
      </c>
      <c r="C27" s="86">
        <f>Items!C157</f>
        <v>0</v>
      </c>
      <c r="D27" s="86">
        <f>Items!D157</f>
        <v>0</v>
      </c>
      <c r="E27" s="92">
        <f>IF($E$6=Items!G157,Items!F157,0)</f>
        <v>0</v>
      </c>
      <c r="F27" s="86">
        <f>SUMIFS(Add!$H$9:$H$508,Add!$E$9:$E$508,C27,Add!$G$9:$G$508,Items!$C$173)+SUMIFS(Trans!$I$9:$I$508,Trans!$E$9:$E$508,C27,Trans!$H$9:$H$508,Items!$C$173)</f>
        <v>0</v>
      </c>
      <c r="G27" s="86">
        <f>SUMIFS(Spend!$H$9:$H$508,Spend!$E$9:$E$508,C27,Spend!$G$9:$G$508,Items!$C$173)+SUMIFS(Trans!$I$9:$I$508,Trans!$E$9:$E$508,C27,Trans!$G$9:$G$508,Items!$C$173)</f>
        <v>0</v>
      </c>
      <c r="H27" s="87">
        <f t="shared" si="0"/>
        <v>0</v>
      </c>
    </row>
    <row r="28" spans="2:8" ht="15.75">
      <c r="B28" s="85" t="str">
        <f t="shared" si="1"/>
        <v/>
      </c>
      <c r="C28" s="86">
        <f>Items!C158</f>
        <v>0</v>
      </c>
      <c r="D28" s="86">
        <f>Items!D158</f>
        <v>0</v>
      </c>
      <c r="E28" s="92">
        <f>IF($E$6=Items!G158,Items!F158,0)</f>
        <v>0</v>
      </c>
      <c r="F28" s="86">
        <f>SUMIFS(Add!$H$9:$H$508,Add!$E$9:$E$508,C28,Add!$G$9:$G$508,Items!$C$173)+SUMIFS(Trans!$I$9:$I$508,Trans!$E$9:$E$508,C28,Trans!$H$9:$H$508,Items!$C$173)</f>
        <v>0</v>
      </c>
      <c r="G28" s="86">
        <f>SUMIFS(Spend!$H$9:$H$508,Spend!$E$9:$E$508,C28,Spend!$G$9:$G$508,Items!$C$173)+SUMIFS(Trans!$I$9:$I$508,Trans!$E$9:$E$508,C28,Trans!$G$9:$G$508,Items!$C$173)</f>
        <v>0</v>
      </c>
      <c r="H28" s="87">
        <f t="shared" si="0"/>
        <v>0</v>
      </c>
    </row>
    <row r="29" spans="2:8" ht="15.75">
      <c r="B29" s="85" t="str">
        <f t="shared" si="1"/>
        <v/>
      </c>
      <c r="C29" s="86">
        <f>Items!C159</f>
        <v>0</v>
      </c>
      <c r="D29" s="86">
        <f>Items!D159</f>
        <v>0</v>
      </c>
      <c r="E29" s="92">
        <f>IF($E$6=Items!G159,Items!F159,0)</f>
        <v>0</v>
      </c>
      <c r="F29" s="86">
        <f>SUMIFS(Add!$H$9:$H$508,Add!$E$9:$E$508,C29,Add!$G$9:$G$508,Items!$C$173)+SUMIFS(Trans!$I$9:$I$508,Trans!$E$9:$E$508,C29,Trans!$H$9:$H$508,Items!$C$173)</f>
        <v>0</v>
      </c>
      <c r="G29" s="86">
        <f>SUMIFS(Spend!$H$9:$H$508,Spend!$E$9:$E$508,C29,Spend!$G$9:$G$508,Items!$C$173)+SUMIFS(Trans!$I$9:$I$508,Trans!$E$9:$E$508,C29,Trans!$G$9:$G$508,Items!$C$173)</f>
        <v>0</v>
      </c>
      <c r="H29" s="87">
        <f t="shared" si="0"/>
        <v>0</v>
      </c>
    </row>
    <row r="30" spans="2:8" ht="15.75">
      <c r="B30" s="85" t="str">
        <f t="shared" si="1"/>
        <v/>
      </c>
      <c r="C30" s="86">
        <f>Items!C160</f>
        <v>0</v>
      </c>
      <c r="D30" s="86">
        <f>Items!D160</f>
        <v>0</v>
      </c>
      <c r="E30" s="92">
        <f>IF($E$6=Items!G160,Items!F160,0)</f>
        <v>0</v>
      </c>
      <c r="F30" s="86">
        <f>SUMIFS(Add!$H$9:$H$508,Add!$E$9:$E$508,C30,Add!$G$9:$G$508,Items!$C$173)+SUMIFS(Trans!$I$9:$I$508,Trans!$E$9:$E$508,C30,Trans!$H$9:$H$508,Items!$C$173)</f>
        <v>0</v>
      </c>
      <c r="G30" s="86">
        <f>SUMIFS(Spend!$H$9:$H$508,Spend!$E$9:$E$508,C30,Spend!$G$9:$G$508,Items!$C$173)+SUMIFS(Trans!$I$9:$I$508,Trans!$E$9:$E$508,C30,Trans!$G$9:$G$508,Items!$C$173)</f>
        <v>0</v>
      </c>
      <c r="H30" s="87">
        <f t="shared" si="0"/>
        <v>0</v>
      </c>
    </row>
    <row r="31" spans="2:8" ht="15.75">
      <c r="B31" s="85" t="str">
        <f t="shared" si="1"/>
        <v/>
      </c>
      <c r="C31" s="86">
        <f>Items!C161</f>
        <v>0</v>
      </c>
      <c r="D31" s="86">
        <f>Items!D161</f>
        <v>0</v>
      </c>
      <c r="E31" s="92">
        <f>IF($E$6=Items!G161,Items!F161,0)</f>
        <v>0</v>
      </c>
      <c r="F31" s="86">
        <f>SUMIFS(Add!$H$9:$H$508,Add!$E$9:$E$508,C31,Add!$G$9:$G$508,Items!$C$173)+SUMIFS(Trans!$I$9:$I$508,Trans!$E$9:$E$508,C31,Trans!$H$9:$H$508,Items!$C$173)</f>
        <v>0</v>
      </c>
      <c r="G31" s="86">
        <f>SUMIFS(Spend!$H$9:$H$508,Spend!$E$9:$E$508,C31,Spend!$G$9:$G$508,Items!$C$173)+SUMIFS(Trans!$I$9:$I$508,Trans!$E$9:$E$508,C31,Trans!$G$9:$G$508,Items!$C$173)</f>
        <v>0</v>
      </c>
      <c r="H31" s="87">
        <f t="shared" si="0"/>
        <v>0</v>
      </c>
    </row>
    <row r="32" spans="2:8" ht="15.75">
      <c r="B32" s="85" t="str">
        <f t="shared" si="1"/>
        <v/>
      </c>
      <c r="C32" s="86">
        <f>Items!C162</f>
        <v>0</v>
      </c>
      <c r="D32" s="86">
        <f>Items!D162</f>
        <v>0</v>
      </c>
      <c r="E32" s="92">
        <f>IF($E$6=Items!G162,Items!F162,0)</f>
        <v>0</v>
      </c>
      <c r="F32" s="86">
        <f>SUMIFS(Add!$H$9:$H$508,Add!$E$9:$E$508,C32,Add!$G$9:$G$508,Items!$C$173)+SUMIFS(Trans!$I$9:$I$508,Trans!$E$9:$E$508,C32,Trans!$H$9:$H$508,Items!$C$173)</f>
        <v>0</v>
      </c>
      <c r="G32" s="86">
        <f>SUMIFS(Spend!$H$9:$H$508,Spend!$E$9:$E$508,C32,Spend!$G$9:$G$508,Items!$C$173)+SUMIFS(Trans!$I$9:$I$508,Trans!$E$9:$E$508,C32,Trans!$G$9:$G$508,Items!$C$173)</f>
        <v>0</v>
      </c>
      <c r="H32" s="87">
        <f t="shared" si="0"/>
        <v>0</v>
      </c>
    </row>
    <row r="33" spans="2:8" ht="15.75">
      <c r="B33" s="85" t="e">
        <f t="shared" si="1"/>
        <v>#REF!</v>
      </c>
      <c r="C33" s="86" t="e">
        <f>Items!#REF!</f>
        <v>#REF!</v>
      </c>
      <c r="D33" s="86" t="e">
        <f>Items!#REF!</f>
        <v>#REF!</v>
      </c>
      <c r="E33" s="92" t="e">
        <f>IF($E$6=Items!#REF!,Items!#REF!,0)</f>
        <v>#REF!</v>
      </c>
      <c r="F33" s="86">
        <f>SUMIFS(Add!$H$9:$H$508,Add!$E$9:$E$508,C33,Add!$G$9:$G$508,Items!$C$173)+SUMIFS(Trans!$I$9:$I$508,Trans!$E$9:$E$508,C33,Trans!$H$9:$H$508,Items!$C$173)</f>
        <v>0</v>
      </c>
      <c r="G33" s="86">
        <f>SUMIFS(Spend!$H$9:$H$508,Spend!$E$9:$E$508,C33,Spend!$G$9:$G$508,Items!$C$173)+SUMIFS(Trans!$I$9:$I$508,Trans!$E$9:$E$508,C33,Trans!$G$9:$G$508,Items!$C$173)</f>
        <v>0</v>
      </c>
      <c r="H33" s="87" t="e">
        <f t="shared" si="0"/>
        <v>#REF!</v>
      </c>
    </row>
    <row r="34" spans="2:8" ht="15.75">
      <c r="B34" s="85" t="str">
        <f t="shared" si="1"/>
        <v/>
      </c>
      <c r="C34" s="86">
        <f>Items!C163</f>
        <v>0</v>
      </c>
      <c r="D34" s="86">
        <f>Items!D163</f>
        <v>0</v>
      </c>
      <c r="E34" s="92">
        <f>IF($E$6=Items!G163,Items!F163,0)</f>
        <v>0</v>
      </c>
      <c r="F34" s="86">
        <f>SUMIFS(Add!$H$9:$H$508,Add!$E$9:$E$508,C34,Add!$G$9:$G$508,Items!$C$173)+SUMIFS(Trans!$I$9:$I$508,Trans!$E$9:$E$508,C34,Trans!$H$9:$H$508,Items!$C$173)</f>
        <v>0</v>
      </c>
      <c r="G34" s="86">
        <f>SUMIFS(Spend!$H$9:$H$508,Spend!$E$9:$E$508,C34,Spend!$G$9:$G$508,Items!$C$173)+SUMIFS(Trans!$I$9:$I$508,Trans!$E$9:$E$508,C34,Trans!$G$9:$G$508,Items!$C$173)</f>
        <v>0</v>
      </c>
      <c r="H34" s="87">
        <f t="shared" si="0"/>
        <v>0</v>
      </c>
    </row>
    <row r="35" spans="2:8" ht="15.75">
      <c r="B35" s="85" t="str">
        <f t="shared" si="1"/>
        <v/>
      </c>
      <c r="C35" s="86">
        <f>Items!C164</f>
        <v>0</v>
      </c>
      <c r="D35" s="86">
        <f>Items!D164</f>
        <v>0</v>
      </c>
      <c r="E35" s="92">
        <f>IF($E$6=Items!G164,Items!F164,0)</f>
        <v>0</v>
      </c>
      <c r="F35" s="86">
        <f>SUMIFS(Add!$H$9:$H$508,Add!$E$9:$E$508,C35,Add!$G$9:$G$508,Items!$C$173)+SUMIFS(Trans!$I$9:$I$508,Trans!$E$9:$E$508,C35,Trans!$H$9:$H$508,Items!$C$173)</f>
        <v>0</v>
      </c>
      <c r="G35" s="86">
        <f>SUMIFS(Spend!$H$9:$H$508,Spend!$E$9:$E$508,C35,Spend!$G$9:$G$508,Items!$C$173)+SUMIFS(Trans!$I$9:$I$508,Trans!$E$9:$E$508,C35,Trans!$G$9:$G$508,Items!$C$173)</f>
        <v>0</v>
      </c>
      <c r="H35" s="87">
        <f t="shared" si="0"/>
        <v>0</v>
      </c>
    </row>
    <row r="36" spans="2:8" ht="15.75">
      <c r="B36" s="85" t="str">
        <f t="shared" si="1"/>
        <v/>
      </c>
      <c r="C36" s="86">
        <f>Items!C165</f>
        <v>0</v>
      </c>
      <c r="D36" s="86">
        <f>Items!D165</f>
        <v>0</v>
      </c>
      <c r="E36" s="92">
        <f>IF($E$6=Items!G165,Items!F165,0)</f>
        <v>0</v>
      </c>
      <c r="F36" s="86">
        <f>SUMIFS(Add!$H$9:$H$508,Add!$E$9:$E$508,C36,Add!$G$9:$G$508,Items!$C$173)+SUMIFS(Trans!$I$9:$I$508,Trans!$E$9:$E$508,C36,Trans!$H$9:$H$508,Items!$C$173)</f>
        <v>0</v>
      </c>
      <c r="G36" s="86">
        <f>SUMIFS(Spend!$H$9:$H$508,Spend!$E$9:$E$508,C36,Spend!$G$9:$G$508,Items!$C$173)+SUMIFS(Trans!$I$9:$I$508,Trans!$E$9:$E$508,C36,Trans!$G$9:$G$508,Items!$C$173)</f>
        <v>0</v>
      </c>
      <c r="H36" s="87">
        <f t="shared" si="0"/>
        <v>0</v>
      </c>
    </row>
    <row r="37" spans="2:8" ht="15.75">
      <c r="B37" s="85" t="str">
        <f t="shared" si="1"/>
        <v/>
      </c>
      <c r="C37" s="86">
        <f>Items!C166</f>
        <v>0</v>
      </c>
      <c r="D37" s="86">
        <f>Items!D166</f>
        <v>0</v>
      </c>
      <c r="E37" s="92">
        <f>IF($E$6=Items!G166,Items!F166,0)</f>
        <v>0</v>
      </c>
      <c r="F37" s="86">
        <f>SUMIFS(Add!$H$9:$H$508,Add!$E$9:$E$508,C37,Add!$G$9:$G$508,Items!$C$173)+SUMIFS(Trans!$I$9:$I$508,Trans!$E$9:$E$508,C37,Trans!$H$9:$H$508,Items!$C$173)</f>
        <v>0</v>
      </c>
      <c r="G37" s="86">
        <f>SUMIFS(Spend!$H$9:$H$508,Spend!$E$9:$E$508,C37,Spend!$G$9:$G$508,Items!$C$173)+SUMIFS(Trans!$I$9:$I$508,Trans!$E$9:$E$508,C37,Trans!$G$9:$G$508,Items!$C$173)</f>
        <v>0</v>
      </c>
      <c r="H37" s="87">
        <f t="shared" si="0"/>
        <v>0</v>
      </c>
    </row>
    <row r="38" spans="2:8" ht="16.5" thickBot="1">
      <c r="B38" s="88" t="str">
        <f t="shared" si="1"/>
        <v/>
      </c>
      <c r="C38" s="89">
        <f>Items!C167</f>
        <v>0</v>
      </c>
      <c r="D38" s="89">
        <f>Items!D167</f>
        <v>0</v>
      </c>
      <c r="E38" s="92">
        <f>IF($E$6=Items!G167,Items!F167,0)</f>
        <v>0</v>
      </c>
      <c r="F38" s="89">
        <f>SUMIFS(Add!$H$9:$H$508,Add!$E$9:$E$508,C38,Add!$G$9:$G$508,Items!$C$173)+SUMIFS(Trans!$I$9:$I$508,Trans!$E$9:$E$508,C38,Trans!$H$9:$H$508,Items!$C$173)</f>
        <v>0</v>
      </c>
      <c r="G38" s="89">
        <f>SUMIFS(Spend!$H$9:$H$508,Spend!$E$9:$E$508,C38,Spend!$G$9:$G$508,Items!$C$173)+SUMIFS(Trans!$I$9:$I$508,Trans!$E$9:$E$508,C38,Trans!$G$9:$G$508,Items!$C$173)</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mergeCells count="1">
    <mergeCell ref="D4:F5"/>
  </mergeCells>
  <conditionalFormatting sqref="E9:E38">
    <cfRule type="notContainsBlanks" dxfId="10" priority="2">
      <formula>LEN(TRIM(E9))&gt;0</formula>
    </cfRule>
  </conditionalFormatting>
  <conditionalFormatting sqref="E9:E38">
    <cfRule type="notContainsBlanks" dxfId="9" priority="1">
      <formula>LEN(TRIM(E9))&gt;0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outlinePr showOutlineSymbols="0"/>
  </sheetPr>
  <dimension ref="A1:T997"/>
  <sheetViews>
    <sheetView showGridLines="0" showRowColHeaders="0" showZeros="0" rightToLeft="1" showOutlineSymbols="0" workbookViewId="0"/>
  </sheetViews>
  <sheetFormatPr defaultColWidth="0" defaultRowHeight="12.75" zeroHeight="1"/>
  <cols>
    <col min="1" max="1" width="10.7109375" style="1" customWidth="1"/>
    <col min="2" max="8" width="15.7109375" style="1" customWidth="1"/>
    <col min="9" max="9" width="10.7109375" style="1" customWidth="1"/>
    <col min="10" max="20" width="10.7109375" style="1" hidden="1" customWidth="1"/>
    <col min="21" max="16384" width="9.140625" style="1" hidden="1"/>
  </cols>
  <sheetData>
    <row r="1" spans="2:9"/>
    <row r="2" spans="2:9"/>
    <row r="3" spans="2:9" ht="13.5" thickBot="1"/>
    <row r="4" spans="2:9" ht="15" customHeight="1" thickTop="1">
      <c r="D4" s="218" t="s">
        <v>36</v>
      </c>
      <c r="E4" s="219"/>
      <c r="F4" s="220"/>
      <c r="I4" s="29"/>
    </row>
    <row r="5" spans="2:9" ht="15" customHeight="1" thickBot="1">
      <c r="D5" s="221"/>
      <c r="E5" s="222"/>
      <c r="F5" s="223"/>
      <c r="I5" s="29"/>
    </row>
    <row r="6" spans="2:9" ht="15" customHeight="1" thickTop="1">
      <c r="E6" s="27" t="str">
        <f>Items!C174</f>
        <v><![CDATA[قطع غيار]]></v>
      </c>
      <c r="I6" s="29"/>
    </row>
    <row r="7" spans="2:9" ht="15" customHeight="1" thickBot="1"/>
    <row r="8" spans="2:9" ht="19.5" thickTop="1" thickBot="1">
      <c r="B8" s="81" t="str">
        <f>Items!B7</f>
        <v><![CDATA[م]]></v>
      </c>
      <c r="C8" s="81" t="str">
        <f>Items!C7</f>
        <v><![CDATA[كود الصنف]]></v>
      </c>
      <c r="D8" s="81" t="str">
        <f>Items!D7</f>
        <v><![CDATA[اسم الصنف]]></v>
      </c>
      <c r="E8" s="81" t="s">
        <v>5</v>
      </c>
      <c r="F8" s="81" t="s">
        <v>31</v>
      </c>
      <c r="G8" s="81" t="s">
        <v>32</v>
      </c>
      <c r="H8" s="81" t="s">
        <v>33</v>
      </c>
    </row>
    <row r="9" spans="2:9" ht="16.5" thickTop="1">
      <c r="B9" s="82" t="str">
        <f>IF(C9&lt;&gt;0,1,"")</f>
        <v/>
      </c>
      <c r="C9" s="83">
        <f>Items!C8</f>
        <v>0</v>
      </c>
      <c r="D9" s="83">
        <f>Items!D8</f>
        <v>0</v>
      </c>
      <c r="E9" s="92">
        <f>IF($E$6=Items!G8,Items!F8,0)</f>
        <v>0</v>
      </c>
      <c r="F9" s="83">
        <f>SUMIFS(Add!$H$9:$H$508,Add!$E$9:$E$508,C9,Add!$G$9:$G$508,Items!$C$174)+SUMIFS(Trans!$I$9:$I$508,Trans!$E$9:$E$508,C9,Trans!$H$9:$H$508,Items!$C$174)</f>
        <v>0</v>
      </c>
      <c r="G9" s="83">
        <f>SUMIFS(Spend!$H$9:$H$508,Spend!$E$9:$E$508,C9,Spend!$G$9:$G$508,Items!$C$174)+SUMIFS(Trans!$I$9:$I$508,Trans!$E$9:$E$508,C9,Trans!$G$9:$G$508,Items!$C$174)</f>
        <v>0</v>
      </c>
      <c r="H9" s="84">
        <f>+E9+F9-G9</f>
        <v>0</v>
      </c>
    </row>
    <row r="10" spans="2:9" ht="15.75">
      <c r="B10" s="85" t="str">
        <f>IF(C10&lt;&gt;0,1+B9,"")</f>
        <v/>
      </c>
      <c r="C10" s="86">
        <f>Items!C9</f>
        <v>0</v>
      </c>
      <c r="D10" s="86">
        <f>Items!D9</f>
        <v>0</v>
      </c>
      <c r="E10" s="92">
        <f>IF($E$6=Items!G9,Items!F9,0)</f>
        <v>0</v>
      </c>
      <c r="F10" s="86">
        <f>SUMIFS(Add!$H$9:$H$508,Add!$E$9:$E$508,C10,Add!$G$9:$G$508,Items!$C$174)+SUMIFS(Trans!$I$9:$I$508,Trans!$E$9:$E$508,C10,Trans!$H$9:$H$508,Items!$C$174)</f>
        <v>0</v>
      </c>
      <c r="G10" s="86">
        <f>SUMIFS(Spend!$H$9:$H$508,Spend!$E$9:$E$508,C10,Spend!$G$9:$G$508,Items!$C$174)+SUMIFS(Trans!$I$9:$I$508,Trans!$E$9:$E$508,C10,Trans!$G$9:$G$508,Items!$C$174)</f>
        <v>0</v>
      </c>
      <c r="H10" s="87">
        <f t="shared" ref="H10:H38" si="0">+E10+F10-G10</f>
        <v>0</v>
      </c>
    </row>
    <row r="11" spans="2:9" ht="15.75">
      <c r="B11" s="85" t="str">
        <f t="shared" ref="B11:B38" si="1">IF(C11&lt;&gt;0,1+B10,"")</f>
        <v/>
      </c>
      <c r="C11" s="86">
        <f>Items!C10</f>
        <v>0</v>
      </c>
      <c r="D11" s="86">
        <f>Items!D10</f>
        <v>0</v>
      </c>
      <c r="E11" s="92">
        <f>IF($E$6=Items!G10,Items!F10,0)</f>
        <v>0</v>
      </c>
      <c r="F11" s="86">
        <f>SUMIFS(Add!$H$9:$H$508,Add!$E$9:$E$508,C11,Add!$G$9:$G$508,Items!$C$174)+SUMIFS(Trans!$I$9:$I$508,Trans!$E$9:$E$508,C11,Trans!$H$9:$H$508,Items!$C$174)</f>
        <v>0</v>
      </c>
      <c r="G11" s="86">
        <f>SUMIFS(Spend!$H$9:$H$508,Spend!$E$9:$E$508,C11,Spend!$G$9:$G$508,Items!$C$174)+SUMIFS(Trans!$I$9:$I$508,Trans!$E$9:$E$508,C11,Trans!$G$9:$G$508,Items!$C$174)</f>
        <v>0</v>
      </c>
      <c r="H11" s="87">
        <f t="shared" si="0"/>
        <v>0</v>
      </c>
    </row>
    <row r="12" spans="2:9" ht="15.75">
      <c r="B12" s="85" t="str">
        <f t="shared" si="1"/>
        <v/>
      </c>
      <c r="C12" s="86">
        <f>Items!C142</f>
        <v>0</v>
      </c>
      <c r="D12" s="86">
        <f>Items!D142</f>
        <v>0</v>
      </c>
      <c r="E12" s="92">
        <f>IF($E$6=Items!G142,Items!F142,0)</f>
        <v>0</v>
      </c>
      <c r="F12" s="86">
        <f>SUMIFS(Add!$H$9:$H$508,Add!$E$9:$E$508,C12,Add!$G$9:$G$508,Items!$C$174)+SUMIFS(Trans!$I$9:$I$508,Trans!$E$9:$E$508,C12,Trans!$H$9:$H$508,Items!$C$174)</f>
        <v>0</v>
      </c>
      <c r="G12" s="86">
        <f>SUMIFS(Spend!$H$9:$H$508,Spend!$E$9:$E$508,C12,Spend!$G$9:$G$508,Items!$C$174)+SUMIFS(Trans!$I$9:$I$508,Trans!$E$9:$E$508,C12,Trans!$G$9:$G$508,Items!$C$174)</f>
        <v>0</v>
      </c>
      <c r="H12" s="87">
        <f t="shared" si="0"/>
        <v>0</v>
      </c>
    </row>
    <row r="13" spans="2:9" ht="15.75">
      <c r="B13" s="85" t="str">
        <f t="shared" si="1"/>
        <v/>
      </c>
      <c r="C13" s="86">
        <f>Items!C143</f>
        <v>0</v>
      </c>
      <c r="D13" s="86">
        <f>Items!D143</f>
        <v>0</v>
      </c>
      <c r="E13" s="92">
        <f>IF($E$6=Items!G143,Items!F143,0)</f>
        <v>0</v>
      </c>
      <c r="F13" s="86">
        <f>SUMIFS(Add!$H$9:$H$508,Add!$E$9:$E$508,C13,Add!$G$9:$G$508,Items!$C$174)+SUMIFS(Trans!$I$9:$I$508,Trans!$E$9:$E$508,C13,Trans!$H$9:$H$508,Items!$C$174)</f>
        <v>0</v>
      </c>
      <c r="G13" s="86">
        <f>SUMIFS(Spend!$H$9:$H$508,Spend!$E$9:$E$508,C13,Spend!$G$9:$G$508,Items!$C$174)+SUMIFS(Trans!$I$9:$I$508,Trans!$E$9:$E$508,C13,Trans!$G$9:$G$508,Items!$C$174)</f>
        <v>0</v>
      </c>
      <c r="H13" s="87">
        <f t="shared" si="0"/>
        <v>0</v>
      </c>
    </row>
    <row r="14" spans="2:9" ht="15.75">
      <c r="B14" s="85" t="str">
        <f t="shared" si="1"/>
        <v/>
      </c>
      <c r="C14" s="86">
        <f>Items!C144</f>
        <v>0</v>
      </c>
      <c r="D14" s="86">
        <f>Items!D144</f>
        <v>0</v>
      </c>
      <c r="E14" s="92">
        <f>IF($E$6=Items!G144,Items!F144,0)</f>
        <v>0</v>
      </c>
      <c r="F14" s="86">
        <f>SUMIFS(Add!$H$9:$H$508,Add!$E$9:$E$508,C14,Add!$G$9:$G$508,Items!$C$174)+SUMIFS(Trans!$I$9:$I$508,Trans!$E$9:$E$508,C14,Trans!$H$9:$H$508,Items!$C$174)</f>
        <v>0</v>
      </c>
      <c r="G14" s="86">
        <f>SUMIFS(Spend!$H$9:$H$508,Spend!$E$9:$E$508,C14,Spend!$G$9:$G$508,Items!$C$174)+SUMIFS(Trans!$I$9:$I$508,Trans!$E$9:$E$508,C14,Trans!$G$9:$G$508,Items!$C$174)</f>
        <v>0</v>
      </c>
      <c r="H14" s="87">
        <f t="shared" si="0"/>
        <v>0</v>
      </c>
    </row>
    <row r="15" spans="2:9" ht="15.75">
      <c r="B15" s="85" t="str">
        <f t="shared" si="1"/>
        <v/>
      </c>
      <c r="C15" s="86">
        <f>Items!C145</f>
        <v>0</v>
      </c>
      <c r="D15" s="86">
        <f>Items!D145</f>
        <v>0</v>
      </c>
      <c r="E15" s="92">
        <f>IF($E$6=Items!G145,Items!F145,0)</f>
        <v>0</v>
      </c>
      <c r="F15" s="86">
        <f>SUMIFS(Add!$H$9:$H$508,Add!$E$9:$E$508,C15,Add!$G$9:$G$508,Items!$C$174)+SUMIFS(Trans!$I$9:$I$508,Trans!$E$9:$E$508,C15,Trans!$H$9:$H$508,Items!$C$174)</f>
        <v>0</v>
      </c>
      <c r="G15" s="86">
        <f>SUMIFS(Spend!$H$9:$H$508,Spend!$E$9:$E$508,C15,Spend!$G$9:$G$508,Items!$C$174)+SUMIFS(Trans!$I$9:$I$508,Trans!$E$9:$E$508,C15,Trans!$G$9:$G$508,Items!$C$174)</f>
        <v>0</v>
      </c>
      <c r="H15" s="87">
        <f t="shared" si="0"/>
        <v>0</v>
      </c>
    </row>
    <row r="16" spans="2:9" ht="15.75">
      <c r="B16" s="85" t="str">
        <f t="shared" si="1"/>
        <v/>
      </c>
      <c r="C16" s="86">
        <f>Items!C146</f>
        <v>0</v>
      </c>
      <c r="D16" s="86">
        <f>Items!D146</f>
        <v>0</v>
      </c>
      <c r="E16" s="92">
        <f>IF($E$6=Items!G146,Items!F146,0)</f>
        <v>0</v>
      </c>
      <c r="F16" s="86">
        <f>SUMIFS(Add!$H$9:$H$508,Add!$E$9:$E$508,C16,Add!$G$9:$G$508,Items!$C$174)+SUMIFS(Trans!$I$9:$I$508,Trans!$E$9:$E$508,C16,Trans!$H$9:$H$508,Items!$C$174)</f>
        <v>0</v>
      </c>
      <c r="G16" s="86">
        <f>SUMIFS(Spend!$H$9:$H$508,Spend!$E$9:$E$508,C16,Spend!$G$9:$G$508,Items!$C$174)+SUMIFS(Trans!$I$9:$I$508,Trans!$E$9:$E$508,C16,Trans!$G$9:$G$508,Items!$C$174)</f>
        <v>0</v>
      </c>
      <c r="H16" s="87">
        <f t="shared" si="0"/>
        <v>0</v>
      </c>
    </row>
    <row r="17" spans="2:8" ht="15.75">
      <c r="B17" s="85" t="str">
        <f t="shared" si="1"/>
        <v/>
      </c>
      <c r="C17" s="86">
        <f>Items!C147</f>
        <v>0</v>
      </c>
      <c r="D17" s="86">
        <f>Items!D147</f>
        <v>0</v>
      </c>
      <c r="E17" s="92">
        <f>IF($E$6=Items!G147,Items!F147,0)</f>
        <v>0</v>
      </c>
      <c r="F17" s="86">
        <f>SUMIFS(Add!$H$9:$H$508,Add!$E$9:$E$508,C17,Add!$G$9:$G$508,Items!$C$174)+SUMIFS(Trans!$I$9:$I$508,Trans!$E$9:$E$508,C17,Trans!$H$9:$H$508,Items!$C$174)</f>
        <v>0</v>
      </c>
      <c r="G17" s="86">
        <f>SUMIFS(Spend!$H$9:$H$508,Spend!$E$9:$E$508,C17,Spend!$G$9:$G$508,Items!$C$174)+SUMIFS(Trans!$I$9:$I$508,Trans!$E$9:$E$508,C17,Trans!$G$9:$G$508,Items!$C$174)</f>
        <v>0</v>
      </c>
      <c r="H17" s="87">
        <f t="shared" si="0"/>
        <v>0</v>
      </c>
    </row>
    <row r="18" spans="2:8" ht="15.75">
      <c r="B18" s="85" t="str">
        <f t="shared" si="1"/>
        <v/>
      </c>
      <c r="C18" s="86">
        <f>Items!C148</f>
        <v>0</v>
      </c>
      <c r="D18" s="86">
        <f>Items!D148</f>
        <v>0</v>
      </c>
      <c r="E18" s="92">
        <f>IF($E$6=Items!G148,Items!F148,0)</f>
        <v>0</v>
      </c>
      <c r="F18" s="86">
        <f>SUMIFS(Add!$H$9:$H$508,Add!$E$9:$E$508,C18,Add!$G$9:$G$508,Items!$C$174)+SUMIFS(Trans!$I$9:$I$508,Trans!$E$9:$E$508,C18,Trans!$H$9:$H$508,Items!$C$174)</f>
        <v>0</v>
      </c>
      <c r="G18" s="86">
        <f>SUMIFS(Spend!$H$9:$H$508,Spend!$E$9:$E$508,C18,Spend!$G$9:$G$508,Items!$C$174)+SUMIFS(Trans!$I$9:$I$508,Trans!$E$9:$E$508,C18,Trans!$G$9:$G$508,Items!$C$174)</f>
        <v>0</v>
      </c>
      <c r="H18" s="87">
        <f t="shared" si="0"/>
        <v>0</v>
      </c>
    </row>
    <row r="19" spans="2:8" ht="15.75">
      <c r="B19" s="85" t="str">
        <f t="shared" si="1"/>
        <v/>
      </c>
      <c r="C19" s="86">
        <f>Items!C149</f>
        <v>0</v>
      </c>
      <c r="D19" s="86">
        <f>Items!D149</f>
        <v>0</v>
      </c>
      <c r="E19" s="92">
        <f>IF($E$6=Items!G149,Items!F149,0)</f>
        <v>0</v>
      </c>
      <c r="F19" s="86">
        <f>SUMIFS(Add!$H$9:$H$508,Add!$E$9:$E$508,C19,Add!$G$9:$G$508,Items!$C$174)+SUMIFS(Trans!$I$9:$I$508,Trans!$E$9:$E$508,C19,Trans!$H$9:$H$508,Items!$C$174)</f>
        <v>0</v>
      </c>
      <c r="G19" s="86">
        <f>SUMIFS(Spend!$H$9:$H$508,Spend!$E$9:$E$508,C19,Spend!$G$9:$G$508,Items!$C$174)+SUMIFS(Trans!$I$9:$I$508,Trans!$E$9:$E$508,C19,Trans!$G$9:$G$508,Items!$C$174)</f>
        <v>0</v>
      </c>
      <c r="H19" s="87">
        <f t="shared" si="0"/>
        <v>0</v>
      </c>
    </row>
    <row r="20" spans="2:8" ht="15.75">
      <c r="B20" s="85" t="str">
        <f t="shared" si="1"/>
        <v/>
      </c>
      <c r="C20" s="86">
        <f>Items!C150</f>
        <v>0</v>
      </c>
      <c r="D20" s="86">
        <f>Items!D150</f>
        <v>0</v>
      </c>
      <c r="E20" s="92">
        <f>IF($E$6=Items!G150,Items!F150,0)</f>
        <v>0</v>
      </c>
      <c r="F20" s="86">
        <f>SUMIFS(Add!$H$9:$H$508,Add!$E$9:$E$508,C20,Add!$G$9:$G$508,Items!$C$174)+SUMIFS(Trans!$I$9:$I$508,Trans!$E$9:$E$508,C20,Trans!$H$9:$H$508,Items!$C$174)</f>
        <v>0</v>
      </c>
      <c r="G20" s="86">
        <f>SUMIFS(Spend!$H$9:$H$508,Spend!$E$9:$E$508,C20,Spend!$G$9:$G$508,Items!$C$174)+SUMIFS(Trans!$I$9:$I$508,Trans!$E$9:$E$508,C20,Trans!$G$9:$G$508,Items!$C$174)</f>
        <v>0</v>
      </c>
      <c r="H20" s="87">
        <f t="shared" si="0"/>
        <v>0</v>
      </c>
    </row>
    <row r="21" spans="2:8" ht="15.75">
      <c r="B21" s="85" t="str">
        <f t="shared" si="1"/>
        <v/>
      </c>
      <c r="C21" s="86">
        <f>Items!C151</f>
        <v>0</v>
      </c>
      <c r="D21" s="86">
        <f>Items!D151</f>
        <v>0</v>
      </c>
      <c r="E21" s="92">
        <f>IF($E$6=Items!G151,Items!F151,0)</f>
        <v>0</v>
      </c>
      <c r="F21" s="86">
        <f>SUMIFS(Add!$H$9:$H$508,Add!$E$9:$E$508,C21,Add!$G$9:$G$508,Items!$C$174)+SUMIFS(Trans!$I$9:$I$508,Trans!$E$9:$E$508,C21,Trans!$H$9:$H$508,Items!$C$174)</f>
        <v>0</v>
      </c>
      <c r="G21" s="86">
        <f>SUMIFS(Spend!$H$9:$H$508,Spend!$E$9:$E$508,C21,Spend!$G$9:$G$508,Items!$C$174)+SUMIFS(Trans!$I$9:$I$508,Trans!$E$9:$E$508,C21,Trans!$G$9:$G$508,Items!$C$174)</f>
        <v>0</v>
      </c>
      <c r="H21" s="87">
        <f t="shared" si="0"/>
        <v>0</v>
      </c>
    </row>
    <row r="22" spans="2:8" ht="15.75">
      <c r="B22" s="85" t="str">
        <f t="shared" si="1"/>
        <v/>
      </c>
      <c r="C22" s="86">
        <f>Items!C152</f>
        <v>0</v>
      </c>
      <c r="D22" s="86">
        <f>Items!D152</f>
        <v>0</v>
      </c>
      <c r="E22" s="92">
        <f>IF($E$6=Items!G152,Items!F152,0)</f>
        <v>0</v>
      </c>
      <c r="F22" s="86">
        <f>SUMIFS(Add!$H$9:$H$508,Add!$E$9:$E$508,C22,Add!$G$9:$G$508,Items!$C$174)+SUMIFS(Trans!$I$9:$I$508,Trans!$E$9:$E$508,C22,Trans!$H$9:$H$508,Items!$C$174)</f>
        <v>0</v>
      </c>
      <c r="G22" s="86">
        <f>SUMIFS(Spend!$H$9:$H$508,Spend!$E$9:$E$508,C22,Spend!$G$9:$G$508,Items!$C$174)+SUMIFS(Trans!$I$9:$I$508,Trans!$E$9:$E$508,C22,Trans!$G$9:$G$508,Items!$C$174)</f>
        <v>0</v>
      </c>
      <c r="H22" s="87">
        <f t="shared" si="0"/>
        <v>0</v>
      </c>
    </row>
    <row r="23" spans="2:8" ht="15.75">
      <c r="B23" s="85" t="str">
        <f t="shared" si="1"/>
        <v/>
      </c>
      <c r="C23" s="86">
        <f>Items!C153</f>
        <v>0</v>
      </c>
      <c r="D23" s="86">
        <f>Items!D153</f>
        <v>0</v>
      </c>
      <c r="E23" s="92">
        <f>IF($E$6=Items!G153,Items!F153,0)</f>
        <v>0</v>
      </c>
      <c r="F23" s="86">
        <f>SUMIFS(Add!$H$9:$H$508,Add!$E$9:$E$508,C23,Add!$G$9:$G$508,Items!$C$174)+SUMIFS(Trans!$I$9:$I$508,Trans!$E$9:$E$508,C23,Trans!$H$9:$H$508,Items!$C$174)</f>
        <v>0</v>
      </c>
      <c r="G23" s="86">
        <f>SUMIFS(Spend!$H$9:$H$508,Spend!$E$9:$E$508,C23,Spend!$G$9:$G$508,Items!$C$174)+SUMIFS(Trans!$I$9:$I$508,Trans!$E$9:$E$508,C23,Trans!$G$9:$G$508,Items!$C$174)</f>
        <v>0</v>
      </c>
      <c r="H23" s="87">
        <f t="shared" si="0"/>
        <v>0</v>
      </c>
    </row>
    <row r="24" spans="2:8" ht="15.75">
      <c r="B24" s="85" t="str">
        <f t="shared" si="1"/>
        <v/>
      </c>
      <c r="C24" s="86">
        <f>Items!C154</f>
        <v>0</v>
      </c>
      <c r="D24" s="86">
        <f>Items!D154</f>
        <v>0</v>
      </c>
      <c r="E24" s="92">
        <f>IF($E$6=Items!G154,Items!F154,0)</f>
        <v>0</v>
      </c>
      <c r="F24" s="86">
        <f>SUMIFS(Add!$H$9:$H$508,Add!$E$9:$E$508,C24,Add!$G$9:$G$508,Items!$C$174)+SUMIFS(Trans!$I$9:$I$508,Trans!$E$9:$E$508,C24,Trans!$H$9:$H$508,Items!$C$174)</f>
        <v>0</v>
      </c>
      <c r="G24" s="86">
        <f>SUMIFS(Spend!$H$9:$H$508,Spend!$E$9:$E$508,C24,Spend!$G$9:$G$508,Items!$C$174)+SUMIFS(Trans!$I$9:$I$508,Trans!$E$9:$E$508,C24,Trans!$G$9:$G$508,Items!$C$174)</f>
        <v>0</v>
      </c>
      <c r="H24" s="87">
        <f t="shared" si="0"/>
        <v>0</v>
      </c>
    </row>
    <row r="25" spans="2:8" ht="15.75">
      <c r="B25" s="85" t="str">
        <f t="shared" si="1"/>
        <v/>
      </c>
      <c r="C25" s="86">
        <f>Items!C155</f>
        <v>0</v>
      </c>
      <c r="D25" s="86">
        <f>Items!D155</f>
        <v>0</v>
      </c>
      <c r="E25" s="92">
        <f>IF($E$6=Items!G155,Items!F155,0)</f>
        <v>0</v>
      </c>
      <c r="F25" s="86">
        <f>SUMIFS(Add!$H$9:$H$508,Add!$E$9:$E$508,C25,Add!$G$9:$G$508,Items!$C$174)+SUMIFS(Trans!$I$9:$I$508,Trans!$E$9:$E$508,C25,Trans!$H$9:$H$508,Items!$C$174)</f>
        <v>0</v>
      </c>
      <c r="G25" s="86">
        <f>SUMIFS(Spend!$H$9:$H$508,Spend!$E$9:$E$508,C25,Spend!$G$9:$G$508,Items!$C$174)+SUMIFS(Trans!$I$9:$I$508,Trans!$E$9:$E$508,C25,Trans!$G$9:$G$508,Items!$C$174)</f>
        <v>0</v>
      </c>
      <c r="H25" s="87">
        <f t="shared" si="0"/>
        <v>0</v>
      </c>
    </row>
    <row r="26" spans="2:8" ht="15.75">
      <c r="B26" s="85" t="str">
        <f t="shared" si="1"/>
        <v/>
      </c>
      <c r="C26" s="86">
        <f>Items!C156</f>
        <v>0</v>
      </c>
      <c r="D26" s="86">
        <f>Items!D156</f>
        <v>0</v>
      </c>
      <c r="E26" s="92">
        <f>IF($E$6=Items!G156,Items!F156,0)</f>
        <v>0</v>
      </c>
      <c r="F26" s="86">
        <f>SUMIFS(Add!$H$9:$H$508,Add!$E$9:$E$508,C26,Add!$G$9:$G$508,Items!$C$174)+SUMIFS(Trans!$I$9:$I$508,Trans!$E$9:$E$508,C26,Trans!$H$9:$H$508,Items!$C$174)</f>
        <v>0</v>
      </c>
      <c r="G26" s="86">
        <f>SUMIFS(Spend!$H$9:$H$508,Spend!$E$9:$E$508,C26,Spend!$G$9:$G$508,Items!$C$174)+SUMIFS(Trans!$I$9:$I$508,Trans!$E$9:$E$508,C26,Trans!$G$9:$G$508,Items!$C$174)</f>
        <v>0</v>
      </c>
      <c r="H26" s="87">
        <f t="shared" si="0"/>
        <v>0</v>
      </c>
    </row>
    <row r="27" spans="2:8" ht="15.75">
      <c r="B27" s="85" t="str">
        <f t="shared" si="1"/>
        <v/>
      </c>
      <c r="C27" s="86">
        <f>Items!C157</f>
        <v>0</v>
      </c>
      <c r="D27" s="86">
        <f>Items!D157</f>
        <v>0</v>
      </c>
      <c r="E27" s="92">
        <f>IF($E$6=Items!G157,Items!F157,0)</f>
        <v>0</v>
      </c>
      <c r="F27" s="86">
        <f>SUMIFS(Add!$H$9:$H$508,Add!$E$9:$E$508,C27,Add!$G$9:$G$508,Items!$C$174)+SUMIFS(Trans!$I$9:$I$508,Trans!$E$9:$E$508,C27,Trans!$H$9:$H$508,Items!$C$174)</f>
        <v>0</v>
      </c>
      <c r="G27" s="86">
        <f>SUMIFS(Spend!$H$9:$H$508,Spend!$E$9:$E$508,C27,Spend!$G$9:$G$508,Items!$C$174)+SUMIFS(Trans!$I$9:$I$508,Trans!$E$9:$E$508,C27,Trans!$G$9:$G$508,Items!$C$174)</f>
        <v>0</v>
      </c>
      <c r="H27" s="87">
        <f t="shared" si="0"/>
        <v>0</v>
      </c>
    </row>
    <row r="28" spans="2:8" ht="15.75">
      <c r="B28" s="85" t="str">
        <f t="shared" si="1"/>
        <v/>
      </c>
      <c r="C28" s="86">
        <f>Items!C158</f>
        <v>0</v>
      </c>
      <c r="D28" s="86">
        <f>Items!D158</f>
        <v>0</v>
      </c>
      <c r="E28" s="92">
        <f>IF($E$6=Items!G158,Items!F158,0)</f>
        <v>0</v>
      </c>
      <c r="F28" s="86">
        <f>SUMIFS(Add!$H$9:$H$508,Add!$E$9:$E$508,C28,Add!$G$9:$G$508,Items!$C$174)+SUMIFS(Trans!$I$9:$I$508,Trans!$E$9:$E$508,C28,Trans!$H$9:$H$508,Items!$C$174)</f>
        <v>0</v>
      </c>
      <c r="G28" s="86">
        <f>SUMIFS(Spend!$H$9:$H$508,Spend!$E$9:$E$508,C28,Spend!$G$9:$G$508,Items!$C$174)+SUMIFS(Trans!$I$9:$I$508,Trans!$E$9:$E$508,C28,Trans!$G$9:$G$508,Items!$C$174)</f>
        <v>0</v>
      </c>
      <c r="H28" s="87">
        <f t="shared" si="0"/>
        <v>0</v>
      </c>
    </row>
    <row r="29" spans="2:8" ht="15.75">
      <c r="B29" s="85" t="str">
        <f t="shared" si="1"/>
        <v/>
      </c>
      <c r="C29" s="86">
        <f>Items!C159</f>
        <v>0</v>
      </c>
      <c r="D29" s="86">
        <f>Items!D159</f>
        <v>0</v>
      </c>
      <c r="E29" s="92">
        <f>IF($E$6=Items!G159,Items!F159,0)</f>
        <v>0</v>
      </c>
      <c r="F29" s="86">
        <f>SUMIFS(Add!$H$9:$H$508,Add!$E$9:$E$508,C29,Add!$G$9:$G$508,Items!$C$174)+SUMIFS(Trans!$I$9:$I$508,Trans!$E$9:$E$508,C29,Trans!$H$9:$H$508,Items!$C$174)</f>
        <v>0</v>
      </c>
      <c r="G29" s="86">
        <f>SUMIFS(Spend!$H$9:$H$508,Spend!$E$9:$E$508,C29,Spend!$G$9:$G$508,Items!$C$174)+SUMIFS(Trans!$I$9:$I$508,Trans!$E$9:$E$508,C29,Trans!$G$9:$G$508,Items!$C$174)</f>
        <v>0</v>
      </c>
      <c r="H29" s="87">
        <f t="shared" si="0"/>
        <v>0</v>
      </c>
    </row>
    <row r="30" spans="2:8" ht="15.75">
      <c r="B30" s="85" t="str">
        <f t="shared" si="1"/>
        <v/>
      </c>
      <c r="C30" s="86">
        <f>Items!C160</f>
        <v>0</v>
      </c>
      <c r="D30" s="86">
        <f>Items!D160</f>
        <v>0</v>
      </c>
      <c r="E30" s="92">
        <f>IF($E$6=Items!G160,Items!F160,0)</f>
        <v>0</v>
      </c>
      <c r="F30" s="86">
        <f>SUMIFS(Add!$H$9:$H$508,Add!$E$9:$E$508,C30,Add!$G$9:$G$508,Items!$C$174)+SUMIFS(Trans!$I$9:$I$508,Trans!$E$9:$E$508,C30,Trans!$H$9:$H$508,Items!$C$174)</f>
        <v>0</v>
      </c>
      <c r="G30" s="86">
        <f>SUMIFS(Spend!$H$9:$H$508,Spend!$E$9:$E$508,C30,Spend!$G$9:$G$508,Items!$C$174)+SUMIFS(Trans!$I$9:$I$508,Trans!$E$9:$E$508,C30,Trans!$G$9:$G$508,Items!$C$174)</f>
        <v>0</v>
      </c>
      <c r="H30" s="87">
        <f t="shared" si="0"/>
        <v>0</v>
      </c>
    </row>
    <row r="31" spans="2:8" ht="15.75">
      <c r="B31" s="85" t="str">
        <f t="shared" si="1"/>
        <v/>
      </c>
      <c r="C31" s="86">
        <f>Items!C161</f>
        <v>0</v>
      </c>
      <c r="D31" s="86">
        <f>Items!D161</f>
        <v>0</v>
      </c>
      <c r="E31" s="92">
        <f>IF($E$6=Items!G161,Items!F161,0)</f>
        <v>0</v>
      </c>
      <c r="F31" s="86">
        <f>SUMIFS(Add!$H$9:$H$508,Add!$E$9:$E$508,C31,Add!$G$9:$G$508,Items!$C$174)+SUMIFS(Trans!$I$9:$I$508,Trans!$E$9:$E$508,C31,Trans!$H$9:$H$508,Items!$C$174)</f>
        <v>0</v>
      </c>
      <c r="G31" s="86">
        <f>SUMIFS(Spend!$H$9:$H$508,Spend!$E$9:$E$508,C31,Spend!$G$9:$G$508,Items!$C$174)+SUMIFS(Trans!$I$9:$I$508,Trans!$E$9:$E$508,C31,Trans!$G$9:$G$508,Items!$C$174)</f>
        <v>0</v>
      </c>
      <c r="H31" s="87">
        <f t="shared" si="0"/>
        <v>0</v>
      </c>
    </row>
    <row r="32" spans="2:8" ht="15.75">
      <c r="B32" s="85" t="str">
        <f t="shared" si="1"/>
        <v/>
      </c>
      <c r="C32" s="86">
        <f>Items!C162</f>
        <v>0</v>
      </c>
      <c r="D32" s="86">
        <f>Items!D162</f>
        <v>0</v>
      </c>
      <c r="E32" s="92">
        <f>IF($E$6=Items!G162,Items!F162,0)</f>
        <v>0</v>
      </c>
      <c r="F32" s="86">
        <f>SUMIFS(Add!$H$9:$H$508,Add!$E$9:$E$508,C32,Add!$G$9:$G$508,Items!$C$174)+SUMIFS(Trans!$I$9:$I$508,Trans!$E$9:$E$508,C32,Trans!$H$9:$H$508,Items!$C$174)</f>
        <v>0</v>
      </c>
      <c r="G32" s="86">
        <f>SUMIFS(Spend!$H$9:$H$508,Spend!$E$9:$E$508,C32,Spend!$G$9:$G$508,Items!$C$174)+SUMIFS(Trans!$I$9:$I$508,Trans!$E$9:$E$508,C32,Trans!$G$9:$G$508,Items!$C$174)</f>
        <v>0</v>
      </c>
      <c r="H32" s="87">
        <f t="shared" si="0"/>
        <v>0</v>
      </c>
    </row>
    <row r="33" spans="2:8" ht="15.75">
      <c r="B33" s="85" t="e">
        <f t="shared" si="1"/>
        <v>#REF!</v>
      </c>
      <c r="C33" s="86" t="e">
        <f>Items!#REF!</f>
        <v>#REF!</v>
      </c>
      <c r="D33" s="86" t="e">
        <f>Items!#REF!</f>
        <v>#REF!</v>
      </c>
      <c r="E33" s="92" t="e">
        <f>IF($E$6=Items!#REF!,Items!#REF!,0)</f>
        <v>#REF!</v>
      </c>
      <c r="F33" s="86">
        <f>SUMIFS(Add!$H$9:$H$508,Add!$E$9:$E$508,C33,Add!$G$9:$G$508,Items!$C$174)+SUMIFS(Trans!$I$9:$I$508,Trans!$E$9:$E$508,C33,Trans!$H$9:$H$508,Items!$C$174)</f>
        <v>0</v>
      </c>
      <c r="G33" s="86">
        <f>SUMIFS(Spend!$H$9:$H$508,Spend!$E$9:$E$508,C33,Spend!$G$9:$G$508,Items!$C$174)+SUMIFS(Trans!$I$9:$I$508,Trans!$E$9:$E$508,C33,Trans!$G$9:$G$508,Items!$C$174)</f>
        <v>0</v>
      </c>
      <c r="H33" s="87" t="e">
        <f t="shared" si="0"/>
        <v>#REF!</v>
      </c>
    </row>
    <row r="34" spans="2:8" ht="15.75">
      <c r="B34" s="85" t="str">
        <f t="shared" si="1"/>
        <v/>
      </c>
      <c r="C34" s="86">
        <f>Items!C163</f>
        <v>0</v>
      </c>
      <c r="D34" s="86">
        <f>Items!D163</f>
        <v>0</v>
      </c>
      <c r="E34" s="92">
        <f>IF($E$6=Items!G163,Items!F163,0)</f>
        <v>0</v>
      </c>
      <c r="F34" s="86">
        <f>SUMIFS(Add!$H$9:$H$508,Add!$E$9:$E$508,C34,Add!$G$9:$G$508,Items!$C$174)+SUMIFS(Trans!$I$9:$I$508,Trans!$E$9:$E$508,C34,Trans!$H$9:$H$508,Items!$C$174)</f>
        <v>0</v>
      </c>
      <c r="G34" s="86">
        <f>SUMIFS(Spend!$H$9:$H$508,Spend!$E$9:$E$508,C34,Spend!$G$9:$G$508,Items!$C$174)+SUMIFS(Trans!$I$9:$I$508,Trans!$E$9:$E$508,C34,Trans!$G$9:$G$508,Items!$C$174)</f>
        <v>0</v>
      </c>
      <c r="H34" s="87">
        <f t="shared" si="0"/>
        <v>0</v>
      </c>
    </row>
    <row r="35" spans="2:8" ht="15.75">
      <c r="B35" s="85" t="str">
        <f t="shared" si="1"/>
        <v/>
      </c>
      <c r="C35" s="86">
        <f>Items!C164</f>
        <v>0</v>
      </c>
      <c r="D35" s="86">
        <f>Items!D164</f>
        <v>0</v>
      </c>
      <c r="E35" s="92">
        <f>IF($E$6=Items!G164,Items!F164,0)</f>
        <v>0</v>
      </c>
      <c r="F35" s="86">
        <f>SUMIFS(Add!$H$9:$H$508,Add!$E$9:$E$508,C35,Add!$G$9:$G$508,Items!$C$174)+SUMIFS(Trans!$I$9:$I$508,Trans!$E$9:$E$508,C35,Trans!$H$9:$H$508,Items!$C$174)</f>
        <v>0</v>
      </c>
      <c r="G35" s="86">
        <f>SUMIFS(Spend!$H$9:$H$508,Spend!$E$9:$E$508,C35,Spend!$G$9:$G$508,Items!$C$174)+SUMIFS(Trans!$I$9:$I$508,Trans!$E$9:$E$508,C35,Trans!$G$9:$G$508,Items!$C$174)</f>
        <v>0</v>
      </c>
      <c r="H35" s="87">
        <f t="shared" si="0"/>
        <v>0</v>
      </c>
    </row>
    <row r="36" spans="2:8" ht="15.75">
      <c r="B36" s="85" t="str">
        <f t="shared" si="1"/>
        <v/>
      </c>
      <c r="C36" s="86">
        <f>Items!C165</f>
        <v>0</v>
      </c>
      <c r="D36" s="86">
        <f>Items!D165</f>
        <v>0</v>
      </c>
      <c r="E36" s="92">
        <f>IF($E$6=Items!G165,Items!F165,0)</f>
        <v>0</v>
      </c>
      <c r="F36" s="86">
        <f>SUMIFS(Add!$H$9:$H$508,Add!$E$9:$E$508,C36,Add!$G$9:$G$508,Items!$C$174)+SUMIFS(Trans!$I$9:$I$508,Trans!$E$9:$E$508,C36,Trans!$H$9:$H$508,Items!$C$174)</f>
        <v>0</v>
      </c>
      <c r="G36" s="86">
        <f>SUMIFS(Spend!$H$9:$H$508,Spend!$E$9:$E$508,C36,Spend!$G$9:$G$508,Items!$C$174)+SUMIFS(Trans!$I$9:$I$508,Trans!$E$9:$E$508,C36,Trans!$G$9:$G$508,Items!$C$174)</f>
        <v>0</v>
      </c>
      <c r="H36" s="87">
        <f t="shared" si="0"/>
        <v>0</v>
      </c>
    </row>
    <row r="37" spans="2:8" ht="15.75">
      <c r="B37" s="85" t="str">
        <f t="shared" si="1"/>
        <v/>
      </c>
      <c r="C37" s="86">
        <f>Items!C166</f>
        <v>0</v>
      </c>
      <c r="D37" s="86">
        <f>Items!D166</f>
        <v>0</v>
      </c>
      <c r="E37" s="92">
        <f>IF($E$6=Items!G166,Items!F166,0)</f>
        <v>0</v>
      </c>
      <c r="F37" s="86">
        <f>SUMIFS(Add!$H$9:$H$508,Add!$E$9:$E$508,C37,Add!$G$9:$G$508,Items!$C$174)+SUMIFS(Trans!$I$9:$I$508,Trans!$E$9:$E$508,C37,Trans!$H$9:$H$508,Items!$C$174)</f>
        <v>0</v>
      </c>
      <c r="G37" s="86">
        <f>SUMIFS(Spend!$H$9:$H$508,Spend!$E$9:$E$508,C37,Spend!$G$9:$G$508,Items!$C$174)+SUMIFS(Trans!$I$9:$I$508,Trans!$E$9:$E$508,C37,Trans!$G$9:$G$508,Items!$C$174)</f>
        <v>0</v>
      </c>
      <c r="H37" s="87">
        <f t="shared" si="0"/>
        <v>0</v>
      </c>
    </row>
    <row r="38" spans="2:8" ht="16.5" thickBot="1">
      <c r="B38" s="88" t="str">
        <f t="shared" si="1"/>
        <v/>
      </c>
      <c r="C38" s="89">
        <f>Items!C167</f>
        <v>0</v>
      </c>
      <c r="D38" s="89">
        <f>Items!D167</f>
        <v>0</v>
      </c>
      <c r="E38" s="92">
        <f>IF($E$6=Items!G167,Items!F167,0)</f>
        <v>0</v>
      </c>
      <c r="F38" s="89">
        <f>SUMIFS(Add!$H$9:$H$508,Add!$E$9:$E$508,C38,Add!$G$9:$G$508,Items!$C$174)+SUMIFS(Trans!$I$9:$I$508,Trans!$E$9:$E$508,C38,Trans!$H$9:$H$508,Items!$C$174)</f>
        <v>0</v>
      </c>
      <c r="G38" s="89">
        <f>SUMIFS(Spend!$H$9:$H$508,Spend!$E$9:$E$508,C38,Spend!$G$9:$G$508,Items!$C$174)+SUMIFS(Trans!$I$9:$I$508,Trans!$E$9:$E$508,C38,Trans!$G$9:$G$508,Items!$C$174)</f>
        <v>0</v>
      </c>
      <c r="H38" s="90">
        <f t="shared" si="0"/>
        <v>0</v>
      </c>
    </row>
    <row r="39" spans="2:8" ht="13.5" thickTop="1"/>
    <row r="40" spans="2:8"/>
    <row r="41" spans="2:8"/>
    <row r="42" spans="2:8"/>
    <row r="43" spans="2:8"/>
    <row r="44" spans="2:8"/>
    <row r="45" spans="2:8"/>
    <row r="46" spans="2:8" hidden="1"/>
    <row r="47" spans="2:8" hidden="1"/>
    <row r="48" spans="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sheetData>
  <mergeCells count="1">
    <mergeCell ref="D4:F5"/>
  </mergeCells>
  <conditionalFormatting sqref="E9:E38">
    <cfRule type="notContainsBlanks" dxfId="8" priority="2">
      <formula>LEN(TRIM(E9))&gt;0</formula>
    </cfRule>
  </conditionalFormatting>
  <conditionalFormatting sqref="E9:E38">
    <cfRule type="notContainsBlanks" dxfId="7" priority="1">
      <formula>LEN(TRIM(E9))&gt;0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vt:lpstr>
      <vt:lpstr>Main</vt:lpstr>
      <vt:lpstr>Add</vt:lpstr>
      <vt:lpstr>Spend</vt:lpstr>
      <vt:lpstr>Trans</vt:lpstr>
      <vt:lpstr>MatirialStore</vt:lpstr>
      <vt:lpstr>MainStore</vt:lpstr>
      <vt:lpstr>SubStore</vt:lpstr>
      <vt:lpstr>Mentstore</vt:lpstr>
      <vt:lpstr>SpolageStore</vt:lpstr>
      <vt:lpstr>Storeport</vt:lpstr>
      <vt:lpstr>ItemReport</vt:lpstr>
      <vt:lpstr>DocReport</vt:lpstr>
      <vt:lpstr>Items</vt:lpstr>
    </vt:vector>
  </TitlesOfParts>
  <Company>Chartered Auditor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 Hamouda</dc:creator>
  <cp:lastModifiedBy>Mahmoud Hamouda</cp:lastModifiedBy>
  <cp:lastPrinted>2012-07-21T05:32:10Z</cp:lastPrinted>
  <dcterms:created xsi:type="dcterms:W3CDTF">2012-07-15T05:26:39Z</dcterms:created>
  <dcterms:modified xsi:type="dcterms:W3CDTF">2012-11-17T16:26:18Z</dcterms:modified>
</cp:coreProperties>
</file>