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O\Desktop\نبراس\"/>
    </mc:Choice>
  </mc:AlternateContent>
  <xr:revisionPtr revIDLastSave="0" documentId="13_ncr:1_{3A28FFA4-CB74-4AD8-938F-BE1ED4E4A06A}" xr6:coauthVersionLast="34" xr6:coauthVersionMax="34" xr10:uidLastSave="{00000000-0000-0000-0000-000000000000}"/>
  <bookViews>
    <workbookView xWindow="0" yWindow="0" windowWidth="25200" windowHeight="11790" activeTab="3" xr2:uid="{37D6A358-D72F-4486-8B83-1CD69F03031C}"/>
  </bookViews>
  <sheets>
    <sheet name="Quotation" sheetId="1" r:id="rId1"/>
    <sheet name="Items" sheetId="3" r:id="rId2"/>
    <sheet name="ItemData" sheetId="7" state="hidden" r:id="rId3"/>
    <sheet name="Data" sheetId="2" r:id="rId4"/>
  </sheets>
  <definedNames>
    <definedName name="Additional_Items">#REF!</definedName>
    <definedName name="asgsgsd">#REF!</definedName>
    <definedName name="Custom_Furniture">#REF!</definedName>
    <definedName name="dgvsdvga">#REF!</definedName>
    <definedName name="Furniture">#REF!</definedName>
    <definedName name="ItemPic">INDEX(ItemData[Image],MATCH(Items!XEY8,ItemData[Item No.],0))</definedName>
    <definedName name="Lighting_Fixtures">#REF!</definedName>
    <definedName name="Others">#REF!</definedName>
    <definedName name="Outlets_And_Hardware">#REF!</definedName>
    <definedName name="_xlnm.Print_Area" localSheetId="0">Quotation!$B$1:$G$21</definedName>
    <definedName name="sdgag">#REF!</definedName>
    <definedName name="Wet_Areas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O23" i="3" l="1"/>
  <c r="O7" i="3" s="1"/>
  <c r="J1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9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9" i="3"/>
  <c r="M22" i="3" l="1"/>
  <c r="Q22" i="3" s="1"/>
  <c r="P22" i="3"/>
  <c r="M21" i="3"/>
  <c r="Q21" i="3" s="1"/>
  <c r="P21" i="3"/>
  <c r="M20" i="3"/>
  <c r="Q20" i="3" s="1"/>
  <c r="P20" i="3"/>
  <c r="M19" i="3"/>
  <c r="P19" i="3"/>
  <c r="M18" i="3"/>
  <c r="P18" i="3"/>
  <c r="E5" i="1"/>
  <c r="P9" i="3"/>
  <c r="P10" i="3"/>
  <c r="P11" i="3"/>
  <c r="P12" i="3"/>
  <c r="P13" i="3"/>
  <c r="P14" i="3"/>
  <c r="P15" i="3"/>
  <c r="P16" i="3"/>
  <c r="P17" i="3"/>
  <c r="Q19" i="3" l="1"/>
  <c r="Q18" i="3"/>
  <c r="P23" i="3"/>
  <c r="P7" i="3" s="1"/>
  <c r="M17" i="3"/>
  <c r="Q17" i="3" s="1"/>
  <c r="Q23" i="3" s="1"/>
  <c r="Q7" i="3" s="1"/>
  <c r="M16" i="3"/>
  <c r="Q16" i="3" s="1"/>
  <c r="M15" i="3"/>
  <c r="Q15" i="3" s="1"/>
  <c r="M9" i="3"/>
  <c r="Q9" i="3" s="1"/>
  <c r="M10" i="3"/>
  <c r="Q10" i="3" s="1"/>
  <c r="M11" i="3"/>
  <c r="Q11" i="3" s="1"/>
  <c r="M12" i="3"/>
  <c r="Q12" i="3" s="1"/>
  <c r="M13" i="3"/>
  <c r="Q13" i="3" s="1"/>
  <c r="M14" i="3"/>
  <c r="Q14" i="3" s="1"/>
  <c r="T23" i="3"/>
  <c r="M23" i="3" l="1"/>
  <c r="M7" i="3" s="1"/>
</calcChain>
</file>

<file path=xl/sharedStrings.xml><?xml version="1.0" encoding="utf-8"?>
<sst xmlns="http://schemas.openxmlformats.org/spreadsheetml/2006/main" count="141" uniqueCount="60">
  <si>
    <t>Quotation</t>
  </si>
  <si>
    <t>Project</t>
  </si>
  <si>
    <t>Custom Furniture</t>
  </si>
  <si>
    <t>Lighting Fixtures</t>
  </si>
  <si>
    <t>Wet Areas</t>
  </si>
  <si>
    <t>Outlets And Hardware</t>
  </si>
  <si>
    <t>Additional Items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</si>
  <si>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</si>
  <si>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</si>
  <si>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</si>
  <si>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</si>
  <si>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</si>
  <si>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</si>
  <si>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</si>
  <si>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</si>
  <si>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</si>
  <si>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</si>
  <si>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</si>
  <si>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</si>
  <si>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</si>
  <si>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Project 19</t>
  </si>
  <si>
    <t>Project 20</t>
  </si>
  <si>
    <t>Project 21</t>
  </si>
  <si>
    <t>Project 22</t>
  </si>
  <si>
    <t>Unit</t>
  </si>
  <si>
    <t>Shipping</t>
  </si>
  <si>
    <t>Remaining</t>
  </si>
  <si>
    <t>Markup</t>
  </si>
  <si>
    <t>Specifications</t>
  </si>
  <si>
    <t>Item No.</t>
  </si>
  <si>
    <t>Image</t>
  </si>
  <si>
    <t>Qty</t>
  </si>
  <si>
    <t>Market Value</t>
  </si>
  <si>
    <t>Total Spent</t>
  </si>
  <si>
    <t>sgnhdgbn sdf bfdbfbdf bhfd bvkj flkbj afdklb afdkbj asdfkbja fsdbklja flkbja fklbj dfklbj lfbj akfbj adfkbj adfkaj fj</t>
  </si>
  <si>
    <t>Ea</t>
  </si>
  <si>
    <t>Group</t>
  </si>
  <si>
    <t>Sub Group</t>
  </si>
  <si>
    <t>Total</t>
  </si>
  <si>
    <t>Unit Price</t>
  </si>
  <si>
    <t>Total Cost</t>
  </si>
  <si>
    <t>Code</t>
  </si>
  <si>
    <t>Item</t>
  </si>
  <si>
    <t>Price</t>
  </si>
  <si>
    <t>Quotation No:</t>
  </si>
  <si>
    <t>Date</t>
  </si>
  <si>
    <t>Customer Name</t>
  </si>
  <si>
    <t>SH-DAMM</t>
  </si>
  <si>
    <t>SH-KHLD</t>
  </si>
  <si>
    <t>SH-RIYD</t>
  </si>
  <si>
    <t>SH-HASA</t>
  </si>
  <si>
    <t>SH-JADA</t>
  </si>
  <si>
    <t>Quot.No.</t>
  </si>
  <si>
    <t>Gross Profit</t>
  </si>
  <si>
    <t>Consulting Fees</t>
  </si>
  <si>
    <t>Design Fees</t>
  </si>
  <si>
    <t>Services</t>
  </si>
  <si>
    <t>Project Code</t>
  </si>
  <si>
    <t>ProjectCode</t>
  </si>
  <si>
    <t>المطلوب عند اختيار العميل ورقم عرض السعر يتم استخلاص البيانات من الجدول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</si>
</sst>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ر_._س_._‏_-;\-* #,##0.00\ _ر_._س_._‏_-;_-* &quot;-&quot;??\ _ر_._س_._‏_-;_-@_-"/>
    <numFmt numFmtId="164" formatCode="[$-1010000]yyyy/mm/dd;@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color theme="0"/>
      <name val="Book Antiqua"/>
      <family val="1"/>
    </font>
    <font>
      <b/>
      <sz val="16"/>
      <color theme="1"/>
      <name val="Book Antiqua"/>
      <family val="1"/>
    </font>
    <font>
      <sz val="11"/>
      <color theme="0"/>
      <name val="Book Antiqua"/>
      <family val="1"/>
    </font>
    <font>
      <b/>
      <sz val="28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 readingOrder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 wrapText="1" readingOrder="1"/>
    </xf>
    <xf numFmtId="43" fontId="2" fillId="0" borderId="0" xfId="1" applyFont="1" applyAlignment="1">
      <alignment horizontal="center" vertical="center"/>
    </xf>
    <xf numFmtId="0" fontId="2" fillId="0" borderId="0" xfId="0" applyFont="1"/>
    <xf numFmtId="0" fontId="4" fillId="2" borderId="5" xfId="0" applyFont="1" applyFill="1" applyBorder="1"/>
    <xf numFmtId="0" fontId="2" fillId="0" borderId="5" xfId="0" applyFont="1" applyBorder="1"/>
    <xf numFmtId="16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3" fontId="6" fillId="2" borderId="0" xfId="1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</cellXfs>
  <cellStyles count="2">
    <cellStyle name="Comma" xfId="1" builtinId="3"/>
    <cellStyle name="عادي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0" formatCode="General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numFmt numFmtId="35" formatCode="_-* #,##0.00\ _ر_._س_._‏_-;\-* #,##0.00\ _ر_._س_._‏_-;_-* &quot;-&quot;??\ _ر_._س_._‏_-;_-@_-"/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numFmt numFmtId="35" formatCode="_-* #,##0.00\ _ر_._س_._‏_-;\-* #,##0.00\ _ر_._س_._‏_-;_-* &quot;-&quot;??\ _ر_._س_._‏_-;_-@_-"/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numFmt numFmtId="1" formatCode="0"/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1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35" formatCode="_-* #,##0.00\ _ر_._س_._‏_-;\-* #,##0.00\ _ر_._س_._‏_-;_-* &quot;-&quot;??\ _ر_._س_._‏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0" formatCode="General"/>
      <alignment horizontal="general" vertical="center" textRotation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0" formatCode="General"/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numFmt numFmtId="1" formatCode="0"/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theme="0"/>
        <name val="Book Antiqua"/>
        <family val="1"/>
        <scheme val="none"/>
      </font>
      <fill>
        <patternFill patternType="solid">
          <fgColor indexed="64"/>
          <bgColor theme="4"/>
        </patternFill>
      </fill>
      <alignment horizontal="general" vertical="center" textRotation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indent="0" justifyLastLine="0" shrinkToFit="0"/>
    </dxf>
    <dxf>
      <font>
        <strike val="0"/>
        <outline val="0"/>
        <shadow val="0"/>
        <u val="none"/>
        <vertAlign val="baseline"/>
        <sz val="11"/>
        <color theme="1"/>
        <name val="Book Antiqua"/>
        <family val="1"/>
        <scheme val="none"/>
      </font>
      <alignment horizontal="general" vertical="center" textRotation="0" indent="0" justifyLastLine="0" shrinkToFit="0"/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140DB4-C088-4290-8D84-A4254DBDAD6B}" name="Items" displayName="Items" ref="B8:T23" totalsRowCount="1" headerRowDxfId="49" dataDxfId="48" totalsRowDxfId="47">
  <autoFilter ref="B8:T22" xr:uid="{17993C07-8ED4-45D6-8A19-16B3FB4C2249}"/>
  <tableColumns count="19">
    <tableColumn id="20" xr3:uid="{956DDDF7-AEBF-4802-ACB5-2331E1E30D97}" name="Quot.No." dataDxfId="46" totalsRowDxfId="19"/>
    <tableColumn id="1" xr3:uid="{36A8773B-EA19-4013-B28B-2D1F3A00A3C2}" name="Item No." totalsRowLabel="Total" dataDxfId="45" totalsRowDxfId="18"/>
    <tableColumn id="2" xr3:uid="{838672CF-0702-48FA-BA0D-890FBF90C799}" name="Specifications" dataDxfId="44" totalsRowDxfId="17">
      <calculatedColumnFormula>IF(Items[[#This Row],[Item No.]]&gt;0,VLOOKUP(Items[[#This Row],[Item No.]],ItemData[#All],2,0),"")</calculatedColumnFormula>
    </tableColumn>
    <tableColumn id="14" xr3:uid="{FA2E82A4-BAA3-4199-AFB7-5AF682471279}" name="Group" dataDxfId="43" totalsRowDxfId="16">
      <calculatedColumnFormula>IF(Items[[#This Row],[Item No.]]&gt;0,VLOOKUP(Items[[#This Row],[Item No.]],ItemData[#All],3,0),"")</calculatedColumnFormula>
    </tableColumn>
    <tableColumn id="15" xr3:uid="{6A326370-3BFA-4DAB-96C3-E6D0063643A0}" name="Sub Group" dataDxfId="42" totalsRowDxfId="15">
      <calculatedColumnFormula>IF(Items[[#This Row],[Item No.]]&gt;0,VLOOKUP(Items[[#This Row],[Item No.]],ItemData[#All],4,0),"")</calculatedColumnFormula>
    </tableColumn>
    <tableColumn id="16" xr3:uid="{25B4E088-8FE9-42A8-9574-2D43F33AB7DE}" name="Project Code" dataDxfId="0" totalsRowDxfId="14">
      <calculatedColumnFormula>IF(Items[[#This Row],[Project]]&gt;0,VLOOKUP(Items[[#This Row],[Project]],Project[[#All],[Project]:[ProjectCode]],3,0),"")</calculatedColumnFormula>
    </tableColumn>
    <tableColumn id="13" xr3:uid="{3F2FD153-8E95-4763-92F1-CD98891667DF}" name="Project" dataDxfId="41" totalsRowDxfId="13"/>
    <tableColumn id="3" xr3:uid="{5BC2BAA8-2792-425F-A200-40C9C292A570}" name="Unit" dataDxfId="40" totalsRowDxfId="12">
      <calculatedColumnFormula>IF(Items[[#This Row],[Item No.]]&gt;0,VLOOKUP(Items[[#This Row],[Item No.]],ItemData[#All],5,0),"")</calculatedColumnFormula>
    </tableColumn>
    <tableColumn id="4" xr3:uid="{4AFB6853-0393-4643-837B-CE8CCF33E396}" name="Image" dataDxfId="39" totalsRowDxfId="11"/>
    <tableColumn id="5" xr3:uid="{8E37E7F3-31A3-4868-86EC-BD81C7B88B80}" name="Qty" dataDxfId="38" totalsRowDxfId="10"/>
    <tableColumn id="6" xr3:uid="{58F3644A-16C9-4246-98C4-EE7417C8E5A4}" name="Unit Price" dataDxfId="37" totalsRowDxfId="9" dataCellStyle="Comma" totalsRowCellStyle="Comma"/>
    <tableColumn id="7" xr3:uid="{AC0D178F-0390-4F2E-BA5C-74C18AF7ACF3}" name="Total" totalsRowFunction="sum" dataDxfId="36" totalsRowDxfId="8" dataCellStyle="Comma">
      <calculatedColumnFormula>Items[[#This Row],[Unit Price]]*Items[[#This Row],[Qty]]</calculatedColumnFormula>
    </tableColumn>
    <tableColumn id="8" xr3:uid="{FC0BCF45-B5B5-4284-BDA8-F4F87ED5F6D4}" name="Market Value" dataDxfId="35" totalsRowDxfId="7" dataCellStyle="Comma" totalsRowCellStyle="Comma"/>
    <tableColumn id="9" xr3:uid="{C88C60DC-5CE2-4157-943B-4BD3937461D9}" name="Shipping" totalsRowFunction="sum" dataDxfId="34" totalsRowDxfId="6" dataCellStyle="Comma" totalsRowCellStyle="Comma"/>
    <tableColumn id="18" xr3:uid="{E860586A-94F2-49DA-9ECD-8852A8FA5181}" name="Total Cost" totalsRowFunction="sum" dataDxfId="33" totalsRowDxfId="5" dataCellStyle="Comma" totalsRowCellStyle="Comma">
      <calculatedColumnFormula>Items[[#This Row],[Shipping]]+Items[[#This Row],[Market Value]]</calculatedColumnFormula>
    </tableColumn>
    <tableColumn id="21" xr3:uid="{24122BCD-7463-4DFC-B2A2-DDA5F188238E}" name="Gross Profit" totalsRowFunction="sum" dataDxfId="32" totalsRowDxfId="4" dataCellStyle="Comma">
      <calculatedColumnFormula>Items[[#This Row],[Total]]-Items[[#This Row],[Total Cost]]</calculatedColumnFormula>
    </tableColumn>
    <tableColumn id="10" xr3:uid="{ECA32F5C-227A-4D65-805D-4A442CC6891C}" name="Remaining" dataDxfId="31" totalsRowDxfId="3"/>
    <tableColumn id="11" xr3:uid="{4699899E-3A41-47EF-9551-C1156288027D}" name="Markup" dataDxfId="30" totalsRowDxfId="2"/>
    <tableColumn id="12" xr3:uid="{600266E6-A20D-4FEA-B2B9-6D4583BFAB0E}" name="Total Spent" totalsRowFunction="count" dataDxfId="29" totalsRowDxfId="1"/>
  </tableColumns>
  <tableStyleInfo name="TableStyleLight13" showFirstColumn="1" showLastColumn="1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6A7D9D-5BCE-4AC8-80B6-AEAB431EF657}" name="ItemData" displayName="ItemData" ref="A5:F28" totalsRowShown="0" headerRowDxfId="28" dataDxfId="27">
  <autoFilter ref="A5:F28" xr:uid="{5C81DA94-7F29-4F99-AA9F-64B17C377AB2}"/>
  <tableColumns count="6">
    <tableColumn id="1" xr3:uid="{A93D44A4-62BB-4974-A6DD-C1F2F7BC60E1}" name="Item No." dataDxfId="26"/>
    <tableColumn id="2" xr3:uid="{61B84E7F-4AA6-46EE-B19D-91D104DB4C98}" name="Specifications" dataDxfId="25"/>
    <tableColumn id="3" xr3:uid="{4426784C-2B0D-4BA6-AC7A-EECCABF8DFA2}" name="Group" dataDxfId="24"/>
    <tableColumn id="4" xr3:uid="{7C328657-280B-4F59-97A6-5C12057E0ADF}" name="Sub Group" dataDxfId="23"/>
    <tableColumn id="6" xr3:uid="{6D1E919E-64CB-491B-95FD-CEADFCCE68FA}" name="Unit" dataDxfId="22"/>
    <tableColumn id="7" xr3:uid="{667BCD51-A65D-4804-89A3-D3F13DF9BAE0}" name="Image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E5B91E-E3B1-4596-A139-4A5B5EAF5B2D}" name="Project" displayName="Project" ref="A6:D28" totalsRowShown="0">
  <autoFilter ref="A6:D28" xr:uid="{47BCE7FC-A76F-44D6-9DF0-BA52FFF02AB1}"/>
  <tableColumns count="4">
    <tableColumn id="3" xr3:uid="{29B99D53-771B-4937-A16D-14A2AF57A024}" name="Code"/>
    <tableColumn id="1" xr3:uid="{942ABFCB-C1EA-466F-9DC0-C7316964D1F6}" name="Project"/>
    <tableColumn id="4" xr3:uid="{EF7F0479-EA7C-4097-90FC-10F64F6C8C38}" name="Customer Name"/>
    <tableColumn id="2" xr3:uid="{581BD367-28DD-49F8-A904-C9E74DB03B45}" name="ProjectCode" dataDxfId="20">
      <calculatedColumnFormula>Project[[#This Row],[Code]]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CF3E-3137-42F1-9093-9E13C5A4A7C6}">
  <dimension ref="B2:O16"/>
  <sheetViews>
    <sheetView zoomScaleNormal="100" workbookViewId="0">
      <selection activeCell="O6" sqref="O6"/>
    </sheetView>
  </sheetViews>
  <sheetFormatPr defaultRowHeight="16.5" x14ac:dyDescent="0.3"/>
  <cols>
    <col min="1" max="1" width="4.625" style="12" customWidth="1"/>
    <col min="2" max="2" width="15.375" style="12" customWidth="1"/>
    <col min="3" max="3" width="34.125" style="12" customWidth="1"/>
    <col min="4" max="4" width="8.625" style="12" customWidth="1"/>
    <col min="5" max="5" width="11.375" style="12" customWidth="1"/>
    <col min="6" max="6" width="14.75" style="12" customWidth="1"/>
    <col min="7" max="7" width="14.375" style="12" customWidth="1"/>
    <col min="8" max="16384" width="9" style="12"/>
  </cols>
  <sheetData>
    <row r="2" spans="2:15" ht="69" customHeight="1" x14ac:dyDescent="0.3">
      <c r="B2" s="37" t="s">
        <v>0</v>
      </c>
      <c r="C2" s="37"/>
      <c r="D2" s="37"/>
      <c r="E2" s="37"/>
      <c r="F2" s="37"/>
    </row>
    <row r="3" spans="2:15" ht="20.25" x14ac:dyDescent="0.3">
      <c r="B3" s="36"/>
      <c r="C3" s="36"/>
      <c r="D3" s="36"/>
      <c r="E3" s="36"/>
      <c r="F3" s="36"/>
      <c r="G3" s="36"/>
    </row>
    <row r="5" spans="2:15" x14ac:dyDescent="0.3">
      <c r="B5" s="13" t="s">
        <v>46</v>
      </c>
      <c r="C5" s="14" t="s">
        <v>47</v>
      </c>
      <c r="D5" s="13" t="s">
        <v>45</v>
      </c>
      <c r="E5" s="15">
        <f ca="1">NOW()</f>
        <v>43292.517998726849</v>
      </c>
      <c r="F5" s="13" t="s">
        <v>44</v>
      </c>
      <c r="G5" s="16">
        <v>1</v>
      </c>
    </row>
    <row r="6" spans="2:15" x14ac:dyDescent="0.3">
      <c r="O6" s="39" t="s">
        <v>59</v>
      </c>
    </row>
    <row r="8" spans="2:15" ht="17.25" thickBot="1" x14ac:dyDescent="0.35"/>
    <row r="9" spans="2:15" ht="35.25" customHeight="1" x14ac:dyDescent="0.3">
      <c r="B9" s="17" t="s">
        <v>41</v>
      </c>
      <c r="C9" s="18" t="s">
        <v>42</v>
      </c>
      <c r="D9" s="18" t="s">
        <v>31</v>
      </c>
      <c r="E9" s="18" t="s">
        <v>43</v>
      </c>
      <c r="F9" s="18" t="s">
        <v>38</v>
      </c>
      <c r="G9" s="19" t="s">
        <v>30</v>
      </c>
    </row>
    <row r="10" spans="2:15" ht="66" customHeight="1" x14ac:dyDescent="0.3">
      <c r="B10" s="20"/>
      <c r="C10" s="21"/>
      <c r="D10" s="21"/>
      <c r="E10" s="21"/>
      <c r="F10" s="26"/>
      <c r="G10" s="22"/>
    </row>
    <row r="11" spans="2:15" ht="66" customHeight="1" x14ac:dyDescent="0.3">
      <c r="B11" s="20"/>
      <c r="C11" s="21"/>
      <c r="D11" s="21"/>
      <c r="E11" s="21"/>
      <c r="F11" s="26"/>
      <c r="G11" s="22"/>
    </row>
    <row r="12" spans="2:15" ht="66" customHeight="1" x14ac:dyDescent="0.3">
      <c r="B12" s="20"/>
      <c r="C12" s="21"/>
      <c r="D12" s="21"/>
      <c r="E12" s="21"/>
      <c r="F12" s="26"/>
      <c r="G12" s="22"/>
    </row>
    <row r="13" spans="2:15" ht="66" customHeight="1" x14ac:dyDescent="0.3">
      <c r="B13" s="20"/>
      <c r="C13" s="21"/>
      <c r="D13" s="21"/>
      <c r="E13" s="21"/>
      <c r="F13" s="26"/>
      <c r="G13" s="22"/>
    </row>
    <row r="14" spans="2:15" ht="66" customHeight="1" x14ac:dyDescent="0.3">
      <c r="B14" s="20"/>
      <c r="C14" s="21"/>
      <c r="D14" s="21"/>
      <c r="E14" s="21"/>
      <c r="F14" s="26"/>
      <c r="G14" s="22"/>
    </row>
    <row r="15" spans="2:15" ht="66" customHeight="1" x14ac:dyDescent="0.3">
      <c r="B15" s="20"/>
      <c r="C15" s="21"/>
      <c r="D15" s="21"/>
      <c r="E15" s="21"/>
      <c r="F15" s="26"/>
      <c r="G15" s="22"/>
    </row>
    <row r="16" spans="2:15" ht="66" customHeight="1" thickBot="1" x14ac:dyDescent="0.35">
      <c r="B16" s="23"/>
      <c r="C16" s="24"/>
      <c r="D16" s="24"/>
      <c r="E16" s="24"/>
      <c r="F16" s="27"/>
      <c r="G16" s="25"/>
    </row>
  </sheetData>
  <mergeCells count="2">
    <mergeCell ref="B3:G3"/>
    <mergeCell ref="B2:F2"/>
  </mergeCells>
  <printOptions horizontalCentered="1"/>
  <pageMargins left="0.31496062992125984" right="0.31496062992125984" top="0.15748031496062992" bottom="0.74803149606299213" header="0.31496062992125984" footer="0.31496062992125984"/>
  <pageSetup paperSize="9" scale="90" orientation="portrait" horizontalDpi="0" verticalDpi="0" r:id="rId1"/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DDCA5F-DFC4-45E8-9467-8B8B37E66224}">
          <x14:formula1>
            <xm:f>Data!$C$7:$C$28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6076-28C6-4F92-9A6E-CC425D7F113C}">
  <dimension ref="B1:T23"/>
  <sheetViews>
    <sheetView workbookViewId="0">
      <pane xSplit="4" ySplit="8" topLeftCell="J9" activePane="bottomRight" state="frozen"/>
      <selection pane="topRight" activeCell="E1" sqref="E1"/>
      <selection pane="bottomLeft" activeCell="A9" sqref="A9"/>
      <selection pane="bottomRight" activeCell="Q9" sqref="Q9"/>
    </sheetView>
  </sheetViews>
  <sheetFormatPr defaultRowHeight="16.5" x14ac:dyDescent="0.2"/>
  <cols>
    <col min="1" max="1" width="6.5" style="4" bestFit="1" customWidth="1"/>
    <col min="2" max="2" width="10.875" style="3" bestFit="1" customWidth="1"/>
    <col min="3" max="3" width="12.5" style="4" bestFit="1" customWidth="1"/>
    <col min="4" max="4" width="33.375" style="4" bestFit="1" customWidth="1"/>
    <col min="5" max="5" width="15.875" style="4" bestFit="1" customWidth="1"/>
    <col min="6" max="6" width="19" style="3" customWidth="1"/>
    <col min="7" max="7" width="12.5" style="3" hidden="1" customWidth="1"/>
    <col min="8" max="8" width="11.5" style="4" customWidth="1"/>
    <col min="9" max="9" width="7.75" style="4" customWidth="1"/>
    <col min="10" max="10" width="19.125" style="7" customWidth="1"/>
    <col min="11" max="11" width="11.875" style="7" customWidth="1"/>
    <col min="12" max="12" width="13.875" style="8" bestFit="1" customWidth="1"/>
    <col min="13" max="13" width="14.875" style="7" bestFit="1" customWidth="1"/>
    <col min="14" max="14" width="12.25" style="11" customWidth="1"/>
    <col min="15" max="15" width="12.25" style="8" customWidth="1"/>
    <col min="16" max="16" width="13" style="11" customWidth="1"/>
    <col min="17" max="17" width="16.625" style="7" bestFit="1" customWidth="1"/>
    <col min="18" max="18" width="11" style="7" customWidth="1"/>
    <col min="19" max="19" width="13" style="7" customWidth="1"/>
    <col min="20" max="20" width="14.875" style="4" bestFit="1" customWidth="1"/>
    <col min="21" max="16384" width="9" style="4"/>
  </cols>
  <sheetData>
    <row r="1" spans="2:20" x14ac:dyDescent="0.2">
      <c r="J1" s="7">
        <f>INDEX(ItemData[Image],MATCH(Items!C9,ItemData[Item No.],0))</f>
        <v>0</v>
      </c>
    </row>
    <row r="7" spans="2:20" s="5" customFormat="1" ht="15" x14ac:dyDescent="0.2">
      <c r="B7" s="8"/>
      <c r="F7" s="8"/>
      <c r="G7" s="8"/>
      <c r="J7" s="8"/>
      <c r="K7" s="8"/>
      <c r="L7" s="8"/>
      <c r="M7" s="8">
        <f>Items[[#Totals],[Total]]</f>
        <v>101350</v>
      </c>
      <c r="N7" s="8"/>
      <c r="O7" s="8">
        <f>Items[[#Totals],[Shipping]]</f>
        <v>170</v>
      </c>
      <c r="P7" s="8">
        <f>Items[[#Totals],[Total Cost]]</f>
        <v>530</v>
      </c>
      <c r="Q7" s="8">
        <f>Items[[#Totals],[Gross Profit]]</f>
        <v>100820</v>
      </c>
      <c r="R7" s="8"/>
      <c r="S7" s="8"/>
    </row>
    <row r="8" spans="2:20" ht="21" customHeight="1" x14ac:dyDescent="0.2">
      <c r="B8" s="9" t="s">
        <v>52</v>
      </c>
      <c r="C8" s="3" t="s">
        <v>29</v>
      </c>
      <c r="D8" s="4" t="s">
        <v>28</v>
      </c>
      <c r="E8" s="4" t="s">
        <v>36</v>
      </c>
      <c r="F8" s="4" t="s">
        <v>37</v>
      </c>
      <c r="G8" s="4" t="s">
        <v>57</v>
      </c>
      <c r="H8" s="4" t="s">
        <v>1</v>
      </c>
      <c r="I8" s="4" t="s">
        <v>24</v>
      </c>
      <c r="J8" s="4" t="s">
        <v>30</v>
      </c>
      <c r="K8" s="7" t="s">
        <v>31</v>
      </c>
      <c r="L8" s="11" t="s">
        <v>39</v>
      </c>
      <c r="M8" s="8" t="s">
        <v>38</v>
      </c>
      <c r="N8" s="11" t="s">
        <v>32</v>
      </c>
      <c r="O8" s="11" t="s">
        <v>25</v>
      </c>
      <c r="P8" s="8" t="s">
        <v>40</v>
      </c>
      <c r="Q8" s="8" t="s">
        <v>53</v>
      </c>
      <c r="R8" s="7" t="s">
        <v>26</v>
      </c>
      <c r="S8" s="7" t="s">
        <v>27</v>
      </c>
      <c r="T8" s="7" t="s">
        <v>33</v>
      </c>
    </row>
    <row r="9" spans="2:20" ht="50.25" customHeight="1" x14ac:dyDescent="0.2">
      <c r="B9" s="10">
        <v>1</v>
      </c>
      <c r="C9" s="3">
        <v>1001</v>
      </c>
      <c r="D9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9" s="6" t="str">
        <f>IF(Items[[#This Row],[Item No.]]&gt;0,VLOOKUP(Items[[#This Row],[Item No.]],ItemData[#All],3,0),"")</f>
        <v>Lighting Fixtures</v>
      </c>
      <c r="F9" s="6" t="str">
        <f>IF(Items[[#This Row],[Item No.]]&gt;0,VLOOKUP(Items[[#This Row],[Item No.]],ItemData[#All],4,0),"")</f>
        <v>Lighting Fixtures</v>
      </c>
      <c r="G9" s="6">
        <f>IF(Items[[#This Row],[Project]]&gt;0,VLOOKUP(Items[[#This Row],[Project]],Project[[#All],[Project]:[ProjectCode]],3,0),"")</f>
        <v>1</v>
      </c>
      <c r="H9" s="6" t="s">
        <v>47</v>
      </c>
      <c r="I9" s="6" t="str">
        <f>IF(Items[[#This Row],[Item No.]]&gt;0,VLOOKUP(Items[[#This Row],[Item No.]],ItemData[#All],5,0),"")</f>
        <v>Ea</v>
      </c>
      <c r="J9" s="6"/>
      <c r="K9" s="7">
        <v>1</v>
      </c>
      <c r="L9" s="11">
        <v>250</v>
      </c>
      <c r="M9" s="8">
        <f>Items[[#This Row],[Unit Price]]*Items[[#This Row],[Qty]]</f>
        <v>250</v>
      </c>
      <c r="N9" s="11">
        <v>120</v>
      </c>
      <c r="O9" s="11">
        <v>90</v>
      </c>
      <c r="P9" s="8">
        <f>Items[[#This Row],[Shipping]]+Items[[#This Row],[Market Value]]</f>
        <v>210</v>
      </c>
      <c r="Q9" s="8">
        <f>Items[[#This Row],[Total]]-Items[[#This Row],[Total Cost]]</f>
        <v>40</v>
      </c>
      <c r="T9" s="7"/>
    </row>
    <row r="10" spans="2:20" ht="50.25" customHeight="1" x14ac:dyDescent="0.2">
      <c r="B10" s="10">
        <v>1</v>
      </c>
      <c r="C10" s="3">
        <v>1002</v>
      </c>
      <c r="D10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0" s="6" t="str">
        <f>IF(Items[[#This Row],[Item No.]]&gt;0,VLOOKUP(Items[[#This Row],[Item No.]],ItemData[#All],3,0),"")</f>
        <v>Custom Furniture</v>
      </c>
      <c r="F10" s="6" t="str">
        <f>IF(Items[[#This Row],[Item No.]]&gt;0,VLOOKUP(Items[[#This Row],[Item No.]],ItemData[#All],4,0),"")</f>
        <v>Custom Furniture</v>
      </c>
      <c r="G10" s="6">
        <f>IF(Items[[#This Row],[Project]]&gt;0,VLOOKUP(Items[[#This Row],[Project]],Project[[#All],[Project]:[ProjectCode]],3,0),"")</f>
        <v>1</v>
      </c>
      <c r="H10" s="6" t="s">
        <v>47</v>
      </c>
      <c r="I10" s="6" t="str">
        <f>IF(Items[[#This Row],[Item No.]]&gt;0,VLOOKUP(Items[[#This Row],[Item No.]],ItemData[#All],5,0),"")</f>
        <v>Ea</v>
      </c>
      <c r="J10" s="4"/>
      <c r="K10" s="7">
        <v>20</v>
      </c>
      <c r="L10" s="11">
        <v>100</v>
      </c>
      <c r="M10" s="8">
        <f>Items[[#This Row],[Unit Price]]*Items[[#This Row],[Qty]]</f>
        <v>2000</v>
      </c>
      <c r="N10" s="11">
        <v>30</v>
      </c>
      <c r="O10" s="11">
        <v>10</v>
      </c>
      <c r="P10" s="8">
        <f>Items[[#This Row],[Shipping]]+Items[[#This Row],[Market Value]]</f>
        <v>40</v>
      </c>
      <c r="Q10" s="8">
        <f>Items[[#This Row],[Total]]-Items[[#This Row],[Total Cost]]</f>
        <v>1960</v>
      </c>
      <c r="T10" s="7"/>
    </row>
    <row r="11" spans="2:20" ht="50.25" customHeight="1" x14ac:dyDescent="0.2">
      <c r="B11" s="10">
        <v>1</v>
      </c>
      <c r="C11" s="3">
        <v>1003</v>
      </c>
      <c r="D11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1" s="6" t="str">
        <f>IF(Items[[#This Row],[Item No.]]&gt;0,VLOOKUP(Items[[#This Row],[Item No.]],ItemData[#All],3,0),"")</f>
        <v>Wet Areas</v>
      </c>
      <c r="F11" s="6" t="str">
        <f>IF(Items[[#This Row],[Item No.]]&gt;0,VLOOKUP(Items[[#This Row],[Item No.]],ItemData[#All],4,0),"")</f>
        <v>Wet Areas</v>
      </c>
      <c r="G11" s="6">
        <f>IF(Items[[#This Row],[Project]]&gt;0,VLOOKUP(Items[[#This Row],[Project]],Project[[#All],[Project]:[ProjectCode]],3,0),"")</f>
        <v>1</v>
      </c>
      <c r="H11" s="6" t="s">
        <v>47</v>
      </c>
      <c r="I11" s="6" t="str">
        <f>IF(Items[[#This Row],[Item No.]]&gt;0,VLOOKUP(Items[[#This Row],[Item No.]],ItemData[#All],5,0),"")</f>
        <v>Ea</v>
      </c>
      <c r="J11" s="4"/>
      <c r="K11" s="7">
        <v>30</v>
      </c>
      <c r="L11" s="11">
        <v>200</v>
      </c>
      <c r="M11" s="8">
        <f>Items[[#This Row],[Unit Price]]*Items[[#This Row],[Qty]]</f>
        <v>6000</v>
      </c>
      <c r="N11" s="11">
        <v>30</v>
      </c>
      <c r="O11" s="11">
        <v>10</v>
      </c>
      <c r="P11" s="8">
        <f>Items[[#This Row],[Shipping]]+Items[[#This Row],[Market Value]]</f>
        <v>40</v>
      </c>
      <c r="Q11" s="8">
        <f>Items[[#This Row],[Total]]-Items[[#This Row],[Total Cost]]</f>
        <v>5960</v>
      </c>
      <c r="T11" s="7"/>
    </row>
    <row r="12" spans="2:20" ht="50.25" customHeight="1" x14ac:dyDescent="0.2">
      <c r="B12" s="10">
        <v>1</v>
      </c>
      <c r="C12" s="3">
        <v>1004</v>
      </c>
      <c r="D12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2" s="6" t="str">
        <f>IF(Items[[#This Row],[Item No.]]&gt;0,VLOOKUP(Items[[#This Row],[Item No.]],ItemData[#All],3,0),"")</f>
        <v>Outlets And Hardware</v>
      </c>
      <c r="F12" s="6" t="str">
        <f>IF(Items[[#This Row],[Item No.]]&gt;0,VLOOKUP(Items[[#This Row],[Item No.]],ItemData[#All],4,0),"")</f>
        <v>Outlets And Hardware</v>
      </c>
      <c r="G12" s="6">
        <f>IF(Items[[#This Row],[Project]]&gt;0,VLOOKUP(Items[[#This Row],[Project]],Project[[#All],[Project]:[ProjectCode]],3,0),"")</f>
        <v>1</v>
      </c>
      <c r="H12" s="6" t="s">
        <v>47</v>
      </c>
      <c r="I12" s="6" t="str">
        <f>IF(Items[[#This Row],[Item No.]]&gt;0,VLOOKUP(Items[[#This Row],[Item No.]],ItemData[#All],5,0),"")</f>
        <v>Ea</v>
      </c>
      <c r="J12" s="4"/>
      <c r="K12" s="7">
        <v>100</v>
      </c>
      <c r="L12" s="11">
        <v>50</v>
      </c>
      <c r="M12" s="8">
        <f>Items[[#This Row],[Unit Price]]*Items[[#This Row],[Qty]]</f>
        <v>5000</v>
      </c>
      <c r="N12" s="11">
        <v>30</v>
      </c>
      <c r="O12" s="11">
        <v>10</v>
      </c>
      <c r="P12" s="8">
        <f>Items[[#This Row],[Shipping]]+Items[[#This Row],[Market Value]]</f>
        <v>40</v>
      </c>
      <c r="Q12" s="8">
        <f>Items[[#This Row],[Total]]-Items[[#This Row],[Total Cost]]</f>
        <v>4960</v>
      </c>
      <c r="T12" s="7"/>
    </row>
    <row r="13" spans="2:20" ht="50.25" customHeight="1" x14ac:dyDescent="0.2">
      <c r="B13" s="10">
        <v>2</v>
      </c>
      <c r="C13" s="3">
        <v>1005</v>
      </c>
      <c r="D13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3" s="6" t="str">
        <f>IF(Items[[#This Row],[Item No.]]&gt;0,VLOOKUP(Items[[#This Row],[Item No.]],ItemData[#All],3,0),"")</f>
        <v>Lighting Fixtures</v>
      </c>
      <c r="F13" s="6" t="str">
        <f>IF(Items[[#This Row],[Item No.]]&gt;0,VLOOKUP(Items[[#This Row],[Item No.]],ItemData[#All],4,0),"")</f>
        <v>Lighting Fixtures</v>
      </c>
      <c r="G13" s="6">
        <f>IF(Items[[#This Row],[Project]]&gt;0,VLOOKUP(Items[[#This Row],[Project]],Project[[#All],[Project]:[ProjectCode]],3,0),"")</f>
        <v>2</v>
      </c>
      <c r="H13" s="6" t="s">
        <v>48</v>
      </c>
      <c r="I13" s="6" t="str">
        <f>IF(Items[[#This Row],[Item No.]]&gt;0,VLOOKUP(Items[[#This Row],[Item No.]],ItemData[#All],5,0),"")</f>
        <v>Ea</v>
      </c>
      <c r="J13" s="4"/>
      <c r="K13" s="7">
        <v>1</v>
      </c>
      <c r="L13" s="11">
        <v>50</v>
      </c>
      <c r="M13" s="8">
        <f>Items[[#This Row],[Unit Price]]*Items[[#This Row],[Qty]]</f>
        <v>50</v>
      </c>
      <c r="N13" s="11">
        <v>30</v>
      </c>
      <c r="O13" s="11">
        <v>10</v>
      </c>
      <c r="P13" s="8">
        <f>Items[[#This Row],[Shipping]]+Items[[#This Row],[Market Value]]</f>
        <v>40</v>
      </c>
      <c r="Q13" s="8">
        <f>Items[[#This Row],[Total]]-Items[[#This Row],[Total Cost]]</f>
        <v>10</v>
      </c>
      <c r="T13" s="7"/>
    </row>
    <row r="14" spans="2:20" ht="50.25" customHeight="1" x14ac:dyDescent="0.2">
      <c r="B14" s="10">
        <v>2</v>
      </c>
      <c r="C14" s="3">
        <v>1006</v>
      </c>
      <c r="D14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4" s="6" t="str">
        <f>IF(Items[[#This Row],[Item No.]]&gt;0,VLOOKUP(Items[[#This Row],[Item No.]],ItemData[#All],3,0),"")</f>
        <v>Additional Items</v>
      </c>
      <c r="F14" s="6" t="str">
        <f>IF(Items[[#This Row],[Item No.]]&gt;0,VLOOKUP(Items[[#This Row],[Item No.]],ItemData[#All],4,0),"")</f>
        <v>Additional Items</v>
      </c>
      <c r="G14" s="6">
        <f>IF(Items[[#This Row],[Project]]&gt;0,VLOOKUP(Items[[#This Row],[Project]],Project[[#All],[Project]:[ProjectCode]],3,0),"")</f>
        <v>2</v>
      </c>
      <c r="H14" s="6" t="s">
        <v>48</v>
      </c>
      <c r="I14" s="6" t="str">
        <f>IF(Items[[#This Row],[Item No.]]&gt;0,VLOOKUP(Items[[#This Row],[Item No.]],ItemData[#All],5,0),"")</f>
        <v>Ea</v>
      </c>
      <c r="J14" s="4"/>
      <c r="K14" s="7">
        <v>20</v>
      </c>
      <c r="L14" s="11">
        <v>600</v>
      </c>
      <c r="M14" s="8">
        <f>Items[[#This Row],[Unit Price]]*Items[[#This Row],[Qty]]</f>
        <v>12000</v>
      </c>
      <c r="N14" s="11">
        <v>30</v>
      </c>
      <c r="O14" s="11">
        <v>10</v>
      </c>
      <c r="P14" s="8">
        <f>Items[[#This Row],[Shipping]]+Items[[#This Row],[Market Value]]</f>
        <v>40</v>
      </c>
      <c r="Q14" s="8">
        <f>Items[[#This Row],[Total]]-Items[[#This Row],[Total Cost]]</f>
        <v>11960</v>
      </c>
      <c r="T14" s="7"/>
    </row>
    <row r="15" spans="2:20" ht="50.25" customHeight="1" x14ac:dyDescent="0.2">
      <c r="B15" s="10">
        <v>2</v>
      </c>
      <c r="C15" s="3">
        <v>1007</v>
      </c>
      <c r="D15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5" s="6" t="str">
        <f>IF(Items[[#This Row],[Item No.]]&gt;0,VLOOKUP(Items[[#This Row],[Item No.]],ItemData[#All],3,0),"")</f>
        <v>Outlets And Hardware</v>
      </c>
      <c r="F15" s="6" t="str">
        <f>IF(Items[[#This Row],[Item No.]]&gt;0,VLOOKUP(Items[[#This Row],[Item No.]],ItemData[#All],4,0),"")</f>
        <v>Outlets And Hardware</v>
      </c>
      <c r="G15" s="6">
        <f>IF(Items[[#This Row],[Project]]&gt;0,VLOOKUP(Items[[#This Row],[Project]],Project[[#All],[Project]:[ProjectCode]],3,0),"")</f>
        <v>2</v>
      </c>
      <c r="H15" s="6" t="s">
        <v>48</v>
      </c>
      <c r="I15" s="6" t="str">
        <f>IF(Items[[#This Row],[Item No.]]&gt;0,VLOOKUP(Items[[#This Row],[Item No.]],ItemData[#All],5,0),"")</f>
        <v>Ea</v>
      </c>
      <c r="J15" s="4"/>
      <c r="K15" s="7">
        <v>30</v>
      </c>
      <c r="L15" s="11">
        <v>200</v>
      </c>
      <c r="M15" s="8">
        <f>Items[[#This Row],[Unit Price]]*Items[[#This Row],[Qty]]</f>
        <v>6000</v>
      </c>
      <c r="N15" s="11">
        <v>30</v>
      </c>
      <c r="O15" s="11">
        <v>10</v>
      </c>
      <c r="P15" s="8">
        <f>Items[[#This Row],[Shipping]]+Items[[#This Row],[Market Value]]</f>
        <v>40</v>
      </c>
      <c r="Q15" s="8">
        <f>Items[[#This Row],[Total]]-Items[[#This Row],[Total Cost]]</f>
        <v>5960</v>
      </c>
      <c r="T15" s="7"/>
    </row>
    <row r="16" spans="2:20" ht="50.25" customHeight="1" x14ac:dyDescent="0.2">
      <c r="B16" s="10">
        <v>2</v>
      </c>
      <c r="C16" s="3">
        <v>1008</v>
      </c>
      <c r="D16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6" s="6" t="str">
        <f>IF(Items[[#This Row],[Item No.]]&gt;0,VLOOKUP(Items[[#This Row],[Item No.]],ItemData[#All],3,0),"")</f>
        <v>Custom Furniture</v>
      </c>
      <c r="F16" s="6" t="str">
        <f>IF(Items[[#This Row],[Item No.]]&gt;0,VLOOKUP(Items[[#This Row],[Item No.]],ItemData[#All],4,0),"")</f>
        <v>Custom Furniture</v>
      </c>
      <c r="G16" s="6">
        <f>IF(Items[[#This Row],[Project]]&gt;0,VLOOKUP(Items[[#This Row],[Project]],Project[[#All],[Project]:[ProjectCode]],3,0),"")</f>
        <v>2</v>
      </c>
      <c r="H16" s="6" t="s">
        <v>48</v>
      </c>
      <c r="I16" s="6" t="str">
        <f>IF(Items[[#This Row],[Item No.]]&gt;0,VLOOKUP(Items[[#This Row],[Item No.]],ItemData[#All],5,0),"")</f>
        <v>Ea</v>
      </c>
      <c r="J16" s="4"/>
      <c r="K16" s="7">
        <v>100</v>
      </c>
      <c r="L16" s="11">
        <v>100</v>
      </c>
      <c r="M16" s="8">
        <f>Items[[#This Row],[Unit Price]]*Items[[#This Row],[Qty]]</f>
        <v>10000</v>
      </c>
      <c r="N16" s="11">
        <v>30</v>
      </c>
      <c r="O16" s="11">
        <v>10</v>
      </c>
      <c r="P16" s="8">
        <f>Items[[#This Row],[Shipping]]+Items[[#This Row],[Market Value]]</f>
        <v>40</v>
      </c>
      <c r="Q16" s="8">
        <f>Items[[#This Row],[Total]]-Items[[#This Row],[Total Cost]]</f>
        <v>9960</v>
      </c>
      <c r="T16" s="7"/>
    </row>
    <row r="17" spans="2:20" ht="50.25" customHeight="1" x14ac:dyDescent="0.2">
      <c r="B17" s="10">
        <v>2</v>
      </c>
      <c r="C17" s="3">
        <v>1009</v>
      </c>
      <c r="D17" s="6" t="str">
        <f>IF(Items[[#This Row],[Item No.]]&gt;0,VLOOKUP(Items[[#This Row],[Item No.]],ItemData[#All],2,0),"")</f>
        <v>sgnhdgbn sdf bfdbfbdf bhfd bvkj flkbj afdklb afdkbj asdfkbja fsdbklja flkbja fklbj dfklbj lfbj akfbj adfkbj adfkaj fj</v>
      </c>
      <c r="E17" s="6" t="str">
        <f>IF(Items[[#This Row],[Item No.]]&gt;0,VLOOKUP(Items[[#This Row],[Item No.]],ItemData[#All],3,0),"")</f>
        <v>Wet Areas</v>
      </c>
      <c r="F17" s="6" t="str">
        <f>IF(Items[[#This Row],[Item No.]]&gt;0,VLOOKUP(Items[[#This Row],[Item No.]],ItemData[#All],4,0),"")</f>
        <v>Wet Areas</v>
      </c>
      <c r="G17" s="6">
        <f>IF(Items[[#This Row],[Project]]&gt;0,VLOOKUP(Items[[#This Row],[Project]],Project[[#All],[Project]:[ProjectCode]],3,0),"")</f>
        <v>2</v>
      </c>
      <c r="H17" s="6" t="s">
        <v>48</v>
      </c>
      <c r="I17" s="6" t="str">
        <f>IF(Items[[#This Row],[Item No.]]&gt;0,VLOOKUP(Items[[#This Row],[Item No.]],ItemData[#All],5,0),"")</f>
        <v>Ea</v>
      </c>
      <c r="J17" s="4"/>
      <c r="K17" s="7">
        <v>5</v>
      </c>
      <c r="L17" s="11">
        <v>10</v>
      </c>
      <c r="M17" s="8">
        <f>Items[[#This Row],[Unit Price]]*Items[[#This Row],[Qty]]</f>
        <v>50</v>
      </c>
      <c r="N17" s="11">
        <v>30</v>
      </c>
      <c r="O17" s="11">
        <v>10</v>
      </c>
      <c r="P17" s="8">
        <f>Items[[#This Row],[Shipping]]+Items[[#This Row],[Market Value]]</f>
        <v>40</v>
      </c>
      <c r="Q17" s="8">
        <f>Items[[#This Row],[Total]]-Items[[#This Row],[Total Cost]]</f>
        <v>10</v>
      </c>
      <c r="T17" s="7"/>
    </row>
    <row r="18" spans="2:20" ht="50.25" customHeight="1" x14ac:dyDescent="0.2">
      <c r="B18" s="10">
        <v>3</v>
      </c>
      <c r="C18" s="3">
        <v>9001</v>
      </c>
      <c r="D18" s="6" t="str">
        <f>IF(Items[[#This Row],[Item No.]]&gt;0,VLOOKUP(Items[[#This Row],[Item No.]],ItemData[#All],2,0),"")</f>
        <v>Design Fees</v>
      </c>
      <c r="E18" s="6" t="str">
        <f>IF(Items[[#This Row],[Item No.]]&gt;0,VLOOKUP(Items[[#This Row],[Item No.]],ItemData[#All],3,0),"")</f>
        <v>Services</v>
      </c>
      <c r="F18" s="6" t="str">
        <f>IF(Items[[#This Row],[Item No.]]&gt;0,VLOOKUP(Items[[#This Row],[Item No.]],ItemData[#All],4,0),"")</f>
        <v>Services</v>
      </c>
      <c r="G18" s="6">
        <f>IF(Items[[#This Row],[Project]]&gt;0,VLOOKUP(Items[[#This Row],[Project]],Project[[#All],[Project]:[ProjectCode]],3,0),"")</f>
        <v>4</v>
      </c>
      <c r="H18" s="6" t="s">
        <v>50</v>
      </c>
      <c r="I18" s="6" t="str">
        <f>IF(Items[[#This Row],[Item No.]]&gt;0,VLOOKUP(Items[[#This Row],[Item No.]],ItemData[#All],5,0),"")</f>
        <v>Ea</v>
      </c>
      <c r="J18" s="4"/>
      <c r="K18" s="7">
        <v>1</v>
      </c>
      <c r="L18" s="11">
        <v>20000</v>
      </c>
      <c r="M18" s="8">
        <f>Items[[#This Row],[Unit Price]]*Items[[#This Row],[Qty]]</f>
        <v>20000</v>
      </c>
      <c r="N18" s="11">
        <v>0</v>
      </c>
      <c r="O18" s="11">
        <v>0</v>
      </c>
      <c r="P18" s="8">
        <f>Items[[#This Row],[Shipping]]+Items[[#This Row],[Market Value]]</f>
        <v>0</v>
      </c>
      <c r="Q18" s="8">
        <f>Items[[#This Row],[Total]]-Items[[#This Row],[Total Cost]]</f>
        <v>20000</v>
      </c>
      <c r="T18" s="7"/>
    </row>
    <row r="19" spans="2:20" ht="50.25" customHeight="1" x14ac:dyDescent="0.2">
      <c r="B19" s="10">
        <v>3</v>
      </c>
      <c r="C19" s="3">
        <v>9002</v>
      </c>
      <c r="D19" s="6" t="str">
        <f>IF(Items[[#This Row],[Item No.]]&gt;0,VLOOKUP(Items[[#This Row],[Item No.]],ItemData[#All],2,0),"")</f>
        <v>Consulting Fees</v>
      </c>
      <c r="E19" s="6" t="str">
        <f>IF(Items[[#This Row],[Item No.]]&gt;0,VLOOKUP(Items[[#This Row],[Item No.]],ItemData[#All],3,0),"")</f>
        <v>Services</v>
      </c>
      <c r="F19" s="6" t="str">
        <f>IF(Items[[#This Row],[Item No.]]&gt;0,VLOOKUP(Items[[#This Row],[Item No.]],ItemData[#All],4,0),"")</f>
        <v>Services</v>
      </c>
      <c r="G19" s="6">
        <f>IF(Items[[#This Row],[Project]]&gt;0,VLOOKUP(Items[[#This Row],[Project]],Project[[#All],[Project]:[ProjectCode]],3,0),"")</f>
        <v>4</v>
      </c>
      <c r="H19" s="6" t="s">
        <v>50</v>
      </c>
      <c r="I19" s="6" t="str">
        <f>IF(Items[[#This Row],[Item No.]]&gt;0,VLOOKUP(Items[[#This Row],[Item No.]],ItemData[#All],5,0),"")</f>
        <v>Ea</v>
      </c>
      <c r="J19" s="4"/>
      <c r="K19" s="7">
        <v>1</v>
      </c>
      <c r="L19" s="11">
        <v>40000</v>
      </c>
      <c r="M19" s="8">
        <f>Items[[#This Row],[Unit Price]]*Items[[#This Row],[Qty]]</f>
        <v>40000</v>
      </c>
      <c r="N19" s="11">
        <v>0</v>
      </c>
      <c r="O19" s="11">
        <v>0</v>
      </c>
      <c r="P19" s="8">
        <f>Items[[#This Row],[Shipping]]+Items[[#This Row],[Market Value]]</f>
        <v>0</v>
      </c>
      <c r="Q19" s="8">
        <f>Items[[#This Row],[Total]]-Items[[#This Row],[Total Cost]]</f>
        <v>40000</v>
      </c>
      <c r="T19" s="7"/>
    </row>
    <row r="20" spans="2:20" ht="50.25" customHeight="1" x14ac:dyDescent="0.2">
      <c r="B20" s="10"/>
      <c r="C20" s="3"/>
      <c r="D20" s="6" t="str">
        <f>IF(Items[[#This Row],[Item No.]]&gt;0,VLOOKUP(Items[[#This Row],[Item No.]],ItemData[#All],2,0),"")</f>
        <v/>
      </c>
      <c r="E20" s="6" t="str">
        <f>IF(Items[[#This Row],[Item No.]]&gt;0,VLOOKUP(Items[[#This Row],[Item No.]],ItemData[#All],3,0),"")</f>
        <v/>
      </c>
      <c r="F20" s="6" t="str">
        <f>IF(Items[[#This Row],[Item No.]]&gt;0,VLOOKUP(Items[[#This Row],[Item No.]],ItemData[#All],4,0),"")</f>
        <v/>
      </c>
      <c r="G20" s="6" t="str">
        <f>IF(Items[[#This Row],[Project]]&gt;0,VLOOKUP(Items[[#This Row],[Project]],Project[[#All],[Project]:[ProjectCode]],3,0),"")</f>
        <v/>
      </c>
      <c r="H20" s="6"/>
      <c r="I20" s="6" t="str">
        <f>IF(Items[[#This Row],[Item No.]]&gt;0,VLOOKUP(Items[[#This Row],[Item No.]],ItemData[#All],5,0),"")</f>
        <v/>
      </c>
      <c r="J20" s="4"/>
      <c r="L20" s="11"/>
      <c r="M20" s="8">
        <f>Items[[#This Row],[Unit Price]]*Items[[#This Row],[Qty]]</f>
        <v>0</v>
      </c>
      <c r="O20" s="11"/>
      <c r="P20" s="8">
        <f>Items[[#This Row],[Shipping]]+Items[[#This Row],[Market Value]]</f>
        <v>0</v>
      </c>
      <c r="Q20" s="8">
        <f>Items[[#This Row],[Total]]-Items[[#This Row],[Total Cost]]</f>
        <v>0</v>
      </c>
      <c r="T20" s="7"/>
    </row>
    <row r="21" spans="2:20" ht="50.25" customHeight="1" x14ac:dyDescent="0.2">
      <c r="B21" s="10"/>
      <c r="C21" s="3"/>
      <c r="D21" s="6" t="str">
        <f>IF(Items[[#This Row],[Item No.]]&gt;0,VLOOKUP(Items[[#This Row],[Item No.]],ItemData[#All],2,0),"")</f>
        <v/>
      </c>
      <c r="E21" s="6" t="str">
        <f>IF(Items[[#This Row],[Item No.]]&gt;0,VLOOKUP(Items[[#This Row],[Item No.]],ItemData[#All],3,0),"")</f>
        <v/>
      </c>
      <c r="F21" s="6" t="str">
        <f>IF(Items[[#This Row],[Item No.]]&gt;0,VLOOKUP(Items[[#This Row],[Item No.]],ItemData[#All],4,0),"")</f>
        <v/>
      </c>
      <c r="G21" s="6" t="str">
        <f>IF(Items[[#This Row],[Project]]&gt;0,VLOOKUP(Items[[#This Row],[Project]],Project[[#All],[Project]:[ProjectCode]],3,0),"")</f>
        <v/>
      </c>
      <c r="H21" s="6"/>
      <c r="I21" s="6" t="str">
        <f>IF(Items[[#This Row],[Item No.]]&gt;0,VLOOKUP(Items[[#This Row],[Item No.]],ItemData[#All],5,0),"")</f>
        <v/>
      </c>
      <c r="J21" s="4"/>
      <c r="L21" s="11"/>
      <c r="M21" s="8">
        <f>Items[[#This Row],[Unit Price]]*Items[[#This Row],[Qty]]</f>
        <v>0</v>
      </c>
      <c r="O21" s="11"/>
      <c r="P21" s="8">
        <f>Items[[#This Row],[Shipping]]+Items[[#This Row],[Market Value]]</f>
        <v>0</v>
      </c>
      <c r="Q21" s="8">
        <f>Items[[#This Row],[Total]]-Items[[#This Row],[Total Cost]]</f>
        <v>0</v>
      </c>
      <c r="T21" s="7"/>
    </row>
    <row r="22" spans="2:20" ht="50.25" customHeight="1" x14ac:dyDescent="0.2">
      <c r="B22" s="10"/>
      <c r="C22" s="3"/>
      <c r="D22" s="6" t="str">
        <f>IF(Items[[#This Row],[Item No.]]&gt;0,VLOOKUP(Items[[#This Row],[Item No.]],ItemData[#All],2,0),"")</f>
        <v/>
      </c>
      <c r="E22" s="6" t="str">
        <f>IF(Items[[#This Row],[Item No.]]&gt;0,VLOOKUP(Items[[#This Row],[Item No.]],ItemData[#All],3,0),"")</f>
        <v/>
      </c>
      <c r="F22" s="6" t="str">
        <f>IF(Items[[#This Row],[Item No.]]&gt;0,VLOOKUP(Items[[#This Row],[Item No.]],ItemData[#All],4,0),"")</f>
        <v/>
      </c>
      <c r="G22" s="6" t="str">
        <f>IF(Items[[#This Row],[Project]]&gt;0,VLOOKUP(Items[[#This Row],[Project]],Project[[#All],[Project]:[ProjectCode]],3,0),"")</f>
        <v/>
      </c>
      <c r="H22" s="6"/>
      <c r="I22" s="6" t="str">
        <f>IF(Items[[#This Row],[Item No.]]&gt;0,VLOOKUP(Items[[#This Row],[Item No.]],ItemData[#All],5,0),"")</f>
        <v/>
      </c>
      <c r="J22" s="4"/>
      <c r="L22" s="11"/>
      <c r="M22" s="8">
        <f>Items[[#This Row],[Unit Price]]*Items[[#This Row],[Qty]]</f>
        <v>0</v>
      </c>
      <c r="O22" s="11"/>
      <c r="P22" s="8">
        <f>Items[[#This Row],[Shipping]]+Items[[#This Row],[Market Value]]</f>
        <v>0</v>
      </c>
      <c r="Q22" s="8">
        <f>Items[[#This Row],[Total]]-Items[[#This Row],[Total Cost]]</f>
        <v>0</v>
      </c>
      <c r="T22" s="7"/>
    </row>
    <row r="23" spans="2:20" x14ac:dyDescent="0.2">
      <c r="B23" s="29"/>
      <c r="C23" s="28" t="s">
        <v>38</v>
      </c>
      <c r="D23" s="29"/>
      <c r="E23" s="29"/>
      <c r="F23" s="29"/>
      <c r="G23" s="29"/>
      <c r="H23" s="29"/>
      <c r="I23" s="29"/>
      <c r="J23" s="29"/>
      <c r="K23" s="30"/>
      <c r="L23" s="34"/>
      <c r="M23" s="31">
        <f>SUBTOTAL(109,Items[Total])</f>
        <v>101350</v>
      </c>
      <c r="N23" s="34"/>
      <c r="O23" s="34">
        <f>SUBTOTAL(109,Items[Shipping])</f>
        <v>170</v>
      </c>
      <c r="P23" s="35">
        <f>SUBTOTAL(109,Items[Total Cost])</f>
        <v>530</v>
      </c>
      <c r="Q23" s="31">
        <f>SUBTOTAL(109,Items[Gross Profit])</f>
        <v>100820</v>
      </c>
      <c r="R23" s="30"/>
      <c r="S23" s="30"/>
      <c r="T23" s="30">
        <f>SUBTOTAL(103,Items[Total Spent])</f>
        <v>0</v>
      </c>
    </row>
  </sheetData>
  <dataValidations count="1">
    <dataValidation type="list" allowBlank="1" showInputMessage="1" showErrorMessage="1" sqref="F10:G22" xr:uid="{75E0E475-828B-4113-988C-89C77D8DDB56}">
      <formula1>INDIRECT(E10)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7281E9-8AC5-48A2-A8E9-1ED147E1B2D0}">
          <x14:formula1>
            <xm:f>Data!$B$7:$B$28</xm:f>
          </x14:formula1>
          <xm:sqref>H9:H22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28E7-05E7-4B8F-B319-CE22EBBCA71B}">
  <dimension ref="A1:F16"/>
  <sheetViews>
    <sheetView workbookViewId="0">
      <pane ySplit="5" topLeftCell="A12" activePane="bottomLeft" state="frozen"/>
      <selection pane="bottomLeft" activeCell="B7" sqref="B7:F7"/>
    </sheetView>
  </sheetViews>
  <sheetFormatPr defaultRowHeight="14.25" x14ac:dyDescent="0.2"/>
  <cols>
    <col min="1" max="1" width="10" style="32" customWidth="1"/>
    <col min="2" max="2" width="38.75" style="2" customWidth="1"/>
    <col min="3" max="4" width="19" style="1" bestFit="1" customWidth="1"/>
    <col min="5" max="5" width="11.875" style="1" customWidth="1"/>
    <col min="6" max="6" width="29" style="1" customWidth="1"/>
    <col min="7" max="16384" width="9" style="1"/>
  </cols>
  <sheetData>
    <row r="1" spans="1:6" x14ac:dyDescent="0.2">
      <c r="A1" s="38"/>
      <c r="B1" s="38"/>
      <c r="C1" s="38"/>
      <c r="D1" s="38"/>
      <c r="E1" s="38"/>
      <c r="F1" s="38"/>
    </row>
    <row r="2" spans="1:6" x14ac:dyDescent="0.2">
      <c r="A2" s="38"/>
      <c r="B2" s="38"/>
      <c r="C2" s="38"/>
      <c r="D2" s="38"/>
      <c r="E2" s="38"/>
      <c r="F2" s="38"/>
    </row>
    <row r="3" spans="1:6" x14ac:dyDescent="0.2">
      <c r="A3" s="38"/>
      <c r="B3" s="38"/>
      <c r="C3" s="38"/>
      <c r="D3" s="38"/>
      <c r="E3" s="38"/>
      <c r="F3" s="38"/>
    </row>
    <row r="4" spans="1:6" x14ac:dyDescent="0.2">
      <c r="A4" s="38"/>
      <c r="B4" s="38"/>
      <c r="C4" s="38"/>
      <c r="D4" s="38"/>
      <c r="E4" s="38"/>
      <c r="F4" s="38"/>
    </row>
    <row r="5" spans="1:6" ht="26.25" customHeight="1" x14ac:dyDescent="0.2">
      <c r="A5" s="32" t="s">
        <v>29</v>
      </c>
      <c r="B5" s="2" t="s">
        <v>28</v>
      </c>
      <c r="C5" s="1" t="s">
        <v>36</v>
      </c>
      <c r="D5" s="1" t="s">
        <v>37</v>
      </c>
      <c r="E5" s="1" t="s">
        <v>24</v>
      </c>
      <c r="F5" s="1" t="s">
        <v>30</v>
      </c>
    </row>
    <row r="6" spans="1:6" ht="100.5" customHeight="1" x14ac:dyDescent="0.2">
      <c r="A6" s="32">
        <v>1001</v>
      </c>
      <c r="B6" s="2" t="s">
        <v>34</v>
      </c>
      <c r="C6" s="1" t="s">
        <v>3</v>
      </c>
      <c r="D6" s="1" t="s">
        <v>3</v>
      </c>
      <c r="E6" s="1" t="s">
        <v>35</v>
      </c>
    </row>
    <row r="7" spans="1:6" ht="100.5" customHeight="1" x14ac:dyDescent="0.2">
      <c r="A7" s="32">
        <v>1002</v>
      </c>
      <c r="B7" s="2" t="s">
        <v>34</v>
      </c>
      <c r="C7" s="1" t="s">
        <v>2</v>
      </c>
      <c r="D7" s="1" t="s">
        <v>2</v>
      </c>
      <c r="E7" s="1" t="s">
        <v>35</v>
      </c>
    </row>
    <row r="8" spans="1:6" ht="100.5" customHeight="1" x14ac:dyDescent="0.2">
      <c r="A8" s="32">
        <v>1003</v>
      </c>
      <c r="B8" s="2" t="s">
        <v>34</v>
      </c>
      <c r="C8" s="1" t="s">
        <v>4</v>
      </c>
      <c r="D8" s="1" t="s">
        <v>4</v>
      </c>
      <c r="E8" s="1" t="s">
        <v>35</v>
      </c>
    </row>
    <row r="9" spans="1:6" ht="100.5" customHeight="1" x14ac:dyDescent="0.2">
      <c r="A9" s="32">
        <v>1004</v>
      </c>
      <c r="B9" s="2" t="s">
        <v>34</v>
      </c>
      <c r="C9" s="1" t="s">
        <v>5</v>
      </c>
      <c r="D9" s="1" t="s">
        <v>5</v>
      </c>
      <c r="E9" s="1" t="s">
        <v>35</v>
      </c>
    </row>
    <row r="10" spans="1:6" ht="100.5" customHeight="1" x14ac:dyDescent="0.2">
      <c r="A10" s="32">
        <v>1005</v>
      </c>
      <c r="B10" s="2" t="s">
        <v>34</v>
      </c>
      <c r="C10" s="1" t="s">
        <v>3</v>
      </c>
      <c r="D10" s="1" t="s">
        <v>3</v>
      </c>
      <c r="E10" s="1" t="s">
        <v>35</v>
      </c>
    </row>
    <row r="11" spans="1:6" ht="100.5" customHeight="1" x14ac:dyDescent="0.2">
      <c r="A11" s="32">
        <v>1006</v>
      </c>
      <c r="B11" s="2" t="s">
        <v>34</v>
      </c>
      <c r="C11" s="1" t="s">
        <v>6</v>
      </c>
      <c r="D11" s="1" t="s">
        <v>6</v>
      </c>
      <c r="E11" s="1" t="s">
        <v>35</v>
      </c>
    </row>
    <row r="12" spans="1:6" ht="100.5" customHeight="1" x14ac:dyDescent="0.2">
      <c r="A12" s="32">
        <v>1007</v>
      </c>
      <c r="B12" s="2" t="s">
        <v>34</v>
      </c>
      <c r="C12" s="1" t="s">
        <v>5</v>
      </c>
      <c r="D12" s="1" t="s">
        <v>5</v>
      </c>
      <c r="E12" s="1" t="s">
        <v>35</v>
      </c>
    </row>
    <row r="13" spans="1:6" ht="42.75" x14ac:dyDescent="0.2">
      <c r="A13" s="33">
        <v>1008</v>
      </c>
      <c r="B13" s="2" t="s">
        <v>34</v>
      </c>
      <c r="C13" s="1" t="s">
        <v>2</v>
      </c>
      <c r="D13" s="1" t="s">
        <v>2</v>
      </c>
      <c r="E13" s="1" t="s">
        <v>35</v>
      </c>
    </row>
    <row r="14" spans="1:6" ht="42.75" x14ac:dyDescent="0.2">
      <c r="A14" s="33">
        <v>1009</v>
      </c>
      <c r="B14" s="2" t="s">
        <v>34</v>
      </c>
      <c r="C14" s="1" t="s">
        <v>4</v>
      </c>
      <c r="D14" s="1" t="s">
        <v>4</v>
      </c>
      <c r="E14" s="1" t="s">
        <v>35</v>
      </c>
    </row>
    <row r="15" spans="1:6" x14ac:dyDescent="0.2">
      <c r="A15" s="32">
        <v>9001</v>
      </c>
      <c r="B15" s="2" t="s">
        <v>55</v>
      </c>
      <c r="C15" s="1" t="s">
        <v>56</v>
      </c>
      <c r="D15" s="1" t="s">
        <v>56</v>
      </c>
      <c r="E15" s="1" t="s">
        <v>35</v>
      </c>
    </row>
    <row r="16" spans="1:6" x14ac:dyDescent="0.2">
      <c r="A16" s="32">
        <v>9002</v>
      </c>
      <c r="B16" s="2" t="s">
        <v>54</v>
      </c>
      <c r="C16" s="1" t="s">
        <v>56</v>
      </c>
      <c r="D16" s="1" t="s">
        <v>56</v>
      </c>
      <c r="E16" s="1" t="s">
        <v>35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60EA-8B1A-4509-BE71-725E108D6D04}">
  <dimension ref="A6:D28"/>
  <sheetViews>
    <sheetView tabSelected="1" workbookViewId="0">
      <selection activeCell="F15" sqref="F15"/>
    </sheetView>
  </sheetViews>
  <sheetFormatPr defaultRowHeight="14.25" x14ac:dyDescent="0.2"/>
  <cols>
    <col min="1" max="1" width="7.625" bestFit="1" customWidth="1"/>
    <col min="2" max="2" width="30.875" customWidth="1"/>
    <col min="3" max="3" width="31.375" customWidth="1"/>
    <col min="4" max="4" width="14.375" hidden="1" customWidth="1"/>
  </cols>
  <sheetData>
    <row r="6" spans="1:4" x14ac:dyDescent="0.2">
      <c r="A6" t="s">
        <v>41</v>
      </c>
      <c r="B6" t="s">
        <v>1</v>
      </c>
      <c r="C6" t="s">
        <v>46</v>
      </c>
      <c r="D6" t="s">
        <v>58</v>
      </c>
    </row>
    <row r="7" spans="1:4" x14ac:dyDescent="0.2">
      <c r="A7">
        <v>1</v>
      </c>
      <c r="B7" t="s">
        <v>47</v>
      </c>
      <c r="C7" t="s">
        <v>47</v>
      </c>
      <c r="D7">
        <f>Project[[#This Row],[Code]]</f>
        <v>1</v>
      </c>
    </row>
    <row r="8" spans="1:4" x14ac:dyDescent="0.2">
      <c r="A8">
        <v>2</v>
      </c>
      <c r="B8" t="s">
        <v>48</v>
      </c>
      <c r="C8" t="s">
        <v>48</v>
      </c>
      <c r="D8">
        <f>Project[[#This Row],[Code]]</f>
        <v>2</v>
      </c>
    </row>
    <row r="9" spans="1:4" x14ac:dyDescent="0.2">
      <c r="A9">
        <v>3</v>
      </c>
      <c r="B9" t="s">
        <v>49</v>
      </c>
      <c r="C9" t="s">
        <v>49</v>
      </c>
      <c r="D9">
        <f>Project[[#This Row],[Code]]</f>
        <v>3</v>
      </c>
    </row>
    <row r="10" spans="1:4" x14ac:dyDescent="0.2">
      <c r="A10">
        <v>4</v>
      </c>
      <c r="B10" t="s">
        <v>50</v>
      </c>
      <c r="C10" t="s">
        <v>50</v>
      </c>
      <c r="D10">
        <f>Project[[#This Row],[Code]]</f>
        <v>4</v>
      </c>
    </row>
    <row r="11" spans="1:4" x14ac:dyDescent="0.2">
      <c r="A11">
        <v>5</v>
      </c>
      <c r="B11" t="s">
        <v>51</v>
      </c>
      <c r="C11" t="s">
        <v>51</v>
      </c>
      <c r="D11">
        <f>Project[[#This Row],[Code]]</f>
        <v>5</v>
      </c>
    </row>
    <row r="12" spans="1:4" x14ac:dyDescent="0.2">
      <c r="A12">
        <v>6</v>
      </c>
      <c r="B12" t="s">
        <v>7</v>
      </c>
      <c r="C12" t="s">
        <v>7</v>
      </c>
      <c r="D12">
        <f>Project[[#This Row],[Code]]</f>
        <v>6</v>
      </c>
    </row>
    <row r="13" spans="1:4" x14ac:dyDescent="0.2">
      <c r="A13">
        <v>7</v>
      </c>
      <c r="B13" t="s">
        <v>8</v>
      </c>
      <c r="C13" t="s">
        <v>8</v>
      </c>
      <c r="D13">
        <f>Project[[#This Row],[Code]]</f>
        <v>7</v>
      </c>
    </row>
    <row r="14" spans="1:4" x14ac:dyDescent="0.2">
      <c r="A14">
        <v>8</v>
      </c>
      <c r="B14" t="s">
        <v>9</v>
      </c>
      <c r="C14" t="s">
        <v>9</v>
      </c>
      <c r="D14">
        <f>Project[[#This Row],[Code]]</f>
        <v>8</v>
      </c>
    </row>
    <row r="15" spans="1:4" x14ac:dyDescent="0.2">
      <c r="A15">
        <v>9</v>
      </c>
      <c r="B15" t="s">
        <v>10</v>
      </c>
      <c r="C15" t="s">
        <v>10</v>
      </c>
      <c r="D15">
        <f>Project[[#This Row],[Code]]</f>
        <v>9</v>
      </c>
    </row>
    <row r="16" spans="1:4" x14ac:dyDescent="0.2">
      <c r="A16">
        <v>10</v>
      </c>
      <c r="B16" t="s">
        <v>11</v>
      </c>
      <c r="C16" t="s">
        <v>11</v>
      </c>
      <c r="D16">
        <f>Project[[#This Row],[Code]]</f>
        <v>10</v>
      </c>
    </row>
    <row r="17" spans="1:4" x14ac:dyDescent="0.2">
      <c r="A17">
        <v>11</v>
      </c>
      <c r="B17" t="s">
        <v>12</v>
      </c>
      <c r="C17" t="s">
        <v>12</v>
      </c>
      <c r="D17">
        <f>Project[[#This Row],[Code]]</f>
        <v>11</v>
      </c>
    </row>
    <row r="18" spans="1:4" x14ac:dyDescent="0.2">
      <c r="A18">
        <v>12</v>
      </c>
      <c r="B18" t="s">
        <v>13</v>
      </c>
      <c r="C18" t="s">
        <v>13</v>
      </c>
      <c r="D18">
        <f>Project[[#This Row],[Code]]</f>
        <v>12</v>
      </c>
    </row>
    <row r="19" spans="1:4" x14ac:dyDescent="0.2">
      <c r="A19">
        <v>13</v>
      </c>
      <c r="B19" t="s">
        <v>14</v>
      </c>
      <c r="C19" t="s">
        <v>14</v>
      </c>
      <c r="D19">
        <f>Project[[#This Row],[Code]]</f>
        <v>13</v>
      </c>
    </row>
    <row r="20" spans="1:4" x14ac:dyDescent="0.2">
      <c r="A20">
        <v>14</v>
      </c>
      <c r="B20" t="s">
        <v>15</v>
      </c>
      <c r="C20" t="s">
        <v>15</v>
      </c>
      <c r="D20">
        <f>Project[[#This Row],[Code]]</f>
        <v>14</v>
      </c>
    </row>
    <row r="21" spans="1:4" x14ac:dyDescent="0.2">
      <c r="A21">
        <v>15</v>
      </c>
      <c r="B21" t="s">
        <v>16</v>
      </c>
      <c r="C21" t="s">
        <v>16</v>
      </c>
      <c r="D21">
        <f>Project[[#This Row],[Code]]</f>
        <v>15</v>
      </c>
    </row>
    <row r="22" spans="1:4" x14ac:dyDescent="0.2">
      <c r="A22">
        <v>16</v>
      </c>
      <c r="B22" t="s">
        <v>17</v>
      </c>
      <c r="C22" t="s">
        <v>17</v>
      </c>
      <c r="D22">
        <f>Project[[#This Row],[Code]]</f>
        <v>16</v>
      </c>
    </row>
    <row r="23" spans="1:4" x14ac:dyDescent="0.2">
      <c r="A23">
        <v>17</v>
      </c>
      <c r="B23" t="s">
        <v>18</v>
      </c>
      <c r="C23" t="s">
        <v>18</v>
      </c>
      <c r="D23">
        <f>Project[[#This Row],[Code]]</f>
        <v>17</v>
      </c>
    </row>
    <row r="24" spans="1:4" x14ac:dyDescent="0.2">
      <c r="A24">
        <v>18</v>
      </c>
      <c r="B24" t="s">
        <v>19</v>
      </c>
      <c r="C24" t="s">
        <v>19</v>
      </c>
      <c r="D24">
        <f>Project[[#This Row],[Code]]</f>
        <v>18</v>
      </c>
    </row>
    <row r="25" spans="1:4" x14ac:dyDescent="0.2">
      <c r="A25">
        <v>19</v>
      </c>
      <c r="B25" t="s">
        <v>20</v>
      </c>
      <c r="C25" t="s">
        <v>20</v>
      </c>
      <c r="D25">
        <f>Project[[#This Row],[Code]]</f>
        <v>19</v>
      </c>
    </row>
    <row r="26" spans="1:4" x14ac:dyDescent="0.2">
      <c r="A26">
        <v>20</v>
      </c>
      <c r="B26" t="s">
        <v>21</v>
      </c>
      <c r="C26" t="s">
        <v>21</v>
      </c>
      <c r="D26">
        <f>Project[[#This Row],[Code]]</f>
        <v>20</v>
      </c>
    </row>
    <row r="27" spans="1:4" x14ac:dyDescent="0.2">
      <c r="A27">
        <v>21</v>
      </c>
      <c r="B27" t="s">
        <v>22</v>
      </c>
      <c r="C27" t="s">
        <v>22</v>
      </c>
      <c r="D27">
        <f>Project[[#This Row],[Code]]</f>
        <v>21</v>
      </c>
    </row>
    <row r="28" spans="1:4" x14ac:dyDescent="0.2">
      <c r="A28">
        <v>22</v>
      </c>
      <c r="B28" t="s">
        <v>23</v>
      </c>
      <c r="C28" t="s">
        <v>23</v>
      </c>
      <c r="D28">
        <f>Project[[#This Row],[Code]]</f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Quotation</vt:lpstr>
      <vt:lpstr>Items</vt:lpstr>
      <vt:lpstr>ItemData</vt:lpstr>
      <vt:lpstr>Data</vt:lpstr>
      <vt:lpstr>Quotation!Print_Area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CFO</dc:creator>
  <cp:lastModifiedBy>CFO</cp:lastModifiedBy>
  <cp:lastPrinted>2018-07-10T14:56:54Z</cp:lastPrinted>
  <dcterms:created xsi:type="dcterms:W3CDTF">2018-07-10T11:58:11Z</dcterms:created>
  <dcterms:modified xsi:type="dcterms:W3CDTF">2018-07-11T09:26:25Z</dcterms:modified>
</cp:coreProperties>
</file>