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0640" windowHeight="11760"/>
  </bookViews>
  <sheets>
    <sheet name="Quotation" sheetId="1" r:id="rId1"/>
    <sheet name="Items" sheetId="3" r:id="rId2"/>
    <sheet name="ItemData" sheetId="7" state="hidden" r:id="rId3"/>
    <sheet name="Data" sheetId="2" r:id="rId4"/>
  </sheets>
  <definedNames>
    <definedName name="Additional_Items">#REF!</definedName>
    <definedName name="asgsgsd">#REF!</definedName>
    <definedName name="Custom_Furniture">#REF!</definedName>
    <definedName name="dgvsdvga">#REF!</definedName>
    <definedName name="Furniture">#REF!</definedName>
    <definedName name="ItemPic">INDEX(ItemData[Image],MATCH(Items!XEY8,ItemData[Item No.],0))</definedName>
    <definedName name="Lighting_Fixtures">#REF!</definedName>
    <definedName name="Others">#REF!</definedName>
    <definedName name="Outlets_And_Hardware">#REF!</definedName>
    <definedName name="_xlnm.Print_Area" localSheetId="0">Quotation!$B$1:$G$21</definedName>
    <definedName name="sdgag">#REF!</definedName>
    <definedName name="Wet_Areas">#REF!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" a="1"/>
  <c r="B11" s="1"/>
  <c r="C11" a="1"/>
  <c r="C11" s="1"/>
  <c r="D11" a="1"/>
  <c r="D11" s="1"/>
  <c r="E11" a="1"/>
  <c r="E11" s="1"/>
  <c r="F11" a="1"/>
  <c r="F11" s="1"/>
  <c r="G11" a="1"/>
  <c r="G11" s="1"/>
  <c r="B12" a="1"/>
  <c r="B12" s="1"/>
  <c r="C12" a="1"/>
  <c r="C12" s="1"/>
  <c r="D12" a="1"/>
  <c r="D12" s="1"/>
  <c r="E12" a="1"/>
  <c r="E12" s="1"/>
  <c r="F12" a="1"/>
  <c r="F12" s="1"/>
  <c r="G12" a="1"/>
  <c r="G12" s="1"/>
  <c r="B13" a="1"/>
  <c r="B13" s="1"/>
  <c r="C13" a="1"/>
  <c r="C13" s="1"/>
  <c r="D13" a="1"/>
  <c r="D13" s="1"/>
  <c r="E13" a="1"/>
  <c r="E13" s="1"/>
  <c r="F13" a="1"/>
  <c r="F13" s="1"/>
  <c r="G13" a="1"/>
  <c r="G13" s="1"/>
  <c r="B14" a="1"/>
  <c r="B14" s="1"/>
  <c r="C14" a="1"/>
  <c r="C14" s="1"/>
  <c r="D14" a="1"/>
  <c r="D14" s="1"/>
  <c r="E14" a="1"/>
  <c r="E14" s="1"/>
  <c r="F14" a="1"/>
  <c r="F14" s="1"/>
  <c r="G14" a="1"/>
  <c r="G14" s="1"/>
  <c r="B15" a="1"/>
  <c r="B15" s="1"/>
  <c r="C15" a="1"/>
  <c r="C15" s="1"/>
  <c r="D15" a="1"/>
  <c r="D15" s="1"/>
  <c r="E15" a="1"/>
  <c r="E15" s="1"/>
  <c r="F15" a="1"/>
  <c r="F15" s="1"/>
  <c r="G15" a="1"/>
  <c r="G15" s="1"/>
  <c r="B16" a="1"/>
  <c r="B16" s="1"/>
  <c r="C16" a="1"/>
  <c r="C16" s="1"/>
  <c r="D16" a="1"/>
  <c r="D16" s="1"/>
  <c r="E16" a="1"/>
  <c r="E16" s="1"/>
  <c r="F16" a="1"/>
  <c r="F16" s="1"/>
  <c r="G16" a="1"/>
  <c r="G16" s="1"/>
  <c r="G10" a="1"/>
  <c r="G10" s="1"/>
  <c r="F10" a="1"/>
  <c r="F10" s="1"/>
  <c r="E10" a="1"/>
  <c r="E10" s="1"/>
  <c r="D10" a="1"/>
  <c r="D10" s="1"/>
  <c r="C10" a="1"/>
  <c r="C10" s="1"/>
  <c r="B10" a="1"/>
  <c r="B10" s="1"/>
  <c r="G9" i="3" l="1"/>
  <c r="G10"/>
  <c r="G11"/>
  <c r="G12"/>
  <c r="G13"/>
  <c r="G14"/>
  <c r="G15"/>
  <c r="G16"/>
  <c r="G17"/>
  <c r="G18"/>
  <c r="G19"/>
  <c r="G20"/>
  <c r="G21"/>
  <c r="G22"/>
  <c r="D7" i="2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O23" i="3" l="1"/>
  <c r="O7" s="1"/>
  <c r="J1"/>
  <c r="I10"/>
  <c r="I11"/>
  <c r="I12"/>
  <c r="I13"/>
  <c r="I14"/>
  <c r="I15"/>
  <c r="I16"/>
  <c r="I17"/>
  <c r="I18"/>
  <c r="I19"/>
  <c r="I20"/>
  <c r="I21"/>
  <c r="I22"/>
  <c r="I9"/>
  <c r="F9"/>
  <c r="F10"/>
  <c r="F11"/>
  <c r="F12"/>
  <c r="F13"/>
  <c r="F14"/>
  <c r="F15"/>
  <c r="F16"/>
  <c r="F17"/>
  <c r="F18"/>
  <c r="F19"/>
  <c r="F20"/>
  <c r="F21"/>
  <c r="F22"/>
  <c r="E10"/>
  <c r="E11"/>
  <c r="E12"/>
  <c r="E13"/>
  <c r="E14"/>
  <c r="E15"/>
  <c r="E16"/>
  <c r="E17"/>
  <c r="E18"/>
  <c r="E19"/>
  <c r="E20"/>
  <c r="E21"/>
  <c r="E22"/>
  <c r="E9"/>
  <c r="D10"/>
  <c r="D11"/>
  <c r="D12"/>
  <c r="D13"/>
  <c r="D14"/>
  <c r="D15"/>
  <c r="D16"/>
  <c r="D17"/>
  <c r="D18"/>
  <c r="D19"/>
  <c r="D20"/>
  <c r="D21"/>
  <c r="D22"/>
  <c r="D9"/>
  <c r="M22" l="1"/>
  <c r="Q22" s="1"/>
  <c r="P22"/>
  <c r="M21"/>
  <c r="Q21" s="1"/>
  <c r="P21"/>
  <c r="M20"/>
  <c r="Q20" s="1"/>
  <c r="P20"/>
  <c r="M19"/>
  <c r="P19"/>
  <c r="M18"/>
  <c r="P18"/>
  <c r="E5" i="1"/>
  <c r="P9" i="3"/>
  <c r="P10"/>
  <c r="P11"/>
  <c r="P12"/>
  <c r="P13"/>
  <c r="P14"/>
  <c r="P15"/>
  <c r="P16"/>
  <c r="P17"/>
  <c r="Q19" l="1"/>
  <c r="Q18"/>
  <c r="P23"/>
  <c r="P7" s="1"/>
  <c r="M17"/>
  <c r="Q17" s="1"/>
  <c r="Q23" s="1"/>
  <c r="Q7" s="1"/>
  <c r="M16"/>
  <c r="Q16" s="1"/>
  <c r="M15"/>
  <c r="Q15" s="1"/>
  <c r="M9"/>
  <c r="Q9" s="1"/>
  <c r="M10"/>
  <c r="Q10" s="1"/>
  <c r="M11"/>
  <c r="Q11" s="1"/>
  <c r="M12"/>
  <c r="Q12" s="1"/>
  <c r="M13"/>
  <c r="Q13" s="1"/>
  <c r="M14"/>
  <c r="Q14" s="1"/>
  <c r="T23"/>
  <c r="M23" l="1"/>
  <c r="M7" s="1"/>
</calcChain>
</file>

<file path=xl/sharedStrings.xml><?xml version="1.0" encoding="utf-8"?>
<sst xmlns="http://schemas.openxmlformats.org/spreadsheetml/2006/main" count="140" uniqueCount="57">
  <si>
    <t>Quotation</t>
  </si>
  <si>
    <t>Project</t>
  </si>
  <si>
    <t>Custom Furniture</t>
  </si>
  <si>
    <t>Lighting Fixtures</t>
  </si>
  <si>
    <t>Wet Areas</t>
  </si>
  <si>
    <t>Outlets And Hardware</t>
  </si>
  <si>
    <t>Additional Items</t>
  </si>
  <si>
    <t>Project 6</t>
  </si>
  <si>
    <t>Project 7</t>
  </si>
  <si>
    <t>Project 8</t>
  </si>
  <si>
    <t>Project 9</t>
  </si>
  <si>
    <t>Project 10</t>
  </si>
  <si>
    <t>Project 11</t>
  </si>
  <si>
    <t>Project 12</t>
  </si>
  <si>
    <t>Project 13</t>
  </si>
  <si>
    <t>Project 14</t>
  </si>
  <si>
    <t>Project 15</t>
  </si>
  <si>
    <t>Project 16</t>
  </si>
  <si>
    <t>Project 17</t>
  </si>
  <si>
    <t>Project 18</t>
  </si>
  <si>
    <t>Project 19</t>
  </si>
  <si>
    <t>Project 20</t>
  </si>
  <si>
    <t>Project 21</t>
  </si>
  <si>
    <t>Project 22</t>
  </si>
  <si>
    <t>Unit</t>
  </si>
  <si>
    <t>Shipping</t>
  </si>
  <si>
    <t>Remaining</t>
  </si>
  <si>
    <t>Markup</t>
  </si>
  <si>
    <t>Specifications</t>
  </si>
  <si>
    <t>Item No.</t>
  </si>
  <si>
    <t>Image</t>
  </si>
  <si>
    <t>Qty</t>
  </si>
  <si>
    <t>Market Value</t>
  </si>
  <si>
    <t>Total Spent</t>
  </si>
  <si>
    <t>sgnhdgbn sdf bfdbfbdf bhfd bvkj flkbj afdklb afdkbj asdfkbja fsdbklja flkbja fklbj dfklbj lfbj akfbj adfkbj adfkaj fj</t>
  </si>
  <si>
    <t>Ea</t>
  </si>
  <si>
    <t>Group</t>
  </si>
  <si>
    <t>Sub Group</t>
  </si>
  <si>
    <t>Total</t>
  </si>
  <si>
    <t>Unit Price</t>
  </si>
  <si>
    <t>Total Cost</t>
  </si>
  <si>
    <t>Code</t>
  </si>
  <si>
    <t>Quotation No:</t>
  </si>
  <si>
    <t>Date</t>
  </si>
  <si>
    <t>Customer Name</t>
  </si>
  <si>
    <t>SH-DAMM</t>
  </si>
  <si>
    <t>SH-KHLD</t>
  </si>
  <si>
    <t>SH-RIYD</t>
  </si>
  <si>
    <t>SH-HASA</t>
  </si>
  <si>
    <t>SH-JADA</t>
  </si>
  <si>
    <t>Quot.No.</t>
  </si>
  <si>
    <t>Gross Profit</t>
  </si>
  <si>
    <t>Consulting Fees</t>
  </si>
  <si>
    <t>Design Fees</t>
  </si>
  <si>
    <t>Services</t>
  </si>
  <si>
    <t>Project Code</t>
  </si>
  <si>
    <t>ProjectCode</t>
  </si>
</sst>
</file>

<file path=xl/styles.xml><?xml version="1.0" encoding="utf-8"?>
<styleSheet xmlns="http://schemas.openxmlformats.org/spreadsheetml/2006/main">
  <numFmts count="2">
    <numFmt numFmtId="164" formatCode="_-* #,##0.00\ _ر_._س_._‏_-;\-* #,##0.00\ _ر_._س_._‏_-;_-* &quot;-&quot;??\ _ر_._س_._‏_-;_-@_-"/>
    <numFmt numFmtId="165" formatCode="[$-1010000]yyyy/mm/dd;@"/>
  </numFmts>
  <fonts count="9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Book Antiqua"/>
      <family val="1"/>
    </font>
    <font>
      <b/>
      <sz val="11"/>
      <color theme="1"/>
      <name val="Book Antiqua"/>
      <family val="1"/>
    </font>
    <font>
      <b/>
      <sz val="11"/>
      <color theme="0"/>
      <name val="Book Antiqua"/>
      <family val="1"/>
    </font>
    <font>
      <b/>
      <sz val="16"/>
      <color theme="1"/>
      <name val="Book Antiqua"/>
      <family val="1"/>
    </font>
    <font>
      <sz val="11"/>
      <color theme="0"/>
      <name val="Book Antiqua"/>
      <family val="1"/>
    </font>
    <font>
      <b/>
      <sz val="28"/>
      <color theme="1"/>
      <name val="Book Antiqua"/>
      <family val="1"/>
    </font>
    <font>
      <b/>
      <sz val="13"/>
      <color rgb="FF660033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 readingOrder="1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3" fillId="0" borderId="0" xfId="1" applyFont="1" applyAlignment="1">
      <alignment vertical="center"/>
    </xf>
    <xf numFmtId="0" fontId="2" fillId="0" borderId="0" xfId="0" applyFont="1" applyAlignment="1">
      <alignment vertical="center" wrapText="1" readingOrder="1"/>
    </xf>
    <xf numFmtId="0" fontId="2" fillId="0" borderId="0" xfId="0" applyFont="1" applyAlignment="1">
      <alignment horizontal="center" vertical="center"/>
    </xf>
    <xf numFmtId="164" fontId="3" fillId="0" borderId="0" xfId="1" applyFont="1" applyAlignment="1">
      <alignment horizontal="center" vertical="center"/>
    </xf>
    <xf numFmtId="1" fontId="2" fillId="0" borderId="0" xfId="0" applyNumberFormat="1" applyFont="1" applyAlignment="1">
      <alignment vertical="center"/>
    </xf>
    <xf numFmtId="1" fontId="2" fillId="0" borderId="0" xfId="0" applyNumberFormat="1" applyFont="1" applyAlignment="1">
      <alignment horizontal="center" vertical="center" wrapText="1" readingOrder="1"/>
    </xf>
    <xf numFmtId="164" fontId="2" fillId="0" borderId="0" xfId="1" applyFont="1" applyAlignment="1">
      <alignment horizontal="center" vertical="center"/>
    </xf>
    <xf numFmtId="0" fontId="2" fillId="0" borderId="0" xfId="0" applyFont="1"/>
    <xf numFmtId="0" fontId="4" fillId="2" borderId="3" xfId="0" applyFont="1" applyFill="1" applyBorder="1"/>
    <xf numFmtId="0" fontId="2" fillId="0" borderId="3" xfId="0" applyFont="1" applyBorder="1"/>
    <xf numFmtId="165" fontId="2" fillId="0" borderId="3" xfId="0" applyNumberFormat="1" applyFont="1" applyBorder="1"/>
    <xf numFmtId="0" fontId="2" fillId="0" borderId="3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1" fontId="6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1" fontId="2" fillId="0" borderId="0" xfId="0" applyNumberFormat="1" applyFont="1" applyAlignment="1">
      <alignment horizontal="left" vertical="center"/>
    </xf>
    <xf numFmtId="164" fontId="6" fillId="2" borderId="0" xfId="1" applyFont="1" applyFill="1" applyAlignment="1">
      <alignment horizontal="center" vertical="center"/>
    </xf>
    <xf numFmtId="164" fontId="4" fillId="2" borderId="0" xfId="1" applyFont="1" applyFill="1" applyAlignment="1">
      <alignment horizontal="center" vertic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0" xfId="0" applyFont="1" applyFill="1" applyAlignment="1">
      <alignment vertical="center" wrapText="1" readingOrder="1"/>
    </xf>
    <xf numFmtId="1" fontId="2" fillId="3" borderId="0" xfId="0" applyNumberFormat="1" applyFont="1" applyFill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50">
    <dxf>
      <numFmt numFmtId="0" formatCode="General"/>
    </dxf>
    <dxf>
      <alignment horizontal="general" vertical="center" textRotation="0" wrapText="0" indent="0" relativeIndent="255" justifyLastLine="0" shrinkToFit="0" readingOrder="0"/>
    </dxf>
    <dxf>
      <alignment horizontal="general" vertical="center" textRotation="0" wrapText="0" indent="0" relativeIndent="255" justifyLastLine="0" shrinkToFit="0" readingOrder="0"/>
    </dxf>
    <dxf>
      <alignment horizontal="general" vertical="center" textRotation="0" wrapText="0" indent="0" relativeIndent="255" justifyLastLine="0" shrinkToFit="0" readingOrder="0"/>
    </dxf>
    <dxf>
      <alignment horizontal="general" vertical="center" textRotation="0" wrapText="0" indent="0" relativeIndent="255" justifyLastLine="0" shrinkToFit="0" readingOrder="0"/>
    </dxf>
    <dxf>
      <alignment horizontal="general" vertical="center" textRotation="0" wrapText="1" indent="0" relativeIndent="255" justifyLastLine="0" shrinkToFit="0" readingOrder="1"/>
    </dxf>
    <dxf>
      <alignment horizontal="left" vertical="center" textRotation="0" wrapText="0" indent="0" relativeIndent="255" justifyLastLine="0" shrinkToFit="0" readingOrder="0"/>
    </dxf>
    <dxf>
      <alignment horizontal="general" vertical="center" textRotation="0" wrapText="0" indent="0" relativeIndent="255" justifyLastLine="0" shrinkToFit="0" readingOrder="0"/>
    </dxf>
    <dxf>
      <alignment horizontal="general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Book Antiqua"/>
        <scheme val="none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Book Antiqua"/>
        <scheme val="none"/>
      </font>
      <alignment horizontal="center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Book Antiqua"/>
        <scheme val="none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Book Antiqua"/>
        <scheme val="none"/>
      </font>
      <alignment horizontal="center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Book Antiqua"/>
        <scheme val="none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Book Antiqua"/>
        <scheme val="none"/>
      </font>
      <alignment horizontal="center" vertical="center" textRotation="0" wrapText="0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Book Antiqua"/>
        <scheme val="none"/>
      </font>
      <numFmt numFmtId="164" formatCode="_-* #,##0.00\ _ر_._س_._‏_-;\-* #,##0.00\ _ر_._س_._‏_-;_-* &quot;-&quot;??\ _ر_._س_._‏_-;_-@_-"/>
      <fill>
        <patternFill patternType="solid">
          <fgColor indexed="64"/>
          <bgColor theme="4"/>
        </patternFill>
      </fill>
      <alignment horizontal="center" vertical="center" textRotation="0" wrapText="0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ook Antiqua"/>
        <scheme val="none"/>
      </font>
      <numFmt numFmtId="164" formatCode="_-* #,##0.00\ _ر_._س_._‏_-;\-* #,##0.00\ _ر_._س_._‏_-;_-* &quot;-&quot;??\ _ر_._س_._‏_-;_-@_-"/>
      <alignment horizontal="center" vertical="center" textRotation="0" wrapText="0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Book Antiqua"/>
        <scheme val="none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ook Antiqua"/>
        <scheme val="none"/>
      </font>
      <alignment horizontal="center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Book Antiqua"/>
        <scheme val="none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Book Antiqua"/>
        <scheme val="none"/>
      </font>
      <alignment horizontal="center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Book Antiqua"/>
        <scheme val="none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Book Antiqua"/>
        <scheme val="none"/>
      </font>
      <alignment horizontal="center" vertical="center" textRotation="0" wrapText="0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Book Antiqua"/>
        <scheme val="none"/>
      </font>
      <numFmt numFmtId="164" formatCode="_-* #,##0.00\ _ر_._س_._‏_-;\-* #,##0.00\ _ر_._س_._‏_-;_-* &quot;-&quot;??\ _ر_._س_._‏_-;_-@_-"/>
      <fill>
        <patternFill patternType="solid">
          <fgColor indexed="64"/>
          <bgColor theme="4"/>
        </patternFill>
      </fill>
      <alignment horizontal="center" vertical="center" textRotation="0" wrapText="0" indent="0" relativeIndent="255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Book Antiqua"/>
        <scheme val="none"/>
      </font>
      <alignment horizontal="center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Book Antiqua"/>
        <scheme val="none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Book Antiqua"/>
        <scheme val="none"/>
      </font>
      <alignment horizontal="center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Book Antiqua"/>
        <scheme val="none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Book Antiqua"/>
        <scheme val="none"/>
      </font>
      <alignment horizontal="center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Book Antiqua"/>
        <scheme val="none"/>
      </font>
      <fill>
        <patternFill patternType="solid">
          <fgColor indexed="64"/>
          <bgColor theme="4"/>
        </patternFill>
      </fill>
      <alignment horizontal="general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Book Antiqua"/>
        <scheme val="none"/>
      </font>
      <numFmt numFmtId="0" formatCode="General"/>
      <alignment horizontal="general" vertical="center" textRotation="0" indent="0" relativeIndent="255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Book Antiqua"/>
        <scheme val="none"/>
      </font>
      <fill>
        <patternFill patternType="solid">
          <fgColor indexed="64"/>
          <bgColor theme="4"/>
        </patternFill>
      </fill>
      <alignment horizontal="general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Book Antiqua"/>
        <scheme val="none"/>
      </font>
      <alignment horizontal="general" vertical="center" textRotation="0" indent="0" relativeIndent="255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Book Antiqua"/>
        <scheme val="none"/>
      </font>
      <fill>
        <patternFill patternType="solid">
          <fgColor indexed="64"/>
          <bgColor theme="4"/>
        </patternFill>
      </fill>
      <alignment horizontal="general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ook Antiqua"/>
        <scheme val="none"/>
      </font>
      <alignment horizontal="general" vertical="center" textRotation="0" wrapText="1" indent="0" relativeIndent="255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Book Antiqua"/>
        <scheme val="none"/>
      </font>
      <fill>
        <patternFill patternType="solid">
          <fgColor indexed="64"/>
          <bgColor theme="4"/>
        </patternFill>
      </fill>
      <alignment horizontal="general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ook Antiqua"/>
        <scheme val="none"/>
      </font>
      <numFmt numFmtId="0" formatCode="General"/>
      <alignment horizontal="general" vertical="center" textRotation="0" wrapText="1" indent="0" relativeIndent="255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Book Antiqua"/>
        <scheme val="none"/>
      </font>
      <fill>
        <patternFill patternType="solid">
          <fgColor indexed="64"/>
          <bgColor theme="4"/>
        </patternFill>
      </fill>
      <alignment horizontal="general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ook Antiqua"/>
        <scheme val="none"/>
      </font>
      <numFmt numFmtId="0" formatCode="General"/>
      <alignment horizontal="general" vertical="center" textRotation="0" wrapText="1" indent="0" relativeIndent="255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Book Antiqua"/>
        <scheme val="none"/>
      </font>
      <fill>
        <patternFill patternType="solid">
          <fgColor indexed="64"/>
          <bgColor theme="4"/>
        </patternFill>
      </fill>
      <alignment horizontal="general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ook Antiqua"/>
        <scheme val="none"/>
      </font>
      <alignment horizontal="general" vertical="center" textRotation="0" wrapText="1" indent="0" relativeIndent="255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Book Antiqua"/>
        <scheme val="none"/>
      </font>
      <fill>
        <patternFill patternType="solid">
          <fgColor indexed="64"/>
          <bgColor theme="4"/>
        </patternFill>
      </fill>
      <alignment horizontal="general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Book Antiqua"/>
        <scheme val="none"/>
      </font>
      <alignment horizontal="general" vertical="center" textRotation="0" wrapText="1" indent="0" relativeIndent="255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Book Antiqua"/>
        <scheme val="none"/>
      </font>
      <numFmt numFmtId="1" formatCode="0"/>
      <fill>
        <patternFill patternType="solid">
          <fgColor indexed="64"/>
          <bgColor theme="4"/>
        </patternFill>
      </fill>
      <alignment horizontal="center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Book Antiqua"/>
        <scheme val="none"/>
      </font>
      <numFmt numFmtId="1" formatCode="0"/>
      <alignment horizontal="center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Book Antiqua"/>
        <scheme val="none"/>
      </font>
      <fill>
        <patternFill patternType="solid">
          <fgColor indexed="64"/>
          <bgColor theme="4"/>
        </patternFill>
      </fill>
      <alignment horizontal="general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Book Antiqua"/>
        <scheme val="none"/>
      </font>
      <numFmt numFmtId="1" formatCode="0"/>
      <alignment horizontal="center" vertical="center" textRotation="0" wrapText="1" indent="0" relativeIndent="255" justifyLastLine="0" shrinkToFit="0" readingOrder="1"/>
    </dxf>
    <dxf>
      <font>
        <strike val="0"/>
        <outline val="0"/>
        <shadow val="0"/>
        <u val="none"/>
        <vertAlign val="baseline"/>
        <sz val="11"/>
        <color theme="0"/>
        <name val="Book Antiqua"/>
        <scheme val="none"/>
      </font>
      <fill>
        <patternFill patternType="solid">
          <fgColor indexed="64"/>
          <bgColor theme="4"/>
        </patternFill>
      </fill>
      <alignment horizontal="general" vertical="center" textRotation="0" indent="0" relativeIndent="255" justifyLastLine="0" shrinkToFit="0"/>
    </dxf>
    <dxf>
      <font>
        <strike val="0"/>
        <outline val="0"/>
        <shadow val="0"/>
        <u val="none"/>
        <vertAlign val="baseline"/>
        <sz val="11"/>
        <color theme="1"/>
        <name val="Book Antiqua"/>
        <scheme val="none"/>
      </font>
      <alignment horizontal="general" vertical="center" textRotation="0" indent="0" relativeIndent="255" justifyLastLine="0" shrinkToFit="0"/>
    </dxf>
    <dxf>
      <font>
        <strike val="0"/>
        <outline val="0"/>
        <shadow val="0"/>
        <u val="none"/>
        <vertAlign val="baseline"/>
        <sz val="11"/>
        <color theme="1"/>
        <name val="Book Antiqua"/>
        <scheme val="none"/>
      </font>
      <alignment horizontal="general" vertical="center" textRotation="0" indent="0" relativeIndent="255" justifyLastLine="0" shrinkToFit="0"/>
    </dxf>
  </dxfs>
  <tableStyles count="0" defaultTableStyle="TableStyleMedium2" defaultPivotStyle="PivotStyleLight16"/>
  <colors>
    <mruColors>
      <color rgb="FF660033"/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4" name="Items" displayName="Items" ref="B8:T23" totalsRowCount="1" headerRowDxfId="49" dataDxfId="48" totalsRowDxfId="47">
  <autoFilter ref="B8:T22"/>
  <tableColumns count="19">
    <tableColumn id="20" name="Quot.No." dataDxfId="46" totalsRowDxfId="45"/>
    <tableColumn id="1" name="Item No." totalsRowLabel="Total" dataDxfId="44" totalsRowDxfId="43"/>
    <tableColumn id="2" name="Specifications" dataDxfId="42" totalsRowDxfId="41">
      <calculatedColumnFormula>IF(Items[[#This Row],[Item No.]]&gt;0,VLOOKUP(Items[[#This Row],[Item No.]],ItemData[#All],2,0),"")</calculatedColumnFormula>
    </tableColumn>
    <tableColumn id="14" name="Group" dataDxfId="40" totalsRowDxfId="39">
      <calculatedColumnFormula>IF(Items[[#This Row],[Item No.]]&gt;0,VLOOKUP(Items[[#This Row],[Item No.]],ItemData[#All],3,0),"")</calculatedColumnFormula>
    </tableColumn>
    <tableColumn id="15" name="Sub Group" dataDxfId="38" totalsRowDxfId="37">
      <calculatedColumnFormula>IF(Items[[#This Row],[Item No.]]&gt;0,VLOOKUP(Items[[#This Row],[Item No.]],ItemData[#All],4,0),"")</calculatedColumnFormula>
    </tableColumn>
    <tableColumn id="16" name="Project Code" dataDxfId="36" totalsRowDxfId="35">
      <calculatedColumnFormula>IF(Items[[#This Row],[Project]]&gt;0,VLOOKUP(Items[[#This Row],[Project]],Project[[#All],[Project]:[ProjectCode]],3,0),"")</calculatedColumnFormula>
    </tableColumn>
    <tableColumn id="13" name="Project" dataDxfId="34" totalsRowDxfId="33"/>
    <tableColumn id="3" name="Unit" dataDxfId="32" totalsRowDxfId="31">
      <calculatedColumnFormula>IF(Items[[#This Row],[Item No.]]&gt;0,VLOOKUP(Items[[#This Row],[Item No.]],ItemData[#All],5,0),"")</calculatedColumnFormula>
    </tableColumn>
    <tableColumn id="4" name="Image" dataDxfId="30" totalsRowDxfId="29"/>
    <tableColumn id="5" name="Qty" dataDxfId="28" totalsRowDxfId="27"/>
    <tableColumn id="6" name="Unit Price" dataDxfId="26" totalsRowDxfId="25" dataCellStyle="Comma"/>
    <tableColumn id="7" name="Total" totalsRowFunction="sum" dataDxfId="24" totalsRowDxfId="23" dataCellStyle="Comma">
      <calculatedColumnFormula>Items[[#This Row],[Unit Price]]*Items[[#This Row],[Qty]]</calculatedColumnFormula>
    </tableColumn>
    <tableColumn id="8" name="Market Value" dataDxfId="22" totalsRowDxfId="21" dataCellStyle="Comma"/>
    <tableColumn id="9" name="Shipping" totalsRowFunction="sum" dataDxfId="20" totalsRowDxfId="19" dataCellStyle="Comma"/>
    <tableColumn id="18" name="Total Cost" totalsRowFunction="sum" dataDxfId="18" totalsRowDxfId="17" dataCellStyle="Comma">
      <calculatedColumnFormula>Items[[#This Row],[Shipping]]+Items[[#This Row],[Market Value]]</calculatedColumnFormula>
    </tableColumn>
    <tableColumn id="21" name="Gross Profit" totalsRowFunction="sum" dataDxfId="16" totalsRowDxfId="15" dataCellStyle="Comma">
      <calculatedColumnFormula>Items[[#This Row],[Total]]-Items[[#This Row],[Total Cost]]</calculatedColumnFormula>
    </tableColumn>
    <tableColumn id="10" name="Remaining" dataDxfId="14" totalsRowDxfId="13"/>
    <tableColumn id="11" name="Markup" dataDxfId="12" totalsRowDxfId="11"/>
    <tableColumn id="12" name="Total Spent" totalsRowFunction="count" dataDxfId="10" totalsRowDxfId="9"/>
  </tableColumns>
  <tableStyleInfo name="TableStyleLight13" showFirstColumn="1" showLastColumn="1" showRowStripes="1" showColumnStripes="1"/>
</table>
</file>

<file path=xl/tables/table2.xml><?xml version="1.0" encoding="utf-8"?>
<table xmlns="http://schemas.openxmlformats.org/spreadsheetml/2006/main" id="6" name="ItemData" displayName="ItemData" ref="A5:F28" totalsRowShown="0" headerRowDxfId="8" dataDxfId="7">
  <autoFilter ref="A5:F28"/>
  <tableColumns count="6">
    <tableColumn id="1" name="Item No." dataDxfId="6"/>
    <tableColumn id="2" name="Specifications" dataDxfId="5"/>
    <tableColumn id="3" name="Group" dataDxfId="4"/>
    <tableColumn id="4" name="Sub Group" dataDxfId="3"/>
    <tableColumn id="6" name="Unit" dataDxfId="2"/>
    <tableColumn id="7" name="Image" dataDxfId="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2" name="Project" displayName="Project" ref="A6:D28" totalsRowShown="0">
  <autoFilter ref="A6:D28"/>
  <tableColumns count="4">
    <tableColumn id="3" name="Code"/>
    <tableColumn id="1" name="Project"/>
    <tableColumn id="4" name="Customer Name"/>
    <tableColumn id="2" name="ProjectCode" dataDxfId="0">
      <calculatedColumnFormula>Project[[#This Row],[Code]]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O16"/>
  <sheetViews>
    <sheetView tabSelected="1" topLeftCell="A10" zoomScaleNormal="100" workbookViewId="0">
      <selection activeCell="L10" sqref="L10"/>
    </sheetView>
  </sheetViews>
  <sheetFormatPr defaultColWidth="9" defaultRowHeight="16.5"/>
  <cols>
    <col min="1" max="1" width="4.5703125" style="12" customWidth="1"/>
    <col min="2" max="2" width="15.42578125" style="12" customWidth="1"/>
    <col min="3" max="3" width="34.140625" style="12" customWidth="1"/>
    <col min="4" max="4" width="8.5703125" style="12" customWidth="1"/>
    <col min="5" max="5" width="15.7109375" style="12" customWidth="1"/>
    <col min="6" max="6" width="14.7109375" style="12" customWidth="1"/>
    <col min="7" max="7" width="14.42578125" style="12" customWidth="1"/>
    <col min="8" max="16384" width="9" style="12"/>
  </cols>
  <sheetData>
    <row r="2" spans="2:15" ht="69" customHeight="1">
      <c r="B2" s="28" t="s">
        <v>0</v>
      </c>
      <c r="C2" s="28"/>
      <c r="D2" s="28"/>
      <c r="E2" s="28"/>
      <c r="F2" s="28"/>
    </row>
    <row r="3" spans="2:15" ht="20.25">
      <c r="B3" s="27"/>
      <c r="C3" s="27"/>
      <c r="D3" s="27"/>
      <c r="E3" s="27"/>
      <c r="F3" s="27"/>
      <c r="G3" s="27"/>
    </row>
    <row r="5" spans="2:15">
      <c r="B5" s="13" t="s">
        <v>44</v>
      </c>
      <c r="C5" s="14" t="s">
        <v>45</v>
      </c>
      <c r="D5" s="13" t="s">
        <v>43</v>
      </c>
      <c r="E5" s="15">
        <f ca="1">NOW()</f>
        <v>43292.488691666666</v>
      </c>
      <c r="F5" s="13" t="s">
        <v>42</v>
      </c>
      <c r="G5" s="16">
        <v>1</v>
      </c>
    </row>
    <row r="6" spans="2:15">
      <c r="O6" s="26"/>
    </row>
    <row r="8" spans="2:15" ht="17.25" thickBot="1"/>
    <row r="9" spans="2:15" ht="35.25" customHeight="1">
      <c r="B9" s="17" t="s">
        <v>50</v>
      </c>
      <c r="C9" s="17" t="s">
        <v>29</v>
      </c>
      <c r="D9" s="17" t="s">
        <v>31</v>
      </c>
      <c r="E9" s="17" t="s">
        <v>39</v>
      </c>
      <c r="F9" s="17" t="s">
        <v>38</v>
      </c>
      <c r="G9" s="17" t="s">
        <v>30</v>
      </c>
    </row>
    <row r="10" spans="2:15" ht="66" customHeight="1">
      <c r="B10" s="32">
        <f t="array" ref="B10">IFERROR(INDEX(Items!$B$9:$B$22,SMALL(IF(Items!$H$9:$H$22=$C$5,IF(Items!$B$9:$B$22=$G$5,ROW($H$9:$H$22)-ROW($H$9)+1)),ROWS($B$10:B10))),"")</f>
        <v>1</v>
      </c>
      <c r="C10" s="32">
        <f t="array" ref="C10">IFERROR(INDEX(Items!$C$9:$C$22,SMALL(IF(Items!$H$9:$H$22=$C$5,IF(Items!$B$9:$B$22=$G$5,ROW($H$9:$H$22)-ROW($H$9)+1)),ROWS($B$10:C10))),"")</f>
        <v>1001</v>
      </c>
      <c r="D10" s="32">
        <f t="array" ref="D10">IFERROR(INDEX(Items!$K$9:$K$22,SMALL(IF(Items!$H$9:$H$22=$C$5,IF(Items!$B$9:$B$22=$G$5,ROW($H$9:$H$22)-ROW($H$9)+1)),ROWS($B$10:D10))),"")</f>
        <v>1</v>
      </c>
      <c r="E10" s="32">
        <f t="array" ref="E10">IFERROR(INDEX(Items!$L$9:$L$22,SMALL(IF(Items!$H$9:$H$22=$C$5,IF(Items!$B$9:$B$22=$G$5,ROW($H$9:$H$22)-ROW($H$9)+1)),ROWS($B$10:E10))),"")</f>
        <v>250</v>
      </c>
      <c r="F10" s="32">
        <f t="array" ref="F10">IFERROR(INDEX(Items!$M$9:$M$22,SMALL(IF(Items!$H$9:$H$22=$C$5,IF(Items!$B$9:$B$22=$G$5,ROW($H$9:$H$22)-ROW($H$9)+1)),ROWS($B$10:F10))),"")</f>
        <v>250</v>
      </c>
      <c r="G10" s="32">
        <f t="array" ref="G10">IFERROR(INDEX(Items!$J$9:$J$22,SMALL(IF(Items!$H$9:$H$22=$C$5,IF(Items!$B$9:$B$22=$G$5,ROW($H$9:$H$22)-ROW($H$9)+1)),ROWS($B$10:G10))),"")</f>
        <v>0</v>
      </c>
    </row>
    <row r="11" spans="2:15" ht="66" customHeight="1">
      <c r="B11" s="32">
        <f t="array" ref="B11">IFERROR(INDEX(Items!$B$9:$B$22,SMALL(IF(Items!$H$9:$H$22=$C$5,IF(Items!$B$9:$B$22=$G$5,ROW($H$9:$H$22)-ROW($H$9)+1)),ROWS($B$10:B11))),"")</f>
        <v>1</v>
      </c>
      <c r="C11" s="32">
        <f t="array" ref="C11">IFERROR(INDEX(Items!$C$9:$C$22,SMALL(IF(Items!$H$9:$H$22=$C$5,IF(Items!$B$9:$B$22=$G$5,ROW($H$9:$H$22)-ROW($H$9)+1)),ROWS($B$10:C11))),"")</f>
        <v>1002</v>
      </c>
      <c r="D11" s="32">
        <f t="array" ref="D11">IFERROR(INDEX(Items!$K$9:$K$22,SMALL(IF(Items!$H$9:$H$22=$C$5,IF(Items!$B$9:$B$22=$G$5,ROW($H$9:$H$22)-ROW($H$9)+1)),ROWS($B$10:D11))),"")</f>
        <v>20</v>
      </c>
      <c r="E11" s="32">
        <f t="array" ref="E11">IFERROR(INDEX(Items!$L$9:$L$22,SMALL(IF(Items!$H$9:$H$22=$C$5,IF(Items!$B$9:$B$22=$G$5,ROW($H$9:$H$22)-ROW($H$9)+1)),ROWS($B$10:E11))),"")</f>
        <v>100</v>
      </c>
      <c r="F11" s="32">
        <f t="array" ref="F11">IFERROR(INDEX(Items!$M$9:$M$22,SMALL(IF(Items!$H$9:$H$22=$C$5,IF(Items!$B$9:$B$22=$G$5,ROW($H$9:$H$22)-ROW($H$9)+1)),ROWS($B$10:F11))),"")</f>
        <v>2000</v>
      </c>
      <c r="G11" s="32">
        <f t="array" ref="G11">IFERROR(INDEX(Items!$J$9:$J$22,SMALL(IF(Items!$H$9:$H$22=$C$5,IF(Items!$B$9:$B$22=$G$5,ROW($H$9:$H$22)-ROW($H$9)+1)),ROWS($B$10:G11))),"")</f>
        <v>0</v>
      </c>
    </row>
    <row r="12" spans="2:15" ht="66" customHeight="1">
      <c r="B12" s="32">
        <f t="array" ref="B12">IFERROR(INDEX(Items!$B$9:$B$22,SMALL(IF(Items!$H$9:$H$22=$C$5,IF(Items!$B$9:$B$22=$G$5,ROW($H$9:$H$22)-ROW($H$9)+1)),ROWS($B$10:B12))),"")</f>
        <v>1</v>
      </c>
      <c r="C12" s="32">
        <f t="array" ref="C12">IFERROR(INDEX(Items!$C$9:$C$22,SMALL(IF(Items!$H$9:$H$22=$C$5,IF(Items!$B$9:$B$22=$G$5,ROW($H$9:$H$22)-ROW($H$9)+1)),ROWS($B$10:C12))),"")</f>
        <v>1003</v>
      </c>
      <c r="D12" s="32">
        <f t="array" ref="D12">IFERROR(INDEX(Items!$K$9:$K$22,SMALL(IF(Items!$H$9:$H$22=$C$5,IF(Items!$B$9:$B$22=$G$5,ROW($H$9:$H$22)-ROW($H$9)+1)),ROWS($B$10:D12))),"")</f>
        <v>30</v>
      </c>
      <c r="E12" s="32">
        <f t="array" ref="E12">IFERROR(INDEX(Items!$L$9:$L$22,SMALL(IF(Items!$H$9:$H$22=$C$5,IF(Items!$B$9:$B$22=$G$5,ROW($H$9:$H$22)-ROW($H$9)+1)),ROWS($B$10:E12))),"")</f>
        <v>200</v>
      </c>
      <c r="F12" s="32">
        <f t="array" ref="F12">IFERROR(INDEX(Items!$M$9:$M$22,SMALL(IF(Items!$H$9:$H$22=$C$5,IF(Items!$B$9:$B$22=$G$5,ROW($H$9:$H$22)-ROW($H$9)+1)),ROWS($B$10:F12))),"")</f>
        <v>6000</v>
      </c>
      <c r="G12" s="32">
        <f t="array" ref="G12">IFERROR(INDEX(Items!$J$9:$J$22,SMALL(IF(Items!$H$9:$H$22=$C$5,IF(Items!$B$9:$B$22=$G$5,ROW($H$9:$H$22)-ROW($H$9)+1)),ROWS($B$10:G12))),"")</f>
        <v>0</v>
      </c>
    </row>
    <row r="13" spans="2:15" ht="66" customHeight="1">
      <c r="B13" s="32">
        <f t="array" ref="B13">IFERROR(INDEX(Items!$B$9:$B$22,SMALL(IF(Items!$H$9:$H$22=$C$5,IF(Items!$B$9:$B$22=$G$5,ROW($H$9:$H$22)-ROW($H$9)+1)),ROWS($B$10:B13))),"")</f>
        <v>1</v>
      </c>
      <c r="C13" s="32">
        <f t="array" ref="C13">IFERROR(INDEX(Items!$C$9:$C$22,SMALL(IF(Items!$H$9:$H$22=$C$5,IF(Items!$B$9:$B$22=$G$5,ROW($H$9:$H$22)-ROW($H$9)+1)),ROWS($B$10:C13))),"")</f>
        <v>1004</v>
      </c>
      <c r="D13" s="32">
        <f t="array" ref="D13">IFERROR(INDEX(Items!$K$9:$K$22,SMALL(IF(Items!$H$9:$H$22=$C$5,IF(Items!$B$9:$B$22=$G$5,ROW($H$9:$H$22)-ROW($H$9)+1)),ROWS($B$10:D13))),"")</f>
        <v>100</v>
      </c>
      <c r="E13" s="32">
        <f t="array" ref="E13">IFERROR(INDEX(Items!$L$9:$L$22,SMALL(IF(Items!$H$9:$H$22=$C$5,IF(Items!$B$9:$B$22=$G$5,ROW($H$9:$H$22)-ROW($H$9)+1)),ROWS($B$10:E13))),"")</f>
        <v>50</v>
      </c>
      <c r="F13" s="32">
        <f t="array" ref="F13">IFERROR(INDEX(Items!$M$9:$M$22,SMALL(IF(Items!$H$9:$H$22=$C$5,IF(Items!$B$9:$B$22=$G$5,ROW($H$9:$H$22)-ROW($H$9)+1)),ROWS($B$10:F13))),"")</f>
        <v>5000</v>
      </c>
      <c r="G13" s="32">
        <f t="array" ref="G13">IFERROR(INDEX(Items!$J$9:$J$22,SMALL(IF(Items!$H$9:$H$22=$C$5,IF(Items!$B$9:$B$22=$G$5,ROW($H$9:$H$22)-ROW($H$9)+1)),ROWS($B$10:G13))),"")</f>
        <v>0</v>
      </c>
    </row>
    <row r="14" spans="2:15" ht="66" customHeight="1">
      <c r="B14" s="32" t="str">
        <f t="array" ref="B14">IFERROR(INDEX(Items!$B$9:$B$22,SMALL(IF(Items!$H$9:$H$22=$C$5,IF(Items!$B$9:$B$22=$G$5,ROW($H$9:$H$22)-ROW($H$9)+1)),ROWS($B$10:B14))),"")</f>
        <v/>
      </c>
      <c r="C14" s="32" t="str">
        <f t="array" ref="C14">IFERROR(INDEX(Items!$C$9:$C$22,SMALL(IF(Items!$H$9:$H$22=$C$5,IF(Items!$B$9:$B$22=$G$5,ROW($H$9:$H$22)-ROW($H$9)+1)),ROWS($B$10:C14))),"")</f>
        <v/>
      </c>
      <c r="D14" s="32" t="str">
        <f t="array" ref="D14">IFERROR(INDEX(Items!$K$9:$K$22,SMALL(IF(Items!$H$9:$H$22=$C$5,IF(Items!$B$9:$B$22=$G$5,ROW($H$9:$H$22)-ROW($H$9)+1)),ROWS($B$10:D14))),"")</f>
        <v/>
      </c>
      <c r="E14" s="32" t="str">
        <f t="array" ref="E14">IFERROR(INDEX(Items!$L$9:$L$22,SMALL(IF(Items!$H$9:$H$22=$C$5,IF(Items!$B$9:$B$22=$G$5,ROW($H$9:$H$22)-ROW($H$9)+1)),ROWS($B$10:E14))),"")</f>
        <v/>
      </c>
      <c r="F14" s="32" t="str">
        <f t="array" ref="F14">IFERROR(INDEX(Items!$M$9:$M$22,SMALL(IF(Items!$H$9:$H$22=$C$5,IF(Items!$B$9:$B$22=$G$5,ROW($H$9:$H$22)-ROW($H$9)+1)),ROWS($B$10:F14))),"")</f>
        <v/>
      </c>
      <c r="G14" s="32" t="str">
        <f t="array" ref="G14">IFERROR(INDEX(Items!$J$9:$J$22,SMALL(IF(Items!$H$9:$H$22=$C$5,IF(Items!$B$9:$B$22=$G$5,ROW($H$9:$H$22)-ROW($H$9)+1)),ROWS($B$10:G14))),"")</f>
        <v/>
      </c>
    </row>
    <row r="15" spans="2:15" ht="66" customHeight="1">
      <c r="B15" s="32" t="str">
        <f t="array" ref="B15">IFERROR(INDEX(Items!$B$9:$B$22,SMALL(IF(Items!$H$9:$H$22=$C$5,IF(Items!$B$9:$B$22=$G$5,ROW($H$9:$H$22)-ROW($H$9)+1)),ROWS($B$10:B15))),"")</f>
        <v/>
      </c>
      <c r="C15" s="32" t="str">
        <f t="array" ref="C15">IFERROR(INDEX(Items!$C$9:$C$22,SMALL(IF(Items!$H$9:$H$22=$C$5,IF(Items!$B$9:$B$22=$G$5,ROW($H$9:$H$22)-ROW($H$9)+1)),ROWS($B$10:C15))),"")</f>
        <v/>
      </c>
      <c r="D15" s="32" t="str">
        <f t="array" ref="D15">IFERROR(INDEX(Items!$K$9:$K$22,SMALL(IF(Items!$H$9:$H$22=$C$5,IF(Items!$B$9:$B$22=$G$5,ROW($H$9:$H$22)-ROW($H$9)+1)),ROWS($B$10:D15))),"")</f>
        <v/>
      </c>
      <c r="E15" s="32" t="str">
        <f t="array" ref="E15">IFERROR(INDEX(Items!$L$9:$L$22,SMALL(IF(Items!$H$9:$H$22=$C$5,IF(Items!$B$9:$B$22=$G$5,ROW($H$9:$H$22)-ROW($H$9)+1)),ROWS($B$10:E15))),"")</f>
        <v/>
      </c>
      <c r="F15" s="32" t="str">
        <f t="array" ref="F15">IFERROR(INDEX(Items!$M$9:$M$22,SMALL(IF(Items!$H$9:$H$22=$C$5,IF(Items!$B$9:$B$22=$G$5,ROW($H$9:$H$22)-ROW($H$9)+1)),ROWS($B$10:F15))),"")</f>
        <v/>
      </c>
      <c r="G15" s="32" t="str">
        <f t="array" ref="G15">IFERROR(INDEX(Items!$J$9:$J$22,SMALL(IF(Items!$H$9:$H$22=$C$5,IF(Items!$B$9:$B$22=$G$5,ROW($H$9:$H$22)-ROW($H$9)+1)),ROWS($B$10:G15))),"")</f>
        <v/>
      </c>
    </row>
    <row r="16" spans="2:15" ht="66" customHeight="1" thickBot="1">
      <c r="B16" s="32" t="str">
        <f t="array" ref="B16">IFERROR(INDEX(Items!$B$9:$B$22,SMALL(IF(Items!$H$9:$H$22=$C$5,IF(Items!$B$9:$B$22=$G$5,ROW($H$9:$H$22)-ROW($H$9)+1)),ROWS($B$10:B16))),"")</f>
        <v/>
      </c>
      <c r="C16" s="32" t="str">
        <f t="array" ref="C16">IFERROR(INDEX(Items!$C$9:$C$22,SMALL(IF(Items!$H$9:$H$22=$C$5,IF(Items!$B$9:$B$22=$G$5,ROW($H$9:$H$22)-ROW($H$9)+1)),ROWS($B$10:C16))),"")</f>
        <v/>
      </c>
      <c r="D16" s="32" t="str">
        <f t="array" ref="D16">IFERROR(INDEX(Items!$K$9:$K$22,SMALL(IF(Items!$H$9:$H$22=$C$5,IF(Items!$B$9:$B$22=$G$5,ROW($H$9:$H$22)-ROW($H$9)+1)),ROWS($B$10:D16))),"")</f>
        <v/>
      </c>
      <c r="E16" s="32" t="str">
        <f t="array" ref="E16">IFERROR(INDEX(Items!$L$9:$L$22,SMALL(IF(Items!$H$9:$H$22=$C$5,IF(Items!$B$9:$B$22=$G$5,ROW($H$9:$H$22)-ROW($H$9)+1)),ROWS($B$10:E16))),"")</f>
        <v/>
      </c>
      <c r="F16" s="32" t="str">
        <f t="array" ref="F16">IFERROR(INDEX(Items!$M$9:$M$22,SMALL(IF(Items!$H$9:$H$22=$C$5,IF(Items!$B$9:$B$22=$G$5,ROW($H$9:$H$22)-ROW($H$9)+1)),ROWS($B$10:F16))),"")</f>
        <v/>
      </c>
      <c r="G16" s="32" t="str">
        <f t="array" ref="G16">IFERROR(INDEX(Items!$J$9:$J$22,SMALL(IF(Items!$H$9:$H$22=$C$5,IF(Items!$B$9:$B$22=$G$5,ROW($H$9:$H$22)-ROW($H$9)+1)),ROWS($B$10:G16))),"")</f>
        <v/>
      </c>
    </row>
  </sheetData>
  <mergeCells count="2">
    <mergeCell ref="B3:G3"/>
    <mergeCell ref="B2:F2"/>
  </mergeCells>
  <printOptions horizontalCentered="1"/>
  <pageMargins left="0.31496062992125984" right="0.31496062992125984" top="0.15748031496062992" bottom="0.74803149606299213" header="0.31496062992125984" footer="0.31496062992125984"/>
  <pageSetup paperSize="9" scale="90" orientation="portrait" r:id="rId1"/>
  <colBreaks count="1" manualBreakCount="1">
    <brk id="7" max="1048575" man="1"/>
  </colBreaks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DDDCA5F-DFC4-45E8-9467-8B8B37E66224}">
          <x14:formula1>
            <xm:f>Data!$C$7:$C$28</xm:f>
          </x14:formula1>
          <xm:sqref>C5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B1:T23"/>
  <sheetViews>
    <sheetView workbookViewId="0">
      <pane xSplit="4" ySplit="8" topLeftCell="J9" activePane="bottomRight" state="frozen"/>
      <selection pane="topRight" activeCell="E1" sqref="E1"/>
      <selection pane="bottomLeft" activeCell="A9" sqref="A9"/>
      <selection pane="bottomRight" activeCell="J8" sqref="J8"/>
    </sheetView>
  </sheetViews>
  <sheetFormatPr defaultColWidth="9" defaultRowHeight="16.5"/>
  <cols>
    <col min="1" max="1" width="6.42578125" style="4" bestFit="1" customWidth="1"/>
    <col min="2" max="2" width="10.85546875" style="3" bestFit="1" customWidth="1"/>
    <col min="3" max="3" width="12.42578125" style="4" bestFit="1" customWidth="1"/>
    <col min="4" max="4" width="33.42578125" style="4" bestFit="1" customWidth="1"/>
    <col min="5" max="5" width="15.85546875" style="4" bestFit="1" customWidth="1"/>
    <col min="6" max="6" width="19" style="3" customWidth="1"/>
    <col min="7" max="7" width="12.42578125" style="3" hidden="1" customWidth="1"/>
    <col min="8" max="8" width="11.42578125" style="4" customWidth="1"/>
    <col min="9" max="9" width="7.7109375" style="4" customWidth="1"/>
    <col min="10" max="10" width="19.140625" style="7" customWidth="1"/>
    <col min="11" max="11" width="11.85546875" style="7" customWidth="1"/>
    <col min="12" max="12" width="13.85546875" style="8" bestFit="1" customWidth="1"/>
    <col min="13" max="13" width="19.28515625" style="7" customWidth="1"/>
    <col min="14" max="14" width="17.85546875" style="11" customWidth="1"/>
    <col min="15" max="15" width="16.5703125" style="8" customWidth="1"/>
    <col min="16" max="16" width="13" style="11" customWidth="1"/>
    <col min="17" max="17" width="23" style="7" customWidth="1"/>
    <col min="18" max="18" width="11" style="7" customWidth="1"/>
    <col min="19" max="19" width="13" style="7" customWidth="1"/>
    <col min="20" max="20" width="14.85546875" style="4" bestFit="1" customWidth="1"/>
    <col min="21" max="16384" width="9" style="4"/>
  </cols>
  <sheetData>
    <row r="1" spans="2:20">
      <c r="J1" s="7">
        <f>INDEX(ItemData[Image],MATCH(Items!C9,ItemData[Item No.],0))</f>
        <v>0</v>
      </c>
    </row>
    <row r="7" spans="2:20" s="5" customFormat="1" ht="15">
      <c r="B7" s="8"/>
      <c r="F7" s="8"/>
      <c r="G7" s="8"/>
      <c r="J7" s="8"/>
      <c r="K7" s="8"/>
      <c r="L7" s="8"/>
      <c r="M7" s="8">
        <f>Items[[#Totals],[Total]]</f>
        <v>101350</v>
      </c>
      <c r="N7" s="8"/>
      <c r="O7" s="8">
        <f>Items[[#Totals],[Shipping]]</f>
        <v>170</v>
      </c>
      <c r="P7" s="8">
        <f>Items[[#Totals],[Total Cost]]</f>
        <v>530</v>
      </c>
      <c r="Q7" s="8">
        <f>Items[[#Totals],[Gross Profit]]</f>
        <v>100820</v>
      </c>
      <c r="R7" s="8"/>
      <c r="S7" s="8"/>
    </row>
    <row r="8" spans="2:20" ht="21" customHeight="1">
      <c r="B8" s="9" t="s">
        <v>50</v>
      </c>
      <c r="C8" s="3" t="s">
        <v>29</v>
      </c>
      <c r="D8" s="4" t="s">
        <v>28</v>
      </c>
      <c r="E8" s="4" t="s">
        <v>36</v>
      </c>
      <c r="F8" s="4" t="s">
        <v>37</v>
      </c>
      <c r="G8" s="4" t="s">
        <v>55</v>
      </c>
      <c r="H8" s="4" t="s">
        <v>1</v>
      </c>
      <c r="I8" s="4" t="s">
        <v>24</v>
      </c>
      <c r="J8" s="4" t="s">
        <v>30</v>
      </c>
      <c r="K8" s="7" t="s">
        <v>31</v>
      </c>
      <c r="L8" s="11" t="s">
        <v>39</v>
      </c>
      <c r="M8" s="8" t="s">
        <v>38</v>
      </c>
      <c r="N8" s="11" t="s">
        <v>32</v>
      </c>
      <c r="O8" s="11" t="s">
        <v>25</v>
      </c>
      <c r="P8" s="8" t="s">
        <v>40</v>
      </c>
      <c r="Q8" s="8" t="s">
        <v>51</v>
      </c>
      <c r="R8" s="7" t="s">
        <v>26</v>
      </c>
      <c r="S8" s="7" t="s">
        <v>27</v>
      </c>
      <c r="T8" s="7" t="s">
        <v>33</v>
      </c>
    </row>
    <row r="9" spans="2:20" ht="50.25" customHeight="1">
      <c r="B9" s="31">
        <v>1</v>
      </c>
      <c r="C9" s="3">
        <v>1001</v>
      </c>
      <c r="D9" s="6" t="str">
        <f>IF(Items[[#This Row],[Item No.]]&gt;0,VLOOKUP(Items[[#This Row],[Item No.]],ItemData[#All],2,0),"")</f>
        <v>sgnhdgbn sdf bfdbfbdf bhfd bvkj flkbj afdklb afdkbj asdfkbja fsdbklja flkbja fklbj dfklbj lfbj akfbj adfkbj adfkaj fj</v>
      </c>
      <c r="E9" s="6" t="str">
        <f>IF(Items[[#This Row],[Item No.]]&gt;0,VLOOKUP(Items[[#This Row],[Item No.]],ItemData[#All],3,0),"")</f>
        <v>Lighting Fixtures</v>
      </c>
      <c r="F9" s="6" t="str">
        <f>IF(Items[[#This Row],[Item No.]]&gt;0,VLOOKUP(Items[[#This Row],[Item No.]],ItemData[#All],4,0),"")</f>
        <v>Lighting Fixtures</v>
      </c>
      <c r="G9" s="6">
        <f>IF(Items[[#This Row],[Project]]&gt;0,VLOOKUP(Items[[#This Row],[Project]],Project[[#All],[Project]:[ProjectCode]],3,0),"")</f>
        <v>1</v>
      </c>
      <c r="H9" s="30" t="s">
        <v>45</v>
      </c>
      <c r="I9" s="6" t="str">
        <f>IF(Items[[#This Row],[Item No.]]&gt;0,VLOOKUP(Items[[#This Row],[Item No.]],ItemData[#All],5,0),"")</f>
        <v>Ea</v>
      </c>
      <c r="J9" s="6"/>
      <c r="K9" s="7">
        <v>1</v>
      </c>
      <c r="L9" s="11">
        <v>250</v>
      </c>
      <c r="M9" s="8">
        <f>Items[[#This Row],[Unit Price]]*Items[[#This Row],[Qty]]</f>
        <v>250</v>
      </c>
      <c r="N9" s="11">
        <v>120</v>
      </c>
      <c r="O9" s="11">
        <v>90</v>
      </c>
      <c r="P9" s="8">
        <f>Items[[#This Row],[Shipping]]+Items[[#This Row],[Market Value]]</f>
        <v>210</v>
      </c>
      <c r="Q9" s="8">
        <f>Items[[#This Row],[Total]]-Items[[#This Row],[Total Cost]]</f>
        <v>40</v>
      </c>
      <c r="T9" s="7"/>
    </row>
    <row r="10" spans="2:20" ht="50.25" customHeight="1">
      <c r="B10" s="10">
        <v>1</v>
      </c>
      <c r="C10" s="3">
        <v>1002</v>
      </c>
      <c r="D10" s="6" t="str">
        <f>IF(Items[[#This Row],[Item No.]]&gt;0,VLOOKUP(Items[[#This Row],[Item No.]],ItemData[#All],2,0),"")</f>
        <v>sgnhdgbn sdf bfdbfbdf bhfd bvkj flkbj afdklb afdkbj asdfkbja fsdbklja flkbja fklbj dfklbj lfbj akfbj adfkbj adfkaj fj</v>
      </c>
      <c r="E10" s="6" t="str">
        <f>IF(Items[[#This Row],[Item No.]]&gt;0,VLOOKUP(Items[[#This Row],[Item No.]],ItemData[#All],3,0),"")</f>
        <v>Custom Furniture</v>
      </c>
      <c r="F10" s="6" t="str">
        <f>IF(Items[[#This Row],[Item No.]]&gt;0,VLOOKUP(Items[[#This Row],[Item No.]],ItemData[#All],4,0),"")</f>
        <v>Custom Furniture</v>
      </c>
      <c r="G10" s="6">
        <f>IF(Items[[#This Row],[Project]]&gt;0,VLOOKUP(Items[[#This Row],[Project]],Project[[#All],[Project]:[ProjectCode]],3,0),"")</f>
        <v>1</v>
      </c>
      <c r="H10" s="6" t="s">
        <v>45</v>
      </c>
      <c r="I10" s="6" t="str">
        <f>IF(Items[[#This Row],[Item No.]]&gt;0,VLOOKUP(Items[[#This Row],[Item No.]],ItemData[#All],5,0),"")</f>
        <v>Ea</v>
      </c>
      <c r="J10" s="4"/>
      <c r="K10" s="7">
        <v>20</v>
      </c>
      <c r="L10" s="11">
        <v>100</v>
      </c>
      <c r="M10" s="8">
        <f>Items[[#This Row],[Unit Price]]*Items[[#This Row],[Qty]]</f>
        <v>2000</v>
      </c>
      <c r="N10" s="11">
        <v>30</v>
      </c>
      <c r="O10" s="11">
        <v>10</v>
      </c>
      <c r="P10" s="8">
        <f>Items[[#This Row],[Shipping]]+Items[[#This Row],[Market Value]]</f>
        <v>40</v>
      </c>
      <c r="Q10" s="8">
        <f>Items[[#This Row],[Total]]-Items[[#This Row],[Total Cost]]</f>
        <v>1960</v>
      </c>
      <c r="T10" s="7"/>
    </row>
    <row r="11" spans="2:20" ht="50.25" customHeight="1">
      <c r="B11" s="10">
        <v>1</v>
      </c>
      <c r="C11" s="3">
        <v>1003</v>
      </c>
      <c r="D11" s="6" t="str">
        <f>IF(Items[[#This Row],[Item No.]]&gt;0,VLOOKUP(Items[[#This Row],[Item No.]],ItemData[#All],2,0),"")</f>
        <v>sgnhdgbn sdf bfdbfbdf bhfd bvkj flkbj afdklb afdkbj asdfkbja fsdbklja flkbja fklbj dfklbj lfbj akfbj adfkbj adfkaj fj</v>
      </c>
      <c r="E11" s="6" t="str">
        <f>IF(Items[[#This Row],[Item No.]]&gt;0,VLOOKUP(Items[[#This Row],[Item No.]],ItemData[#All],3,0),"")</f>
        <v>Wet Areas</v>
      </c>
      <c r="F11" s="6" t="str">
        <f>IF(Items[[#This Row],[Item No.]]&gt;0,VLOOKUP(Items[[#This Row],[Item No.]],ItemData[#All],4,0),"")</f>
        <v>Wet Areas</v>
      </c>
      <c r="G11" s="6">
        <f>IF(Items[[#This Row],[Project]]&gt;0,VLOOKUP(Items[[#This Row],[Project]],Project[[#All],[Project]:[ProjectCode]],3,0),"")</f>
        <v>1</v>
      </c>
      <c r="H11" s="6" t="s">
        <v>45</v>
      </c>
      <c r="I11" s="6" t="str">
        <f>IF(Items[[#This Row],[Item No.]]&gt;0,VLOOKUP(Items[[#This Row],[Item No.]],ItemData[#All],5,0),"")</f>
        <v>Ea</v>
      </c>
      <c r="J11" s="4"/>
      <c r="K11" s="7">
        <v>30</v>
      </c>
      <c r="L11" s="11">
        <v>200</v>
      </c>
      <c r="M11" s="8">
        <f>Items[[#This Row],[Unit Price]]*Items[[#This Row],[Qty]]</f>
        <v>6000</v>
      </c>
      <c r="N11" s="11">
        <v>30</v>
      </c>
      <c r="O11" s="11">
        <v>10</v>
      </c>
      <c r="P11" s="8">
        <f>Items[[#This Row],[Shipping]]+Items[[#This Row],[Market Value]]</f>
        <v>40</v>
      </c>
      <c r="Q11" s="8">
        <f>Items[[#This Row],[Total]]-Items[[#This Row],[Total Cost]]</f>
        <v>5960</v>
      </c>
      <c r="T11" s="7"/>
    </row>
    <row r="12" spans="2:20" ht="50.25" customHeight="1">
      <c r="B12" s="10">
        <v>1</v>
      </c>
      <c r="C12" s="3">
        <v>1004</v>
      </c>
      <c r="D12" s="6" t="str">
        <f>IF(Items[[#This Row],[Item No.]]&gt;0,VLOOKUP(Items[[#This Row],[Item No.]],ItemData[#All],2,0),"")</f>
        <v>sgnhdgbn sdf bfdbfbdf bhfd bvkj flkbj afdklb afdkbj asdfkbja fsdbklja flkbja fklbj dfklbj lfbj akfbj adfkbj adfkaj fj</v>
      </c>
      <c r="E12" s="6" t="str">
        <f>IF(Items[[#This Row],[Item No.]]&gt;0,VLOOKUP(Items[[#This Row],[Item No.]],ItemData[#All],3,0),"")</f>
        <v>Outlets And Hardware</v>
      </c>
      <c r="F12" s="6" t="str">
        <f>IF(Items[[#This Row],[Item No.]]&gt;0,VLOOKUP(Items[[#This Row],[Item No.]],ItemData[#All],4,0),"")</f>
        <v>Outlets And Hardware</v>
      </c>
      <c r="G12" s="6">
        <f>IF(Items[[#This Row],[Project]]&gt;0,VLOOKUP(Items[[#This Row],[Project]],Project[[#All],[Project]:[ProjectCode]],3,0),"")</f>
        <v>1</v>
      </c>
      <c r="H12" s="6" t="s">
        <v>45</v>
      </c>
      <c r="I12" s="6" t="str">
        <f>IF(Items[[#This Row],[Item No.]]&gt;0,VLOOKUP(Items[[#This Row],[Item No.]],ItemData[#All],5,0),"")</f>
        <v>Ea</v>
      </c>
      <c r="J12" s="4"/>
      <c r="K12" s="7">
        <v>100</v>
      </c>
      <c r="L12" s="11">
        <v>50</v>
      </c>
      <c r="M12" s="8">
        <f>Items[[#This Row],[Unit Price]]*Items[[#This Row],[Qty]]</f>
        <v>5000</v>
      </c>
      <c r="N12" s="11">
        <v>30</v>
      </c>
      <c r="O12" s="11">
        <v>10</v>
      </c>
      <c r="P12" s="8">
        <f>Items[[#This Row],[Shipping]]+Items[[#This Row],[Market Value]]</f>
        <v>40</v>
      </c>
      <c r="Q12" s="8">
        <f>Items[[#This Row],[Total]]-Items[[#This Row],[Total Cost]]</f>
        <v>4960</v>
      </c>
      <c r="T12" s="7"/>
    </row>
    <row r="13" spans="2:20" ht="50.25" customHeight="1">
      <c r="B13" s="10">
        <v>2</v>
      </c>
      <c r="C13" s="3">
        <v>1005</v>
      </c>
      <c r="D13" s="6" t="str">
        <f>IF(Items[[#This Row],[Item No.]]&gt;0,VLOOKUP(Items[[#This Row],[Item No.]],ItemData[#All],2,0),"")</f>
        <v>sgnhdgbn sdf bfdbfbdf bhfd bvkj flkbj afdklb afdkbj asdfkbja fsdbklja flkbja fklbj dfklbj lfbj akfbj adfkbj adfkaj fj</v>
      </c>
      <c r="E13" s="6" t="str">
        <f>IF(Items[[#This Row],[Item No.]]&gt;0,VLOOKUP(Items[[#This Row],[Item No.]],ItemData[#All],3,0),"")</f>
        <v>Lighting Fixtures</v>
      </c>
      <c r="F13" s="6" t="str">
        <f>IF(Items[[#This Row],[Item No.]]&gt;0,VLOOKUP(Items[[#This Row],[Item No.]],ItemData[#All],4,0),"")</f>
        <v>Lighting Fixtures</v>
      </c>
      <c r="G13" s="6">
        <f>IF(Items[[#This Row],[Project]]&gt;0,VLOOKUP(Items[[#This Row],[Project]],Project[[#All],[Project]:[ProjectCode]],3,0),"")</f>
        <v>2</v>
      </c>
      <c r="H13" s="6" t="s">
        <v>46</v>
      </c>
      <c r="I13" s="6" t="str">
        <f>IF(Items[[#This Row],[Item No.]]&gt;0,VLOOKUP(Items[[#This Row],[Item No.]],ItemData[#All],5,0),"")</f>
        <v>Ea</v>
      </c>
      <c r="J13" s="4"/>
      <c r="K13" s="7">
        <v>1</v>
      </c>
      <c r="L13" s="11">
        <v>50</v>
      </c>
      <c r="M13" s="8">
        <f>Items[[#This Row],[Unit Price]]*Items[[#This Row],[Qty]]</f>
        <v>50</v>
      </c>
      <c r="N13" s="11">
        <v>30</v>
      </c>
      <c r="O13" s="11">
        <v>10</v>
      </c>
      <c r="P13" s="8">
        <f>Items[[#This Row],[Shipping]]+Items[[#This Row],[Market Value]]</f>
        <v>40</v>
      </c>
      <c r="Q13" s="8">
        <f>Items[[#This Row],[Total]]-Items[[#This Row],[Total Cost]]</f>
        <v>10</v>
      </c>
      <c r="T13" s="7"/>
    </row>
    <row r="14" spans="2:20" ht="50.25" customHeight="1">
      <c r="B14" s="10">
        <v>2</v>
      </c>
      <c r="C14" s="3">
        <v>1006</v>
      </c>
      <c r="D14" s="6" t="str">
        <f>IF(Items[[#This Row],[Item No.]]&gt;0,VLOOKUP(Items[[#This Row],[Item No.]],ItemData[#All],2,0),"")</f>
        <v>sgnhdgbn sdf bfdbfbdf bhfd bvkj flkbj afdklb afdkbj asdfkbja fsdbklja flkbja fklbj dfklbj lfbj akfbj adfkbj adfkaj fj</v>
      </c>
      <c r="E14" s="6" t="str">
        <f>IF(Items[[#This Row],[Item No.]]&gt;0,VLOOKUP(Items[[#This Row],[Item No.]],ItemData[#All],3,0),"")</f>
        <v>Additional Items</v>
      </c>
      <c r="F14" s="6" t="str">
        <f>IF(Items[[#This Row],[Item No.]]&gt;0,VLOOKUP(Items[[#This Row],[Item No.]],ItemData[#All],4,0),"")</f>
        <v>Additional Items</v>
      </c>
      <c r="G14" s="6">
        <f>IF(Items[[#This Row],[Project]]&gt;0,VLOOKUP(Items[[#This Row],[Project]],Project[[#All],[Project]:[ProjectCode]],3,0),"")</f>
        <v>2</v>
      </c>
      <c r="H14" s="6" t="s">
        <v>46</v>
      </c>
      <c r="I14" s="6" t="str">
        <f>IF(Items[[#This Row],[Item No.]]&gt;0,VLOOKUP(Items[[#This Row],[Item No.]],ItemData[#All],5,0),"")</f>
        <v>Ea</v>
      </c>
      <c r="J14" s="4"/>
      <c r="K14" s="7">
        <v>20</v>
      </c>
      <c r="L14" s="11">
        <v>600</v>
      </c>
      <c r="M14" s="8">
        <f>Items[[#This Row],[Unit Price]]*Items[[#This Row],[Qty]]</f>
        <v>12000</v>
      </c>
      <c r="N14" s="11">
        <v>30</v>
      </c>
      <c r="O14" s="11">
        <v>10</v>
      </c>
      <c r="P14" s="8">
        <f>Items[[#This Row],[Shipping]]+Items[[#This Row],[Market Value]]</f>
        <v>40</v>
      </c>
      <c r="Q14" s="8">
        <f>Items[[#This Row],[Total]]-Items[[#This Row],[Total Cost]]</f>
        <v>11960</v>
      </c>
      <c r="T14" s="7"/>
    </row>
    <row r="15" spans="2:20" ht="50.25" customHeight="1">
      <c r="B15" s="10">
        <v>2</v>
      </c>
      <c r="C15" s="3">
        <v>1007</v>
      </c>
      <c r="D15" s="6" t="str">
        <f>IF(Items[[#This Row],[Item No.]]&gt;0,VLOOKUP(Items[[#This Row],[Item No.]],ItemData[#All],2,0),"")</f>
        <v>sgnhdgbn sdf bfdbfbdf bhfd bvkj flkbj afdklb afdkbj asdfkbja fsdbklja flkbja fklbj dfklbj lfbj akfbj adfkbj adfkaj fj</v>
      </c>
      <c r="E15" s="6" t="str">
        <f>IF(Items[[#This Row],[Item No.]]&gt;0,VLOOKUP(Items[[#This Row],[Item No.]],ItemData[#All],3,0),"")</f>
        <v>Outlets And Hardware</v>
      </c>
      <c r="F15" s="6" t="str">
        <f>IF(Items[[#This Row],[Item No.]]&gt;0,VLOOKUP(Items[[#This Row],[Item No.]],ItemData[#All],4,0),"")</f>
        <v>Outlets And Hardware</v>
      </c>
      <c r="G15" s="6">
        <f>IF(Items[[#This Row],[Project]]&gt;0,VLOOKUP(Items[[#This Row],[Project]],Project[[#All],[Project]:[ProjectCode]],3,0),"")</f>
        <v>2</v>
      </c>
      <c r="H15" s="6" t="s">
        <v>46</v>
      </c>
      <c r="I15" s="6" t="str">
        <f>IF(Items[[#This Row],[Item No.]]&gt;0,VLOOKUP(Items[[#This Row],[Item No.]],ItemData[#All],5,0),"")</f>
        <v>Ea</v>
      </c>
      <c r="J15" s="4"/>
      <c r="K15" s="7">
        <v>30</v>
      </c>
      <c r="L15" s="11">
        <v>200</v>
      </c>
      <c r="M15" s="8">
        <f>Items[[#This Row],[Unit Price]]*Items[[#This Row],[Qty]]</f>
        <v>6000</v>
      </c>
      <c r="N15" s="11">
        <v>30</v>
      </c>
      <c r="O15" s="11">
        <v>10</v>
      </c>
      <c r="P15" s="8">
        <f>Items[[#This Row],[Shipping]]+Items[[#This Row],[Market Value]]</f>
        <v>40</v>
      </c>
      <c r="Q15" s="8">
        <f>Items[[#This Row],[Total]]-Items[[#This Row],[Total Cost]]</f>
        <v>5960</v>
      </c>
      <c r="T15" s="7"/>
    </row>
    <row r="16" spans="2:20" ht="50.25" customHeight="1">
      <c r="B16" s="10">
        <v>2</v>
      </c>
      <c r="C16" s="3">
        <v>1008</v>
      </c>
      <c r="D16" s="6" t="str">
        <f>IF(Items[[#This Row],[Item No.]]&gt;0,VLOOKUP(Items[[#This Row],[Item No.]],ItemData[#All],2,0),"")</f>
        <v>sgnhdgbn sdf bfdbfbdf bhfd bvkj flkbj afdklb afdkbj asdfkbja fsdbklja flkbja fklbj dfklbj lfbj akfbj adfkbj adfkaj fj</v>
      </c>
      <c r="E16" s="6" t="str">
        <f>IF(Items[[#This Row],[Item No.]]&gt;0,VLOOKUP(Items[[#This Row],[Item No.]],ItemData[#All],3,0),"")</f>
        <v>Custom Furniture</v>
      </c>
      <c r="F16" s="6" t="str">
        <f>IF(Items[[#This Row],[Item No.]]&gt;0,VLOOKUP(Items[[#This Row],[Item No.]],ItemData[#All],4,0),"")</f>
        <v>Custom Furniture</v>
      </c>
      <c r="G16" s="6">
        <f>IF(Items[[#This Row],[Project]]&gt;0,VLOOKUP(Items[[#This Row],[Project]],Project[[#All],[Project]:[ProjectCode]],3,0),"")</f>
        <v>2</v>
      </c>
      <c r="H16" s="6" t="s">
        <v>46</v>
      </c>
      <c r="I16" s="6" t="str">
        <f>IF(Items[[#This Row],[Item No.]]&gt;0,VLOOKUP(Items[[#This Row],[Item No.]],ItemData[#All],5,0),"")</f>
        <v>Ea</v>
      </c>
      <c r="J16" s="4"/>
      <c r="K16" s="7">
        <v>100</v>
      </c>
      <c r="L16" s="11">
        <v>100</v>
      </c>
      <c r="M16" s="8">
        <f>Items[[#This Row],[Unit Price]]*Items[[#This Row],[Qty]]</f>
        <v>10000</v>
      </c>
      <c r="N16" s="11">
        <v>30</v>
      </c>
      <c r="O16" s="11">
        <v>10</v>
      </c>
      <c r="P16" s="8">
        <f>Items[[#This Row],[Shipping]]+Items[[#This Row],[Market Value]]</f>
        <v>40</v>
      </c>
      <c r="Q16" s="8">
        <f>Items[[#This Row],[Total]]-Items[[#This Row],[Total Cost]]</f>
        <v>9960</v>
      </c>
      <c r="T16" s="7"/>
    </row>
    <row r="17" spans="2:20" ht="50.25" customHeight="1">
      <c r="B17" s="10">
        <v>2</v>
      </c>
      <c r="C17" s="3">
        <v>1009</v>
      </c>
      <c r="D17" s="6" t="str">
        <f>IF(Items[[#This Row],[Item No.]]&gt;0,VLOOKUP(Items[[#This Row],[Item No.]],ItemData[#All],2,0),"")</f>
        <v>sgnhdgbn sdf bfdbfbdf bhfd bvkj flkbj afdklb afdkbj asdfkbja fsdbklja flkbja fklbj dfklbj lfbj akfbj adfkbj adfkaj fj</v>
      </c>
      <c r="E17" s="6" t="str">
        <f>IF(Items[[#This Row],[Item No.]]&gt;0,VLOOKUP(Items[[#This Row],[Item No.]],ItemData[#All],3,0),"")</f>
        <v>Wet Areas</v>
      </c>
      <c r="F17" s="6" t="str">
        <f>IF(Items[[#This Row],[Item No.]]&gt;0,VLOOKUP(Items[[#This Row],[Item No.]],ItemData[#All],4,0),"")</f>
        <v>Wet Areas</v>
      </c>
      <c r="G17" s="6">
        <f>IF(Items[[#This Row],[Project]]&gt;0,VLOOKUP(Items[[#This Row],[Project]],Project[[#All],[Project]:[ProjectCode]],3,0),"")</f>
        <v>2</v>
      </c>
      <c r="H17" s="6" t="s">
        <v>46</v>
      </c>
      <c r="I17" s="6" t="str">
        <f>IF(Items[[#This Row],[Item No.]]&gt;0,VLOOKUP(Items[[#This Row],[Item No.]],ItemData[#All],5,0),"")</f>
        <v>Ea</v>
      </c>
      <c r="J17" s="4"/>
      <c r="K17" s="7">
        <v>5</v>
      </c>
      <c r="L17" s="11">
        <v>10</v>
      </c>
      <c r="M17" s="8">
        <f>Items[[#This Row],[Unit Price]]*Items[[#This Row],[Qty]]</f>
        <v>50</v>
      </c>
      <c r="N17" s="11">
        <v>30</v>
      </c>
      <c r="O17" s="11">
        <v>10</v>
      </c>
      <c r="P17" s="8">
        <f>Items[[#This Row],[Shipping]]+Items[[#This Row],[Market Value]]</f>
        <v>40</v>
      </c>
      <c r="Q17" s="8">
        <f>Items[[#This Row],[Total]]-Items[[#This Row],[Total Cost]]</f>
        <v>10</v>
      </c>
      <c r="T17" s="7"/>
    </row>
    <row r="18" spans="2:20" ht="50.25" customHeight="1">
      <c r="B18" s="10">
        <v>3</v>
      </c>
      <c r="C18" s="3">
        <v>9001</v>
      </c>
      <c r="D18" s="6" t="str">
        <f>IF(Items[[#This Row],[Item No.]]&gt;0,VLOOKUP(Items[[#This Row],[Item No.]],ItemData[#All],2,0),"")</f>
        <v>Design Fees</v>
      </c>
      <c r="E18" s="6" t="str">
        <f>IF(Items[[#This Row],[Item No.]]&gt;0,VLOOKUP(Items[[#This Row],[Item No.]],ItemData[#All],3,0),"")</f>
        <v>Services</v>
      </c>
      <c r="F18" s="6" t="str">
        <f>IF(Items[[#This Row],[Item No.]]&gt;0,VLOOKUP(Items[[#This Row],[Item No.]],ItemData[#All],4,0),"")</f>
        <v>Services</v>
      </c>
      <c r="G18" s="6">
        <f>IF(Items[[#This Row],[Project]]&gt;0,VLOOKUP(Items[[#This Row],[Project]],Project[[#All],[Project]:[ProjectCode]],3,0),"")</f>
        <v>4</v>
      </c>
      <c r="H18" s="6" t="s">
        <v>48</v>
      </c>
      <c r="I18" s="6" t="str">
        <f>IF(Items[[#This Row],[Item No.]]&gt;0,VLOOKUP(Items[[#This Row],[Item No.]],ItemData[#All],5,0),"")</f>
        <v>Ea</v>
      </c>
      <c r="J18" s="4"/>
      <c r="K18" s="7">
        <v>1</v>
      </c>
      <c r="L18" s="11">
        <v>20000</v>
      </c>
      <c r="M18" s="8">
        <f>Items[[#This Row],[Unit Price]]*Items[[#This Row],[Qty]]</f>
        <v>20000</v>
      </c>
      <c r="N18" s="11">
        <v>0</v>
      </c>
      <c r="O18" s="11">
        <v>0</v>
      </c>
      <c r="P18" s="8">
        <f>Items[[#This Row],[Shipping]]+Items[[#This Row],[Market Value]]</f>
        <v>0</v>
      </c>
      <c r="Q18" s="8">
        <f>Items[[#This Row],[Total]]-Items[[#This Row],[Total Cost]]</f>
        <v>20000</v>
      </c>
      <c r="T18" s="7"/>
    </row>
    <row r="19" spans="2:20" ht="50.25" customHeight="1">
      <c r="B19" s="10">
        <v>3</v>
      </c>
      <c r="C19" s="3">
        <v>9002</v>
      </c>
      <c r="D19" s="6" t="str">
        <f>IF(Items[[#This Row],[Item No.]]&gt;0,VLOOKUP(Items[[#This Row],[Item No.]],ItemData[#All],2,0),"")</f>
        <v>Consulting Fees</v>
      </c>
      <c r="E19" s="6" t="str">
        <f>IF(Items[[#This Row],[Item No.]]&gt;0,VLOOKUP(Items[[#This Row],[Item No.]],ItemData[#All],3,0),"")</f>
        <v>Services</v>
      </c>
      <c r="F19" s="6" t="str">
        <f>IF(Items[[#This Row],[Item No.]]&gt;0,VLOOKUP(Items[[#This Row],[Item No.]],ItemData[#All],4,0),"")</f>
        <v>Services</v>
      </c>
      <c r="G19" s="6">
        <f>IF(Items[[#This Row],[Project]]&gt;0,VLOOKUP(Items[[#This Row],[Project]],Project[[#All],[Project]:[ProjectCode]],3,0),"")</f>
        <v>4</v>
      </c>
      <c r="H19" s="6" t="s">
        <v>48</v>
      </c>
      <c r="I19" s="6" t="str">
        <f>IF(Items[[#This Row],[Item No.]]&gt;0,VLOOKUP(Items[[#This Row],[Item No.]],ItemData[#All],5,0),"")</f>
        <v>Ea</v>
      </c>
      <c r="J19" s="4"/>
      <c r="K19" s="7">
        <v>1</v>
      </c>
      <c r="L19" s="11">
        <v>40000</v>
      </c>
      <c r="M19" s="8">
        <f>Items[[#This Row],[Unit Price]]*Items[[#This Row],[Qty]]</f>
        <v>40000</v>
      </c>
      <c r="N19" s="11">
        <v>0</v>
      </c>
      <c r="O19" s="11">
        <v>0</v>
      </c>
      <c r="P19" s="8">
        <f>Items[[#This Row],[Shipping]]+Items[[#This Row],[Market Value]]</f>
        <v>0</v>
      </c>
      <c r="Q19" s="8">
        <f>Items[[#This Row],[Total]]-Items[[#This Row],[Total Cost]]</f>
        <v>40000</v>
      </c>
      <c r="T19" s="7"/>
    </row>
    <row r="20" spans="2:20" ht="50.25" customHeight="1">
      <c r="B20" s="10"/>
      <c r="C20" s="3"/>
      <c r="D20" s="6" t="str">
        <f>IF(Items[[#This Row],[Item No.]]&gt;0,VLOOKUP(Items[[#This Row],[Item No.]],ItemData[#All],2,0),"")</f>
        <v/>
      </c>
      <c r="E20" s="6" t="str">
        <f>IF(Items[[#This Row],[Item No.]]&gt;0,VLOOKUP(Items[[#This Row],[Item No.]],ItemData[#All],3,0),"")</f>
        <v/>
      </c>
      <c r="F20" s="6" t="str">
        <f>IF(Items[[#This Row],[Item No.]]&gt;0,VLOOKUP(Items[[#This Row],[Item No.]],ItemData[#All],4,0),"")</f>
        <v/>
      </c>
      <c r="G20" s="6" t="str">
        <f>IF(Items[[#This Row],[Project]]&gt;0,VLOOKUP(Items[[#This Row],[Project]],Project[[#All],[Project]:[ProjectCode]],3,0),"")</f>
        <v/>
      </c>
      <c r="H20" s="6"/>
      <c r="I20" s="6" t="str">
        <f>IF(Items[[#This Row],[Item No.]]&gt;0,VLOOKUP(Items[[#This Row],[Item No.]],ItemData[#All],5,0),"")</f>
        <v/>
      </c>
      <c r="J20" s="4"/>
      <c r="L20" s="11"/>
      <c r="M20" s="8">
        <f>Items[[#This Row],[Unit Price]]*Items[[#This Row],[Qty]]</f>
        <v>0</v>
      </c>
      <c r="O20" s="11"/>
      <c r="P20" s="8">
        <f>Items[[#This Row],[Shipping]]+Items[[#This Row],[Market Value]]</f>
        <v>0</v>
      </c>
      <c r="Q20" s="8">
        <f>Items[[#This Row],[Total]]-Items[[#This Row],[Total Cost]]</f>
        <v>0</v>
      </c>
      <c r="T20" s="7"/>
    </row>
    <row r="21" spans="2:20" ht="50.25" customHeight="1">
      <c r="B21" s="10"/>
      <c r="C21" s="3"/>
      <c r="D21" s="6" t="str">
        <f>IF(Items[[#This Row],[Item No.]]&gt;0,VLOOKUP(Items[[#This Row],[Item No.]],ItemData[#All],2,0),"")</f>
        <v/>
      </c>
      <c r="E21" s="6" t="str">
        <f>IF(Items[[#This Row],[Item No.]]&gt;0,VLOOKUP(Items[[#This Row],[Item No.]],ItemData[#All],3,0),"")</f>
        <v/>
      </c>
      <c r="F21" s="6" t="str">
        <f>IF(Items[[#This Row],[Item No.]]&gt;0,VLOOKUP(Items[[#This Row],[Item No.]],ItemData[#All],4,0),"")</f>
        <v/>
      </c>
      <c r="G21" s="6" t="str">
        <f>IF(Items[[#This Row],[Project]]&gt;0,VLOOKUP(Items[[#This Row],[Project]],Project[[#All],[Project]:[ProjectCode]],3,0),"")</f>
        <v/>
      </c>
      <c r="H21" s="6"/>
      <c r="I21" s="6" t="str">
        <f>IF(Items[[#This Row],[Item No.]]&gt;0,VLOOKUP(Items[[#This Row],[Item No.]],ItemData[#All],5,0),"")</f>
        <v/>
      </c>
      <c r="J21" s="4"/>
      <c r="L21" s="11"/>
      <c r="M21" s="8">
        <f>Items[[#This Row],[Unit Price]]*Items[[#This Row],[Qty]]</f>
        <v>0</v>
      </c>
      <c r="O21" s="11"/>
      <c r="P21" s="8">
        <f>Items[[#This Row],[Shipping]]+Items[[#This Row],[Market Value]]</f>
        <v>0</v>
      </c>
      <c r="Q21" s="8">
        <f>Items[[#This Row],[Total]]-Items[[#This Row],[Total Cost]]</f>
        <v>0</v>
      </c>
      <c r="T21" s="7"/>
    </row>
    <row r="22" spans="2:20" ht="50.25" customHeight="1">
      <c r="B22" s="10"/>
      <c r="C22" s="3"/>
      <c r="D22" s="6" t="str">
        <f>IF(Items[[#This Row],[Item No.]]&gt;0,VLOOKUP(Items[[#This Row],[Item No.]],ItemData[#All],2,0),"")</f>
        <v/>
      </c>
      <c r="E22" s="6" t="str">
        <f>IF(Items[[#This Row],[Item No.]]&gt;0,VLOOKUP(Items[[#This Row],[Item No.]],ItemData[#All],3,0),"")</f>
        <v/>
      </c>
      <c r="F22" s="6" t="str">
        <f>IF(Items[[#This Row],[Item No.]]&gt;0,VLOOKUP(Items[[#This Row],[Item No.]],ItemData[#All],4,0),"")</f>
        <v/>
      </c>
      <c r="G22" s="6" t="str">
        <f>IF(Items[[#This Row],[Project]]&gt;0,VLOOKUP(Items[[#This Row],[Project]],Project[[#All],[Project]:[ProjectCode]],3,0),"")</f>
        <v/>
      </c>
      <c r="H22" s="6"/>
      <c r="I22" s="6" t="str">
        <f>IF(Items[[#This Row],[Item No.]]&gt;0,VLOOKUP(Items[[#This Row],[Item No.]],ItemData[#All],5,0),"")</f>
        <v/>
      </c>
      <c r="J22" s="4"/>
      <c r="L22" s="11"/>
      <c r="M22" s="8">
        <f>Items[[#This Row],[Unit Price]]*Items[[#This Row],[Qty]]</f>
        <v>0</v>
      </c>
      <c r="O22" s="11"/>
      <c r="P22" s="8">
        <f>Items[[#This Row],[Shipping]]+Items[[#This Row],[Market Value]]</f>
        <v>0</v>
      </c>
      <c r="Q22" s="8">
        <f>Items[[#This Row],[Total]]-Items[[#This Row],[Total Cost]]</f>
        <v>0</v>
      </c>
      <c r="T22" s="7"/>
    </row>
    <row r="23" spans="2:20">
      <c r="B23" s="19"/>
      <c r="C23" s="18" t="s">
        <v>38</v>
      </c>
      <c r="D23" s="19"/>
      <c r="E23" s="19"/>
      <c r="F23" s="19"/>
      <c r="G23" s="19"/>
      <c r="H23" s="19"/>
      <c r="I23" s="19"/>
      <c r="J23" s="19"/>
      <c r="K23" s="20"/>
      <c r="L23" s="24"/>
      <c r="M23" s="21">
        <f>SUBTOTAL(109,[Total])</f>
        <v>101350</v>
      </c>
      <c r="N23" s="24"/>
      <c r="O23" s="24">
        <f>SUBTOTAL(109,[Shipping])</f>
        <v>170</v>
      </c>
      <c r="P23" s="25">
        <f>SUBTOTAL(109,[Total Cost])</f>
        <v>530</v>
      </c>
      <c r="Q23" s="21">
        <f>SUBTOTAL(109,[Gross Profit])</f>
        <v>100820</v>
      </c>
      <c r="R23" s="20"/>
      <c r="S23" s="20"/>
      <c r="T23" s="20">
        <f>SUBTOTAL(103,[Total Spent])</f>
        <v>0</v>
      </c>
    </row>
  </sheetData>
  <dataValidations count="1">
    <dataValidation type="list" allowBlank="1" showInputMessage="1" showErrorMessage="1" sqref="F10:G22">
      <formula1>INDIRECT(E10)</formula1>
    </dataValidation>
  </dataValidations>
  <pageMargins left="0.7" right="0.7" top="0.75" bottom="0.75" header="0.3" footer="0.3"/>
  <pageSetup paperSize="9" orientation="portrait" horizontalDpi="0" verticalDpi="0" r:id="rId1"/>
  <tableParts count="1">
    <tablePart r:id="rId2"/>
  </tableParts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17281E9-8AC5-48A2-A8E9-1ED147E1B2D0}">
          <x14:formula1>
            <xm:f>Data!$B$7:$B$28</xm:f>
          </x14:formula1>
          <xm:sqref>H9:H22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F16"/>
  <sheetViews>
    <sheetView workbookViewId="0">
      <pane ySplit="5" topLeftCell="A12" activePane="bottomLeft" state="frozen"/>
      <selection pane="bottomLeft" activeCell="B7" sqref="B7:F7"/>
    </sheetView>
  </sheetViews>
  <sheetFormatPr defaultColWidth="9" defaultRowHeight="15"/>
  <cols>
    <col min="1" max="1" width="10" style="22" customWidth="1"/>
    <col min="2" max="2" width="38.7109375" style="2" customWidth="1"/>
    <col min="3" max="4" width="19" style="1" bestFit="1" customWidth="1"/>
    <col min="5" max="5" width="11.85546875" style="1" customWidth="1"/>
    <col min="6" max="6" width="29" style="1" customWidth="1"/>
    <col min="7" max="16384" width="9" style="1"/>
  </cols>
  <sheetData>
    <row r="1" spans="1:6">
      <c r="A1" s="29"/>
      <c r="B1" s="29"/>
      <c r="C1" s="29"/>
      <c r="D1" s="29"/>
      <c r="E1" s="29"/>
      <c r="F1" s="29"/>
    </row>
    <row r="2" spans="1:6">
      <c r="A2" s="29"/>
      <c r="B2" s="29"/>
      <c r="C2" s="29"/>
      <c r="D2" s="29"/>
      <c r="E2" s="29"/>
      <c r="F2" s="29"/>
    </row>
    <row r="3" spans="1:6">
      <c r="A3" s="29"/>
      <c r="B3" s="29"/>
      <c r="C3" s="29"/>
      <c r="D3" s="29"/>
      <c r="E3" s="29"/>
      <c r="F3" s="29"/>
    </row>
    <row r="4" spans="1:6">
      <c r="A4" s="29"/>
      <c r="B4" s="29"/>
      <c r="C4" s="29"/>
      <c r="D4" s="29"/>
      <c r="E4" s="29"/>
      <c r="F4" s="29"/>
    </row>
    <row r="5" spans="1:6" ht="26.25" customHeight="1">
      <c r="A5" s="22" t="s">
        <v>29</v>
      </c>
      <c r="B5" s="2" t="s">
        <v>28</v>
      </c>
      <c r="C5" s="1" t="s">
        <v>36</v>
      </c>
      <c r="D5" s="1" t="s">
        <v>37</v>
      </c>
      <c r="E5" s="1" t="s">
        <v>24</v>
      </c>
      <c r="F5" s="1" t="s">
        <v>30</v>
      </c>
    </row>
    <row r="6" spans="1:6" ht="100.5" customHeight="1">
      <c r="A6" s="22">
        <v>1001</v>
      </c>
      <c r="B6" s="2" t="s">
        <v>34</v>
      </c>
      <c r="C6" s="1" t="s">
        <v>3</v>
      </c>
      <c r="D6" s="1" t="s">
        <v>3</v>
      </c>
      <c r="E6" s="1" t="s">
        <v>35</v>
      </c>
    </row>
    <row r="7" spans="1:6" ht="100.5" customHeight="1">
      <c r="A7" s="22">
        <v>1002</v>
      </c>
      <c r="B7" s="2" t="s">
        <v>34</v>
      </c>
      <c r="C7" s="1" t="s">
        <v>2</v>
      </c>
      <c r="D7" s="1" t="s">
        <v>2</v>
      </c>
      <c r="E7" s="1" t="s">
        <v>35</v>
      </c>
    </row>
    <row r="8" spans="1:6" ht="100.5" customHeight="1">
      <c r="A8" s="22">
        <v>1003</v>
      </c>
      <c r="B8" s="2" t="s">
        <v>34</v>
      </c>
      <c r="C8" s="1" t="s">
        <v>4</v>
      </c>
      <c r="D8" s="1" t="s">
        <v>4</v>
      </c>
      <c r="E8" s="1" t="s">
        <v>35</v>
      </c>
    </row>
    <row r="9" spans="1:6" ht="100.5" customHeight="1">
      <c r="A9" s="22">
        <v>1004</v>
      </c>
      <c r="B9" s="2" t="s">
        <v>34</v>
      </c>
      <c r="C9" s="1" t="s">
        <v>5</v>
      </c>
      <c r="D9" s="1" t="s">
        <v>5</v>
      </c>
      <c r="E9" s="1" t="s">
        <v>35</v>
      </c>
    </row>
    <row r="10" spans="1:6" ht="100.5" customHeight="1">
      <c r="A10" s="22">
        <v>1005</v>
      </c>
      <c r="B10" s="2" t="s">
        <v>34</v>
      </c>
      <c r="C10" s="1" t="s">
        <v>3</v>
      </c>
      <c r="D10" s="1" t="s">
        <v>3</v>
      </c>
      <c r="E10" s="1" t="s">
        <v>35</v>
      </c>
    </row>
    <row r="11" spans="1:6" ht="100.5" customHeight="1">
      <c r="A11" s="22">
        <v>1006</v>
      </c>
      <c r="B11" s="2" t="s">
        <v>34</v>
      </c>
      <c r="C11" s="1" t="s">
        <v>6</v>
      </c>
      <c r="D11" s="1" t="s">
        <v>6</v>
      </c>
      <c r="E11" s="1" t="s">
        <v>35</v>
      </c>
    </row>
    <row r="12" spans="1:6" ht="100.5" customHeight="1">
      <c r="A12" s="22">
        <v>1007</v>
      </c>
      <c r="B12" s="2" t="s">
        <v>34</v>
      </c>
      <c r="C12" s="1" t="s">
        <v>5</v>
      </c>
      <c r="D12" s="1" t="s">
        <v>5</v>
      </c>
      <c r="E12" s="1" t="s">
        <v>35</v>
      </c>
    </row>
    <row r="13" spans="1:6" ht="45">
      <c r="A13" s="23">
        <v>1008</v>
      </c>
      <c r="B13" s="2" t="s">
        <v>34</v>
      </c>
      <c r="C13" s="1" t="s">
        <v>2</v>
      </c>
      <c r="D13" s="1" t="s">
        <v>2</v>
      </c>
      <c r="E13" s="1" t="s">
        <v>35</v>
      </c>
    </row>
    <row r="14" spans="1:6" ht="45">
      <c r="A14" s="23">
        <v>1009</v>
      </c>
      <c r="B14" s="2" t="s">
        <v>34</v>
      </c>
      <c r="C14" s="1" t="s">
        <v>4</v>
      </c>
      <c r="D14" s="1" t="s">
        <v>4</v>
      </c>
      <c r="E14" s="1" t="s">
        <v>35</v>
      </c>
    </row>
    <row r="15" spans="1:6">
      <c r="A15" s="22">
        <v>9001</v>
      </c>
      <c r="B15" s="2" t="s">
        <v>53</v>
      </c>
      <c r="C15" s="1" t="s">
        <v>54</v>
      </c>
      <c r="D15" s="1" t="s">
        <v>54</v>
      </c>
      <c r="E15" s="1" t="s">
        <v>35</v>
      </c>
    </row>
    <row r="16" spans="1:6">
      <c r="A16" s="22">
        <v>9002</v>
      </c>
      <c r="B16" s="2" t="s">
        <v>52</v>
      </c>
      <c r="C16" s="1" t="s">
        <v>54</v>
      </c>
      <c r="D16" s="1" t="s">
        <v>54</v>
      </c>
      <c r="E16" s="1" t="s">
        <v>35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>
  <dimension ref="A6:D28"/>
  <sheetViews>
    <sheetView topLeftCell="A10" workbookViewId="0">
      <selection activeCell="C17" sqref="C17"/>
    </sheetView>
  </sheetViews>
  <sheetFormatPr defaultRowHeight="15"/>
  <cols>
    <col min="1" max="1" width="7.5703125" bestFit="1" customWidth="1"/>
    <col min="2" max="2" width="30.85546875" customWidth="1"/>
    <col min="3" max="3" width="31.42578125" customWidth="1"/>
    <col min="4" max="4" width="14.42578125" hidden="1" customWidth="1"/>
  </cols>
  <sheetData>
    <row r="6" spans="1:4">
      <c r="A6" t="s">
        <v>41</v>
      </c>
      <c r="B6" t="s">
        <v>1</v>
      </c>
      <c r="C6" t="s">
        <v>44</v>
      </c>
      <c r="D6" t="s">
        <v>56</v>
      </c>
    </row>
    <row r="7" spans="1:4">
      <c r="A7">
        <v>1</v>
      </c>
      <c r="B7" t="s">
        <v>45</v>
      </c>
      <c r="C7" t="s">
        <v>45</v>
      </c>
      <c r="D7">
        <f>Project[[#This Row],[Code]]</f>
        <v>1</v>
      </c>
    </row>
    <row r="8" spans="1:4">
      <c r="A8">
        <v>2</v>
      </c>
      <c r="B8" t="s">
        <v>46</v>
      </c>
      <c r="C8" t="s">
        <v>46</v>
      </c>
      <c r="D8">
        <f>Project[[#This Row],[Code]]</f>
        <v>2</v>
      </c>
    </row>
    <row r="9" spans="1:4">
      <c r="A9">
        <v>3</v>
      </c>
      <c r="B9" t="s">
        <v>47</v>
      </c>
      <c r="C9" t="s">
        <v>47</v>
      </c>
      <c r="D9">
        <f>Project[[#This Row],[Code]]</f>
        <v>3</v>
      </c>
    </row>
    <row r="10" spans="1:4">
      <c r="A10">
        <v>4</v>
      </c>
      <c r="B10" t="s">
        <v>48</v>
      </c>
      <c r="C10" t="s">
        <v>48</v>
      </c>
      <c r="D10">
        <f>Project[[#This Row],[Code]]</f>
        <v>4</v>
      </c>
    </row>
    <row r="11" spans="1:4">
      <c r="A11">
        <v>5</v>
      </c>
      <c r="B11" t="s">
        <v>49</v>
      </c>
      <c r="C11" t="s">
        <v>49</v>
      </c>
      <c r="D11">
        <f>Project[[#This Row],[Code]]</f>
        <v>5</v>
      </c>
    </row>
    <row r="12" spans="1:4">
      <c r="A12">
        <v>6</v>
      </c>
      <c r="B12" t="s">
        <v>7</v>
      </c>
      <c r="C12" t="s">
        <v>7</v>
      </c>
      <c r="D12">
        <f>Project[[#This Row],[Code]]</f>
        <v>6</v>
      </c>
    </row>
    <row r="13" spans="1:4">
      <c r="A13">
        <v>7</v>
      </c>
      <c r="B13" t="s">
        <v>8</v>
      </c>
      <c r="C13" t="s">
        <v>8</v>
      </c>
      <c r="D13">
        <f>Project[[#This Row],[Code]]</f>
        <v>7</v>
      </c>
    </row>
    <row r="14" spans="1:4">
      <c r="A14">
        <v>8</v>
      </c>
      <c r="B14" t="s">
        <v>9</v>
      </c>
      <c r="C14" t="s">
        <v>9</v>
      </c>
      <c r="D14">
        <f>Project[[#This Row],[Code]]</f>
        <v>8</v>
      </c>
    </row>
    <row r="15" spans="1:4">
      <c r="A15">
        <v>9</v>
      </c>
      <c r="B15" t="s">
        <v>10</v>
      </c>
      <c r="C15" t="s">
        <v>10</v>
      </c>
      <c r="D15">
        <f>Project[[#This Row],[Code]]</f>
        <v>9</v>
      </c>
    </row>
    <row r="16" spans="1:4">
      <c r="A16">
        <v>10</v>
      </c>
      <c r="B16" t="s">
        <v>11</v>
      </c>
      <c r="C16" t="s">
        <v>11</v>
      </c>
      <c r="D16">
        <f>Project[[#This Row],[Code]]</f>
        <v>10</v>
      </c>
    </row>
    <row r="17" spans="1:4">
      <c r="A17">
        <v>11</v>
      </c>
      <c r="B17" t="s">
        <v>12</v>
      </c>
      <c r="C17" t="s">
        <v>12</v>
      </c>
      <c r="D17">
        <f>Project[[#This Row],[Code]]</f>
        <v>11</v>
      </c>
    </row>
    <row r="18" spans="1:4">
      <c r="A18">
        <v>12</v>
      </c>
      <c r="B18" t="s">
        <v>13</v>
      </c>
      <c r="C18" t="s">
        <v>13</v>
      </c>
      <c r="D18">
        <f>Project[[#This Row],[Code]]</f>
        <v>12</v>
      </c>
    </row>
    <row r="19" spans="1:4">
      <c r="A19">
        <v>13</v>
      </c>
      <c r="B19" t="s">
        <v>14</v>
      </c>
      <c r="C19" t="s">
        <v>14</v>
      </c>
      <c r="D19">
        <f>Project[[#This Row],[Code]]</f>
        <v>13</v>
      </c>
    </row>
    <row r="20" spans="1:4">
      <c r="A20">
        <v>14</v>
      </c>
      <c r="B20" t="s">
        <v>15</v>
      </c>
      <c r="C20" t="s">
        <v>15</v>
      </c>
      <c r="D20">
        <f>Project[[#This Row],[Code]]</f>
        <v>14</v>
      </c>
    </row>
    <row r="21" spans="1:4">
      <c r="A21">
        <v>15</v>
      </c>
      <c r="B21" t="s">
        <v>16</v>
      </c>
      <c r="C21" t="s">
        <v>16</v>
      </c>
      <c r="D21">
        <f>Project[[#This Row],[Code]]</f>
        <v>15</v>
      </c>
    </row>
    <row r="22" spans="1:4">
      <c r="A22">
        <v>16</v>
      </c>
      <c r="B22" t="s">
        <v>17</v>
      </c>
      <c r="C22" t="s">
        <v>17</v>
      </c>
      <c r="D22">
        <f>Project[[#This Row],[Code]]</f>
        <v>16</v>
      </c>
    </row>
    <row r="23" spans="1:4">
      <c r="A23">
        <v>17</v>
      </c>
      <c r="B23" t="s">
        <v>18</v>
      </c>
      <c r="C23" t="s">
        <v>18</v>
      </c>
      <c r="D23">
        <f>Project[[#This Row],[Code]]</f>
        <v>17</v>
      </c>
    </row>
    <row r="24" spans="1:4">
      <c r="A24">
        <v>18</v>
      </c>
      <c r="B24" t="s">
        <v>19</v>
      </c>
      <c r="C24" t="s">
        <v>19</v>
      </c>
      <c r="D24">
        <f>Project[[#This Row],[Code]]</f>
        <v>18</v>
      </c>
    </row>
    <row r="25" spans="1:4">
      <c r="A25">
        <v>19</v>
      </c>
      <c r="B25" t="s">
        <v>20</v>
      </c>
      <c r="C25" t="s">
        <v>20</v>
      </c>
      <c r="D25">
        <f>Project[[#This Row],[Code]]</f>
        <v>19</v>
      </c>
    </row>
    <row r="26" spans="1:4">
      <c r="A26">
        <v>20</v>
      </c>
      <c r="B26" t="s">
        <v>21</v>
      </c>
      <c r="C26" t="s">
        <v>21</v>
      </c>
      <c r="D26">
        <f>Project[[#This Row],[Code]]</f>
        <v>20</v>
      </c>
    </row>
    <row r="27" spans="1:4">
      <c r="A27">
        <v>21</v>
      </c>
      <c r="B27" t="s">
        <v>22</v>
      </c>
      <c r="C27" t="s">
        <v>22</v>
      </c>
      <c r="D27">
        <f>Project[[#This Row],[Code]]</f>
        <v>21</v>
      </c>
    </row>
    <row r="28" spans="1:4">
      <c r="A28">
        <v>22</v>
      </c>
      <c r="B28" t="s">
        <v>23</v>
      </c>
      <c r="C28" t="s">
        <v>23</v>
      </c>
      <c r="D28">
        <f>Project[[#This Row],[Code]]</f>
        <v>22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Quotation</vt:lpstr>
      <vt:lpstr>Items</vt:lpstr>
      <vt:lpstr>ItemData</vt:lpstr>
      <vt:lpstr>Data</vt:lpstr>
      <vt:lpstr>Quotation!Print_Area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CFO</dc:creator>
  <cp:lastModifiedBy>ahmed.mohsen</cp:lastModifiedBy>
  <cp:lastPrinted>2018-07-10T14:56:54Z</cp:lastPrinted>
  <dcterms:created xsi:type="dcterms:W3CDTF">2018-07-10T11:58:11Z</dcterms:created>
  <dcterms:modified xsi:type="dcterms:W3CDTF">2018-07-11T09:43:46Z</dcterms:modified>
</cp:coreProperties>
</file>