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50" windowWidth="14625" windowHeight="7935" tabRatio="697" firstSheet="1" activeTab="6"/>
  </bookViews>
  <sheets>
    <sheet name="B Donnes" sheetId="34" r:id="rId1"/>
    <sheet name="المعطيات" sheetId="77" r:id="rId2"/>
    <sheet name="التعداد" sheetId="45" state="hidden" r:id="rId3"/>
    <sheet name="D" sheetId="43" state="hidden" r:id="rId4"/>
    <sheet name="L" sheetId="46" state="hidden" r:id="rId5"/>
    <sheet name="M17-01-17" sheetId="47" state="hidden" r:id="rId6"/>
    <sheet name="الاحد 17" sheetId="84" r:id="rId7"/>
    <sheet name="الاثنين 18" sheetId="85" r:id="rId8"/>
  </sheets>
  <externalReferences>
    <externalReference r:id="rId9"/>
  </externalReferences>
  <definedNames>
    <definedName name="adj">'B Donnes'!$J$4:$J$12</definedName>
    <definedName name="CAT">'B Donnes'!$L$4:$L$6</definedName>
    <definedName name="CL">'B Donnes'!$F$4:$F$24</definedName>
    <definedName name="CLA">'B Donnes'!$E$4:$F$61</definedName>
    <definedName name="CLAS">'B Donnes'!$E$46:$F$61</definedName>
    <definedName name="CLASS">'B Donnes'!$E$24:$F$43</definedName>
    <definedName name="CLASSS">'B Donnes'!$E$4:$F$19</definedName>
    <definedName name="GC2GC">[1]المعطيات!$K$63:$S$74</definedName>
    <definedName name="GC3GC">[1]المعطيات!$K$5:$S$30</definedName>
    <definedName name="GE2ST">[1]المعطيات!$AO$60:$AW$111</definedName>
    <definedName name="GE3GE">[1]المعطيات!$K$32:$S$55</definedName>
    <definedName name="GEGEL">[1]المعطيات!$L$78:$S$111</definedName>
    <definedName name="GEST">[1]المعطيات!$AY$4:$BG$55</definedName>
    <definedName name="J">'B Donnes'!$H$3:$H$8</definedName>
    <definedName name="LCA">'B Donnes'!$F$4:$F$24</definedName>
    <definedName name="LCL">المعطيات!$AY$117:$BG$166</definedName>
    <definedName name="LCLL">المعطيات!$BI$117:$BQ$166</definedName>
    <definedName name="LE2R">[1]المعطيات!$BI$60:$BQ$110</definedName>
    <definedName name="LET">[1]المعطيات!$CC$4:$CK$55</definedName>
    <definedName name="LP2H">[1]المعطيات!$AY$60:$BG$110</definedName>
    <definedName name="LPH">[1]المعطيات!$BI$4:$BQ$55</definedName>
    <definedName name="LPHH">[1]المعطيات!$BS$4:$CA$55</definedName>
    <definedName name="LTL">[1]المعطيات!$AO$115:$AW$166</definedName>
    <definedName name="LTLL">[1]المعطيات!$AY$115:$BG$166</definedName>
    <definedName name="LTLLL">[1]المعطيات!$BI$115:$BQ$166</definedName>
    <definedName name="M">'B Donnes'!$D$4:$D$17</definedName>
    <definedName name="MAT">'B Donnes'!$D$4:$D$17</definedName>
    <definedName name="MM">[1]المعطيات!$B$62:$I$110</definedName>
    <definedName name="MMM">[1]المعطيات!$A$4:$I$55</definedName>
    <definedName name="OBSE">'B Donnes'!$N$4:$N$24</definedName>
    <definedName name="P">'B Donnes'!$B$4:$B$95</definedName>
    <definedName name="PC">#REF!</definedName>
    <definedName name="PROF">'B Donnes'!$B$4:$B$94</definedName>
    <definedName name="SE2X">[1]المعطيات!$U$60:$AC$111</definedName>
    <definedName name="SE2XX">[1]المعطيات!$AE$60:$AM$111</definedName>
    <definedName name="SE3SEX">[1]المعطيات!$U$4:$AC$55</definedName>
    <definedName name="SE3SEXX">[1]المعطيات!$AE$4:$AM$55</definedName>
    <definedName name="SE3SEXXX">[1]المعطيات!$AO$4:$AW$55</definedName>
    <definedName name="T">'B Donnes'!$D$69:$D$77</definedName>
    <definedName name="TC">المعطيات!$B$117:$I$166</definedName>
    <definedName name="TS">[1]المعطيات!$A$115:$I$166</definedName>
    <definedName name="TSS">[1]المعطيات!$K$115:$S$166</definedName>
    <definedName name="TSSS">[1]المعطيات!$U$115:$AC$166</definedName>
    <definedName name="TSSSS">[1]المعطيات!$AE$115:$AM$166</definedName>
    <definedName name="TT">المعطيات!$K$117:$S$166</definedName>
    <definedName name="TTT">المعطيات!$U$117:$AC$166</definedName>
    <definedName name="TTTT">المعطيات!$AE$117:$AM$166</definedName>
  </definedNames>
  <calcPr calcId="124519"/>
</workbook>
</file>

<file path=xl/calcChain.xml><?xml version="1.0" encoding="utf-8"?>
<calcChain xmlns="http://schemas.openxmlformats.org/spreadsheetml/2006/main">
  <c r="Q13" i="85"/>
  <c r="K9"/>
  <c r="I9"/>
  <c r="D9"/>
  <c r="E9" s="1"/>
  <c r="C9"/>
  <c r="G8"/>
  <c r="F8"/>
  <c r="E8"/>
  <c r="J8" s="1"/>
  <c r="G7"/>
  <c r="F7"/>
  <c r="E7"/>
  <c r="J7" s="1"/>
  <c r="G6"/>
  <c r="F6"/>
  <c r="E6"/>
  <c r="J6" s="1"/>
  <c r="Q13" i="84"/>
  <c r="K9"/>
  <c r="I9"/>
  <c r="D9"/>
  <c r="C9"/>
  <c r="G8"/>
  <c r="F8"/>
  <c r="E8"/>
  <c r="J8" s="1"/>
  <c r="G7"/>
  <c r="F7"/>
  <c r="E7"/>
  <c r="J7" s="1"/>
  <c r="G6"/>
  <c r="F6"/>
  <c r="E6"/>
  <c r="J6" s="1"/>
  <c r="H7" l="1"/>
  <c r="F9"/>
  <c r="G9"/>
  <c r="H8"/>
  <c r="E9"/>
  <c r="H8" i="85"/>
  <c r="F9"/>
  <c r="H7"/>
  <c r="G9"/>
  <c r="J9"/>
  <c r="L7" s="1"/>
  <c r="H6"/>
  <c r="L7" i="84"/>
  <c r="J9"/>
  <c r="H6"/>
  <c r="H9" l="1"/>
  <c r="H9" i="85"/>
  <c r="S30" i="45"/>
  <c r="R30"/>
  <c r="M30"/>
  <c r="L30"/>
  <c r="J30"/>
  <c r="I30"/>
  <c r="G30"/>
  <c r="F30"/>
  <c r="D30"/>
  <c r="C30"/>
  <c r="S29"/>
  <c r="R29"/>
  <c r="M29"/>
  <c r="L29"/>
  <c r="J29"/>
  <c r="I29"/>
  <c r="G29"/>
  <c r="F29"/>
  <c r="D29"/>
  <c r="C29"/>
  <c r="S27"/>
  <c r="R27"/>
  <c r="M27"/>
  <c r="L27"/>
  <c r="J27"/>
  <c r="I27"/>
  <c r="G27"/>
  <c r="F27"/>
  <c r="D27"/>
  <c r="C27"/>
  <c r="D26"/>
  <c r="C26"/>
  <c r="S25"/>
  <c r="R25"/>
  <c r="M25"/>
  <c r="L25"/>
  <c r="J25"/>
  <c r="I25"/>
  <c r="G25"/>
  <c r="F25"/>
  <c r="D25"/>
  <c r="C25"/>
  <c r="S24"/>
  <c r="R24"/>
  <c r="M24"/>
  <c r="L24"/>
  <c r="J24"/>
  <c r="I24"/>
  <c r="G24"/>
  <c r="F24"/>
  <c r="D24"/>
  <c r="C24"/>
  <c r="F26"/>
  <c r="G26"/>
  <c r="S26"/>
  <c r="R26"/>
  <c r="M26"/>
  <c r="L26"/>
  <c r="I26"/>
  <c r="J26"/>
  <c r="I9" i="47"/>
  <c r="AA31" i="45" l="1"/>
  <c r="AC31"/>
  <c r="AE31"/>
  <c r="AG31"/>
  <c r="Y31"/>
  <c r="AA22"/>
  <c r="AC22"/>
  <c r="AE22"/>
  <c r="AG22"/>
  <c r="Y22"/>
  <c r="AA13"/>
  <c r="AC13"/>
  <c r="AE13"/>
  <c r="AG13"/>
  <c r="Y13"/>
  <c r="AA33"/>
  <c r="AC33"/>
  <c r="AE33"/>
  <c r="AG33"/>
  <c r="L45" i="46"/>
  <c r="L45" i="43"/>
  <c r="V134" i="47" a="1"/>
  <c r="V134" s="1"/>
  <c r="U134" a="1"/>
  <c r="U134" s="1"/>
  <c r="T134" a="1"/>
  <c r="T134" s="1"/>
  <c r="S134" a="1"/>
  <c r="S134" s="1"/>
  <c r="R134" a="1"/>
  <c r="R134" s="1"/>
  <c r="Q134" a="1"/>
  <c r="Q134" s="1"/>
  <c r="P134" a="1"/>
  <c r="P134" s="1"/>
  <c r="O134" a="1"/>
  <c r="O134" s="1"/>
  <c r="N134" a="1"/>
  <c r="N134" s="1"/>
  <c r="M134" a="1"/>
  <c r="M134" s="1"/>
  <c r="L134" a="1"/>
  <c r="L134" s="1"/>
  <c r="K134" a="1"/>
  <c r="K134" s="1"/>
  <c r="J134" a="1"/>
  <c r="J134" s="1"/>
  <c r="I134" a="1"/>
  <c r="I134" s="1"/>
  <c r="H134" a="1"/>
  <c r="H134" s="1"/>
  <c r="G134" a="1"/>
  <c r="G134" s="1"/>
  <c r="F134" a="1"/>
  <c r="F134" s="1"/>
  <c r="E134" a="1"/>
  <c r="E134" s="1"/>
  <c r="D134" a="1"/>
  <c r="D134" s="1"/>
  <c r="C134" a="1"/>
  <c r="C134" s="1"/>
  <c r="V133" a="1"/>
  <c r="V133" s="1"/>
  <c r="U133" a="1"/>
  <c r="U133" s="1"/>
  <c r="T133" a="1"/>
  <c r="T133" s="1"/>
  <c r="S133" a="1"/>
  <c r="S133" s="1"/>
  <c r="R133" a="1"/>
  <c r="R133" s="1"/>
  <c r="Q133" a="1"/>
  <c r="Q133" s="1"/>
  <c r="P133" a="1"/>
  <c r="P133" s="1"/>
  <c r="O133" a="1"/>
  <c r="O133" s="1"/>
  <c r="N133" a="1"/>
  <c r="N133" s="1"/>
  <c r="M133" a="1"/>
  <c r="M133" s="1"/>
  <c r="L133" a="1"/>
  <c r="L133" s="1"/>
  <c r="K133" a="1"/>
  <c r="K133" s="1"/>
  <c r="J133" a="1"/>
  <c r="J133" s="1"/>
  <c r="I133" a="1"/>
  <c r="I133" s="1"/>
  <c r="H133" a="1"/>
  <c r="H133" s="1"/>
  <c r="G133" a="1"/>
  <c r="G133" s="1"/>
  <c r="F133" a="1"/>
  <c r="F133" s="1"/>
  <c r="E133" a="1"/>
  <c r="E133" s="1"/>
  <c r="D133" a="1"/>
  <c r="D133" s="1"/>
  <c r="C133" a="1"/>
  <c r="C133" s="1"/>
  <c r="V132" a="1"/>
  <c r="V132" s="1"/>
  <c r="U132" a="1"/>
  <c r="U132" s="1"/>
  <c r="T132" a="1"/>
  <c r="T132" s="1"/>
  <c r="S132" a="1"/>
  <c r="S132" s="1"/>
  <c r="R132" a="1"/>
  <c r="R132" s="1"/>
  <c r="Q132" a="1"/>
  <c r="Q132" s="1"/>
  <c r="P132" a="1"/>
  <c r="P132" s="1"/>
  <c r="O132" a="1"/>
  <c r="O132" s="1"/>
  <c r="N132" a="1"/>
  <c r="N132" s="1"/>
  <c r="M132" a="1"/>
  <c r="M132" s="1"/>
  <c r="L132" a="1"/>
  <c r="L132" s="1"/>
  <c r="K132" a="1"/>
  <c r="K132" s="1"/>
  <c r="J132" a="1"/>
  <c r="J132" s="1"/>
  <c r="I132" a="1"/>
  <c r="I132" s="1"/>
  <c r="H132" a="1"/>
  <c r="H132" s="1"/>
  <c r="G132" a="1"/>
  <c r="G132" s="1"/>
  <c r="F132" a="1"/>
  <c r="F132" s="1"/>
  <c r="E132" a="1"/>
  <c r="E132" s="1"/>
  <c r="D132" a="1"/>
  <c r="D132" s="1"/>
  <c r="C132" a="1"/>
  <c r="C132" s="1"/>
  <c r="V131" a="1"/>
  <c r="V131" s="1"/>
  <c r="U131" a="1"/>
  <c r="U131" s="1"/>
  <c r="T131" a="1"/>
  <c r="T131" s="1"/>
  <c r="S131" a="1"/>
  <c r="S131" s="1"/>
  <c r="R131" a="1"/>
  <c r="R131" s="1"/>
  <c r="Q131" a="1"/>
  <c r="Q131" s="1"/>
  <c r="P131" a="1"/>
  <c r="P131" s="1"/>
  <c r="O131" a="1"/>
  <c r="O131" s="1"/>
  <c r="N131" a="1"/>
  <c r="N131" s="1"/>
  <c r="M131" a="1"/>
  <c r="M131" s="1"/>
  <c r="L131" a="1"/>
  <c r="L131" s="1"/>
  <c r="K131" a="1"/>
  <c r="K131" s="1"/>
  <c r="J131" a="1"/>
  <c r="J131" s="1"/>
  <c r="I131" a="1"/>
  <c r="I131" s="1"/>
  <c r="H131" a="1"/>
  <c r="H131" s="1"/>
  <c r="G131" a="1"/>
  <c r="G131" s="1"/>
  <c r="F131" a="1"/>
  <c r="F131" s="1"/>
  <c r="E131" a="1"/>
  <c r="E131" s="1"/>
  <c r="D131" a="1"/>
  <c r="D131" s="1"/>
  <c r="C131" a="1"/>
  <c r="C131" s="1"/>
  <c r="V130" a="1"/>
  <c r="V130" s="1"/>
  <c r="U130" a="1"/>
  <c r="U130" s="1"/>
  <c r="T130" a="1"/>
  <c r="T130" s="1"/>
  <c r="S130" a="1"/>
  <c r="S130" s="1"/>
  <c r="R130" a="1"/>
  <c r="R130" s="1"/>
  <c r="Q130" a="1"/>
  <c r="Q130" s="1"/>
  <c r="P130" a="1"/>
  <c r="P130" s="1"/>
  <c r="O130" a="1"/>
  <c r="O130" s="1"/>
  <c r="N130" a="1"/>
  <c r="N130" s="1"/>
  <c r="M130" a="1"/>
  <c r="M130" s="1"/>
  <c r="L130" a="1"/>
  <c r="L130" s="1"/>
  <c r="K130" a="1"/>
  <c r="K130" s="1"/>
  <c r="J130" a="1"/>
  <c r="J130" s="1"/>
  <c r="I130" a="1"/>
  <c r="I130" s="1"/>
  <c r="H130" a="1"/>
  <c r="H130" s="1"/>
  <c r="G130" a="1"/>
  <c r="G130" s="1"/>
  <c r="F130" a="1"/>
  <c r="F130" s="1"/>
  <c r="E130" a="1"/>
  <c r="E130" s="1"/>
  <c r="D130" a="1"/>
  <c r="D130" s="1"/>
  <c r="C130" a="1"/>
  <c r="C130" s="1"/>
  <c r="V129" a="1"/>
  <c r="V129" s="1"/>
  <c r="U129" a="1"/>
  <c r="U129" s="1"/>
  <c r="T129" a="1"/>
  <c r="T129" s="1"/>
  <c r="S129" a="1"/>
  <c r="S129" s="1"/>
  <c r="R129" a="1"/>
  <c r="R129" s="1"/>
  <c r="Q129" a="1"/>
  <c r="Q129" s="1"/>
  <c r="P129" a="1"/>
  <c r="P129" s="1"/>
  <c r="O129" a="1"/>
  <c r="O129" s="1"/>
  <c r="N129" a="1"/>
  <c r="N129" s="1"/>
  <c r="M129" a="1"/>
  <c r="M129" s="1"/>
  <c r="L129" a="1"/>
  <c r="L129" s="1"/>
  <c r="K129" a="1"/>
  <c r="K129" s="1"/>
  <c r="J129" a="1"/>
  <c r="J129" s="1"/>
  <c r="I129" a="1"/>
  <c r="I129" s="1"/>
  <c r="H129" a="1"/>
  <c r="H129" s="1"/>
  <c r="G129" a="1"/>
  <c r="G129" s="1"/>
  <c r="F129" a="1"/>
  <c r="F129" s="1"/>
  <c r="E129" a="1"/>
  <c r="E129" s="1"/>
  <c r="D129" a="1"/>
  <c r="D129" s="1"/>
  <c r="C129" a="1"/>
  <c r="C129" s="1"/>
  <c r="V128" a="1"/>
  <c r="V128" s="1"/>
  <c r="U128" a="1"/>
  <c r="U128" s="1"/>
  <c r="T128" a="1"/>
  <c r="T128" s="1"/>
  <c r="S128" a="1"/>
  <c r="S128" s="1"/>
  <c r="R128" a="1"/>
  <c r="R128" s="1"/>
  <c r="Q128" a="1"/>
  <c r="Q128" s="1"/>
  <c r="P128" a="1"/>
  <c r="P128" s="1"/>
  <c r="O128" a="1"/>
  <c r="O128" s="1"/>
  <c r="N128" a="1"/>
  <c r="N128" s="1"/>
  <c r="M128" a="1"/>
  <c r="M128" s="1"/>
  <c r="L128" a="1"/>
  <c r="L128" s="1"/>
  <c r="K128" a="1"/>
  <c r="K128" s="1"/>
  <c r="J128" a="1"/>
  <c r="J128" s="1"/>
  <c r="I128" a="1"/>
  <c r="I128" s="1"/>
  <c r="H128" a="1"/>
  <c r="H128" s="1"/>
  <c r="G128" a="1"/>
  <c r="G128" s="1"/>
  <c r="F128" a="1"/>
  <c r="F128" s="1"/>
  <c r="E128" a="1"/>
  <c r="E128" s="1"/>
  <c r="D128" a="1"/>
  <c r="D128" s="1"/>
  <c r="C128" a="1"/>
  <c r="C128" s="1"/>
  <c r="V127" a="1"/>
  <c r="V127" s="1"/>
  <c r="U127" a="1"/>
  <c r="U127" s="1"/>
  <c r="T127" a="1"/>
  <c r="T127" s="1"/>
  <c r="S127" a="1"/>
  <c r="S127" s="1"/>
  <c r="R127" a="1"/>
  <c r="R127" s="1"/>
  <c r="Q127" a="1"/>
  <c r="Q127" s="1"/>
  <c r="P127" a="1"/>
  <c r="P127" s="1"/>
  <c r="O127" a="1"/>
  <c r="O127" s="1"/>
  <c r="N127" a="1"/>
  <c r="N127" s="1"/>
  <c r="M127" a="1"/>
  <c r="M127" s="1"/>
  <c r="L127" a="1"/>
  <c r="L127" s="1"/>
  <c r="K127" a="1"/>
  <c r="K127" s="1"/>
  <c r="J127" a="1"/>
  <c r="J127" s="1"/>
  <c r="I127" a="1"/>
  <c r="I127" s="1"/>
  <c r="H127" a="1"/>
  <c r="H127" s="1"/>
  <c r="G127" a="1"/>
  <c r="G127" s="1"/>
  <c r="F127" a="1"/>
  <c r="F127" s="1"/>
  <c r="E127" a="1"/>
  <c r="E127" s="1"/>
  <c r="D127" a="1"/>
  <c r="D127" s="1"/>
  <c r="C127" a="1"/>
  <c r="C127" s="1"/>
  <c r="V126" a="1"/>
  <c r="V126" s="1"/>
  <c r="U126" a="1"/>
  <c r="U126" s="1"/>
  <c r="T126" a="1"/>
  <c r="T126" s="1"/>
  <c r="S126" a="1"/>
  <c r="S126" s="1"/>
  <c r="R126" a="1"/>
  <c r="R126" s="1"/>
  <c r="Q126" a="1"/>
  <c r="Q126" s="1"/>
  <c r="P126" a="1"/>
  <c r="P126" s="1"/>
  <c r="O126" a="1"/>
  <c r="O126" s="1"/>
  <c r="N126" a="1"/>
  <c r="N126" s="1"/>
  <c r="M126" a="1"/>
  <c r="M126" s="1"/>
  <c r="L126" a="1"/>
  <c r="L126" s="1"/>
  <c r="K126" a="1"/>
  <c r="K126" s="1"/>
  <c r="J126" a="1"/>
  <c r="J126" s="1"/>
  <c r="I126" a="1"/>
  <c r="I126" s="1"/>
  <c r="H126" a="1"/>
  <c r="H126" s="1"/>
  <c r="G126" a="1"/>
  <c r="G126" s="1"/>
  <c r="F126" a="1"/>
  <c r="F126" s="1"/>
  <c r="E126" a="1"/>
  <c r="E126" s="1"/>
  <c r="D126" a="1"/>
  <c r="D126" s="1"/>
  <c r="C126" a="1"/>
  <c r="C126" s="1"/>
  <c r="V125" a="1"/>
  <c r="V125" s="1"/>
  <c r="U125" a="1"/>
  <c r="U125" s="1"/>
  <c r="T125" a="1"/>
  <c r="T125" s="1"/>
  <c r="S125" a="1"/>
  <c r="S125" s="1"/>
  <c r="R125" a="1"/>
  <c r="R125" s="1"/>
  <c r="Q125" a="1"/>
  <c r="Q125" s="1"/>
  <c r="P125" a="1"/>
  <c r="P125" s="1"/>
  <c r="O125" a="1"/>
  <c r="O125" s="1"/>
  <c r="N125" a="1"/>
  <c r="N125" s="1"/>
  <c r="M125" a="1"/>
  <c r="M125" s="1"/>
  <c r="L125" a="1"/>
  <c r="L125" s="1"/>
  <c r="K125" a="1"/>
  <c r="K125" s="1"/>
  <c r="J125" a="1"/>
  <c r="J125" s="1"/>
  <c r="I125" a="1"/>
  <c r="I125" s="1"/>
  <c r="H125" a="1"/>
  <c r="H125" s="1"/>
  <c r="G125" a="1"/>
  <c r="G125" s="1"/>
  <c r="F125" a="1"/>
  <c r="F125" s="1"/>
  <c r="E125" a="1"/>
  <c r="E125" s="1"/>
  <c r="D125" a="1"/>
  <c r="D125" s="1"/>
  <c r="C125" a="1"/>
  <c r="C125" s="1"/>
  <c r="V124" a="1"/>
  <c r="V124" s="1"/>
  <c r="U124" a="1"/>
  <c r="U124" s="1"/>
  <c r="T124" a="1"/>
  <c r="T124" s="1"/>
  <c r="S124" a="1"/>
  <c r="S124" s="1"/>
  <c r="R124" a="1"/>
  <c r="R124" s="1"/>
  <c r="Q124" a="1"/>
  <c r="Q124" s="1"/>
  <c r="P124" a="1"/>
  <c r="P124" s="1"/>
  <c r="O124" a="1"/>
  <c r="O124" s="1"/>
  <c r="N124" a="1"/>
  <c r="N124" s="1"/>
  <c r="M124" a="1"/>
  <c r="M124" s="1"/>
  <c r="L124" a="1"/>
  <c r="L124" s="1"/>
  <c r="K124" a="1"/>
  <c r="K124" s="1"/>
  <c r="J124" a="1"/>
  <c r="J124" s="1"/>
  <c r="I124" a="1"/>
  <c r="I124" s="1"/>
  <c r="H124" a="1"/>
  <c r="H124" s="1"/>
  <c r="G124" a="1"/>
  <c r="G124" s="1"/>
  <c r="F124" a="1"/>
  <c r="F124" s="1"/>
  <c r="E124" a="1"/>
  <c r="E124" s="1"/>
  <c r="D124" a="1"/>
  <c r="D124" s="1"/>
  <c r="C124" a="1"/>
  <c r="C124" s="1"/>
  <c r="V123" a="1"/>
  <c r="V123" s="1"/>
  <c r="U123" a="1"/>
  <c r="U123" s="1"/>
  <c r="T123" a="1"/>
  <c r="T123" s="1"/>
  <c r="S123" a="1"/>
  <c r="S123" s="1"/>
  <c r="R123" a="1"/>
  <c r="R123" s="1"/>
  <c r="Q123" a="1"/>
  <c r="Q123" s="1"/>
  <c r="P123" a="1"/>
  <c r="P123" s="1"/>
  <c r="O123" a="1"/>
  <c r="O123" s="1"/>
  <c r="N123" a="1"/>
  <c r="N123" s="1"/>
  <c r="M123" a="1"/>
  <c r="M123" s="1"/>
  <c r="L123" a="1"/>
  <c r="L123" s="1"/>
  <c r="K123" a="1"/>
  <c r="K123" s="1"/>
  <c r="J123" a="1"/>
  <c r="J123" s="1"/>
  <c r="I123" a="1"/>
  <c r="I123" s="1"/>
  <c r="H123" a="1"/>
  <c r="H123" s="1"/>
  <c r="G123" a="1"/>
  <c r="G123" s="1"/>
  <c r="F123" a="1"/>
  <c r="F123" s="1"/>
  <c r="E123" a="1"/>
  <c r="E123" s="1"/>
  <c r="D123" a="1"/>
  <c r="D123" s="1"/>
  <c r="C123" a="1"/>
  <c r="C123" s="1"/>
  <c r="V122" a="1"/>
  <c r="V122" s="1"/>
  <c r="U122" a="1"/>
  <c r="U122" s="1"/>
  <c r="T122" a="1"/>
  <c r="T122" s="1"/>
  <c r="S122" a="1"/>
  <c r="S122" s="1"/>
  <c r="R122" a="1"/>
  <c r="R122" s="1"/>
  <c r="Q122" a="1"/>
  <c r="Q122" s="1"/>
  <c r="P122" a="1"/>
  <c r="P122" s="1"/>
  <c r="O122" a="1"/>
  <c r="O122" s="1"/>
  <c r="N122" a="1"/>
  <c r="N122" s="1"/>
  <c r="M122" a="1"/>
  <c r="M122" s="1"/>
  <c r="L122" a="1"/>
  <c r="L122" s="1"/>
  <c r="K122" a="1"/>
  <c r="K122" s="1"/>
  <c r="J122" a="1"/>
  <c r="J122" s="1"/>
  <c r="I122" a="1"/>
  <c r="I122" s="1"/>
  <c r="H122" a="1"/>
  <c r="H122" s="1"/>
  <c r="G122" a="1"/>
  <c r="G122" s="1"/>
  <c r="F122" a="1"/>
  <c r="F122" s="1"/>
  <c r="E122" a="1"/>
  <c r="E122" s="1"/>
  <c r="D122" a="1"/>
  <c r="D122" s="1"/>
  <c r="C122" a="1"/>
  <c r="C122" s="1"/>
  <c r="V121" a="1"/>
  <c r="V121" s="1"/>
  <c r="U121" a="1"/>
  <c r="U121" s="1"/>
  <c r="T121" a="1"/>
  <c r="T121" s="1"/>
  <c r="S121" a="1"/>
  <c r="S121" s="1"/>
  <c r="R121" a="1"/>
  <c r="R121" s="1"/>
  <c r="Q121" a="1"/>
  <c r="Q121" s="1"/>
  <c r="P121" a="1"/>
  <c r="P121" s="1"/>
  <c r="O121" a="1"/>
  <c r="O121" s="1"/>
  <c r="N121" a="1"/>
  <c r="N121" s="1"/>
  <c r="M121" a="1"/>
  <c r="M121" s="1"/>
  <c r="L121" a="1"/>
  <c r="L121" s="1"/>
  <c r="K121" a="1"/>
  <c r="K121" s="1"/>
  <c r="J121" a="1"/>
  <c r="J121" s="1"/>
  <c r="I121" a="1"/>
  <c r="I121" s="1"/>
  <c r="H121" a="1"/>
  <c r="H121" s="1"/>
  <c r="G121" a="1"/>
  <c r="G121" s="1"/>
  <c r="F121" a="1"/>
  <c r="F121" s="1"/>
  <c r="E121" a="1"/>
  <c r="E121" s="1"/>
  <c r="D121" a="1"/>
  <c r="D121" s="1"/>
  <c r="C121" a="1"/>
  <c r="C121" s="1"/>
  <c r="V120" a="1"/>
  <c r="V120" s="1"/>
  <c r="U120" a="1"/>
  <c r="U120" s="1"/>
  <c r="T120" a="1"/>
  <c r="T120" s="1"/>
  <c r="S120" a="1"/>
  <c r="S120" s="1"/>
  <c r="R120" a="1"/>
  <c r="R120" s="1"/>
  <c r="Q120" a="1"/>
  <c r="Q120" s="1"/>
  <c r="P120" a="1"/>
  <c r="P120" s="1"/>
  <c r="O120" a="1"/>
  <c r="O120" s="1"/>
  <c r="N120" a="1"/>
  <c r="N120" s="1"/>
  <c r="M120" a="1"/>
  <c r="M120" s="1"/>
  <c r="L120" a="1"/>
  <c r="L120" s="1"/>
  <c r="K120" a="1"/>
  <c r="K120" s="1"/>
  <c r="J120" a="1"/>
  <c r="J120" s="1"/>
  <c r="I120" a="1"/>
  <c r="I120" s="1"/>
  <c r="H120" a="1"/>
  <c r="H120" s="1"/>
  <c r="G120" a="1"/>
  <c r="G120" s="1"/>
  <c r="F120" a="1"/>
  <c r="F120" s="1"/>
  <c r="E120" a="1"/>
  <c r="E120" s="1"/>
  <c r="D120" a="1"/>
  <c r="D120" s="1"/>
  <c r="C120" a="1"/>
  <c r="C120" s="1"/>
  <c r="V119" a="1"/>
  <c r="V119" s="1"/>
  <c r="U119" a="1"/>
  <c r="U119" s="1"/>
  <c r="T119" a="1"/>
  <c r="T119" s="1"/>
  <c r="S119" a="1"/>
  <c r="S119" s="1"/>
  <c r="R119" a="1"/>
  <c r="R119" s="1"/>
  <c r="Q119" a="1"/>
  <c r="Q119" s="1"/>
  <c r="P119" a="1"/>
  <c r="P119" s="1"/>
  <c r="O119" a="1"/>
  <c r="O119" s="1"/>
  <c r="N119" a="1"/>
  <c r="N119" s="1"/>
  <c r="M119" a="1"/>
  <c r="M119" s="1"/>
  <c r="L119" a="1"/>
  <c r="L119" s="1"/>
  <c r="K119" a="1"/>
  <c r="K119" s="1"/>
  <c r="J119" a="1"/>
  <c r="J119" s="1"/>
  <c r="I119" a="1"/>
  <c r="I119" s="1"/>
  <c r="H119" a="1"/>
  <c r="H119" s="1"/>
  <c r="G119" a="1"/>
  <c r="G119" s="1"/>
  <c r="F119" a="1"/>
  <c r="F119" s="1"/>
  <c r="E119" a="1"/>
  <c r="E119" s="1"/>
  <c r="D119" a="1"/>
  <c r="D119" s="1"/>
  <c r="C119" a="1"/>
  <c r="C119" s="1"/>
  <c r="V118" a="1"/>
  <c r="V118" s="1"/>
  <c r="U118" a="1"/>
  <c r="U118" s="1"/>
  <c r="T118" a="1"/>
  <c r="T118" s="1"/>
  <c r="S118" a="1"/>
  <c r="S118" s="1"/>
  <c r="R118" a="1"/>
  <c r="R118" s="1"/>
  <c r="Q118" a="1"/>
  <c r="Q118" s="1"/>
  <c r="P118" a="1"/>
  <c r="P118" s="1"/>
  <c r="O118" a="1"/>
  <c r="O118" s="1"/>
  <c r="N118" a="1"/>
  <c r="N118" s="1"/>
  <c r="M118" a="1"/>
  <c r="M118" s="1"/>
  <c r="L118" a="1"/>
  <c r="L118" s="1"/>
  <c r="K118" a="1"/>
  <c r="K118" s="1"/>
  <c r="J118" a="1"/>
  <c r="J118" s="1"/>
  <c r="I118" a="1"/>
  <c r="I118" s="1"/>
  <c r="H118" a="1"/>
  <c r="H118" s="1"/>
  <c r="G118" a="1"/>
  <c r="G118" s="1"/>
  <c r="F118" a="1"/>
  <c r="F118" s="1"/>
  <c r="E118" a="1"/>
  <c r="E118" s="1"/>
  <c r="D118" a="1"/>
  <c r="D118" s="1"/>
  <c r="C118" a="1"/>
  <c r="C118" s="1"/>
  <c r="V117" a="1"/>
  <c r="V117" s="1"/>
  <c r="U117" a="1"/>
  <c r="U117" s="1"/>
  <c r="T117" a="1"/>
  <c r="T117" s="1"/>
  <c r="S117" a="1"/>
  <c r="S117" s="1"/>
  <c r="R117" a="1"/>
  <c r="R117" s="1"/>
  <c r="Q117" a="1"/>
  <c r="Q117" s="1"/>
  <c r="P117" a="1"/>
  <c r="P117" s="1"/>
  <c r="O117" a="1"/>
  <c r="O117" s="1"/>
  <c r="N117" a="1"/>
  <c r="N117" s="1"/>
  <c r="M117" a="1"/>
  <c r="M117" s="1"/>
  <c r="L117" a="1"/>
  <c r="L117" s="1"/>
  <c r="K117" a="1"/>
  <c r="K117" s="1"/>
  <c r="J117" a="1"/>
  <c r="J117" s="1"/>
  <c r="I117" a="1"/>
  <c r="I117" s="1"/>
  <c r="H117" a="1"/>
  <c r="H117" s="1"/>
  <c r="G117" a="1"/>
  <c r="G117" s="1"/>
  <c r="F117" a="1"/>
  <c r="F117" s="1"/>
  <c r="E117" a="1"/>
  <c r="E117" s="1"/>
  <c r="D117" a="1"/>
  <c r="D117" s="1"/>
  <c r="C117" a="1"/>
  <c r="C117" s="1"/>
  <c r="V116" a="1"/>
  <c r="V116" s="1"/>
  <c r="U116" a="1"/>
  <c r="U116" s="1"/>
  <c r="T116" a="1"/>
  <c r="T116" s="1"/>
  <c r="S116" a="1"/>
  <c r="S116" s="1"/>
  <c r="R116" a="1"/>
  <c r="R116" s="1"/>
  <c r="Q116" a="1"/>
  <c r="Q116" s="1"/>
  <c r="P116" a="1"/>
  <c r="P116" s="1"/>
  <c r="O116" a="1"/>
  <c r="O116" s="1"/>
  <c r="N116" a="1"/>
  <c r="N116" s="1"/>
  <c r="M116" a="1"/>
  <c r="M116" s="1"/>
  <c r="L116" a="1"/>
  <c r="L116" s="1"/>
  <c r="K116" a="1"/>
  <c r="K116" s="1"/>
  <c r="J116" a="1"/>
  <c r="J116" s="1"/>
  <c r="I116" a="1"/>
  <c r="I116" s="1"/>
  <c r="H116" a="1"/>
  <c r="H116" s="1"/>
  <c r="G116" a="1"/>
  <c r="G116" s="1"/>
  <c r="F116" a="1"/>
  <c r="F116" s="1"/>
  <c r="E116" a="1"/>
  <c r="E116" s="1"/>
  <c r="D116" a="1"/>
  <c r="D116" s="1"/>
  <c r="C116" a="1"/>
  <c r="C116" s="1"/>
  <c r="V115" a="1"/>
  <c r="V115" s="1"/>
  <c r="U115" a="1"/>
  <c r="U115" s="1"/>
  <c r="T115" a="1"/>
  <c r="T115" s="1"/>
  <c r="S115" a="1"/>
  <c r="S115" s="1"/>
  <c r="R115" a="1"/>
  <c r="R115" s="1"/>
  <c r="Q115" a="1"/>
  <c r="Q115" s="1"/>
  <c r="P115" a="1"/>
  <c r="P115" s="1"/>
  <c r="O115" a="1"/>
  <c r="O115" s="1"/>
  <c r="N115" a="1"/>
  <c r="N115" s="1"/>
  <c r="M115" a="1"/>
  <c r="M115" s="1"/>
  <c r="L115" a="1"/>
  <c r="L115" s="1"/>
  <c r="K115" a="1"/>
  <c r="K115" s="1"/>
  <c r="J115" a="1"/>
  <c r="J115" s="1"/>
  <c r="I115" a="1"/>
  <c r="I115" s="1"/>
  <c r="H115" a="1"/>
  <c r="H115" s="1"/>
  <c r="G115" a="1"/>
  <c r="G115" s="1"/>
  <c r="F115" a="1"/>
  <c r="F115" s="1"/>
  <c r="E115" a="1"/>
  <c r="E115" s="1"/>
  <c r="D115" a="1"/>
  <c r="D115" s="1"/>
  <c r="C115" a="1"/>
  <c r="C115" s="1"/>
  <c r="V114" a="1"/>
  <c r="V114" s="1"/>
  <c r="U114" a="1"/>
  <c r="U114" s="1"/>
  <c r="T114" a="1"/>
  <c r="T114" s="1"/>
  <c r="S114" a="1"/>
  <c r="S114" s="1"/>
  <c r="R114" a="1"/>
  <c r="R114" s="1"/>
  <c r="Q114" a="1"/>
  <c r="Q114" s="1"/>
  <c r="P114" a="1"/>
  <c r="P114" s="1"/>
  <c r="O114" a="1"/>
  <c r="O114" s="1"/>
  <c r="N114" a="1"/>
  <c r="N114" s="1"/>
  <c r="M114" a="1"/>
  <c r="M114" s="1"/>
  <c r="L114" a="1"/>
  <c r="L114" s="1"/>
  <c r="K114" a="1"/>
  <c r="K114" s="1"/>
  <c r="J114" a="1"/>
  <c r="J114" s="1"/>
  <c r="I114" a="1"/>
  <c r="I114" s="1"/>
  <c r="H114" a="1"/>
  <c r="H114" s="1"/>
  <c r="G114" a="1"/>
  <c r="G114" s="1"/>
  <c r="F114" a="1"/>
  <c r="F114" s="1"/>
  <c r="E114" a="1"/>
  <c r="E114" s="1"/>
  <c r="D114" a="1"/>
  <c r="D114" s="1"/>
  <c r="C114" a="1"/>
  <c r="C114" s="1"/>
  <c r="V113" a="1"/>
  <c r="V113" s="1"/>
  <c r="U113" a="1"/>
  <c r="U113" s="1"/>
  <c r="T113" a="1"/>
  <c r="T113" s="1"/>
  <c r="S113" a="1"/>
  <c r="S113" s="1"/>
  <c r="R113" a="1"/>
  <c r="R113" s="1"/>
  <c r="Q113" a="1"/>
  <c r="Q113" s="1"/>
  <c r="P113" a="1"/>
  <c r="P113" s="1"/>
  <c r="O113" a="1"/>
  <c r="O113" s="1"/>
  <c r="N113" a="1"/>
  <c r="N113" s="1"/>
  <c r="M113" a="1"/>
  <c r="M113" s="1"/>
  <c r="L113" a="1"/>
  <c r="L113" s="1"/>
  <c r="K113" a="1"/>
  <c r="K113" s="1"/>
  <c r="J113" a="1"/>
  <c r="J113" s="1"/>
  <c r="I113" a="1"/>
  <c r="I113" s="1"/>
  <c r="H113" a="1"/>
  <c r="H113" s="1"/>
  <c r="G113" a="1"/>
  <c r="G113" s="1"/>
  <c r="F113" a="1"/>
  <c r="F113" s="1"/>
  <c r="E113" a="1"/>
  <c r="E113" s="1"/>
  <c r="D113" a="1"/>
  <c r="D113" s="1"/>
  <c r="C113" a="1"/>
  <c r="C113" s="1"/>
  <c r="V112" a="1"/>
  <c r="V112" s="1"/>
  <c r="U112" a="1"/>
  <c r="U112" s="1"/>
  <c r="T112" a="1"/>
  <c r="T112" s="1"/>
  <c r="S112" a="1"/>
  <c r="S112" s="1"/>
  <c r="R112" a="1"/>
  <c r="R112" s="1"/>
  <c r="Q112" a="1"/>
  <c r="Q112" s="1"/>
  <c r="P112" a="1"/>
  <c r="P112" s="1"/>
  <c r="O112" a="1"/>
  <c r="O112" s="1"/>
  <c r="N112" a="1"/>
  <c r="N112" s="1"/>
  <c r="M112" a="1"/>
  <c r="M112" s="1"/>
  <c r="L112" a="1"/>
  <c r="L112" s="1"/>
  <c r="K112" a="1"/>
  <c r="K112" s="1"/>
  <c r="J112" a="1"/>
  <c r="J112" s="1"/>
  <c r="I112" a="1"/>
  <c r="I112" s="1"/>
  <c r="H112" a="1"/>
  <c r="H112" s="1"/>
  <c r="G112" a="1"/>
  <c r="G112" s="1"/>
  <c r="F112" a="1"/>
  <c r="F112" s="1"/>
  <c r="E112" a="1"/>
  <c r="E112" s="1"/>
  <c r="D112" a="1"/>
  <c r="D112" s="1"/>
  <c r="C112" a="1"/>
  <c r="C112" s="1"/>
  <c r="V111" a="1"/>
  <c r="V111" s="1"/>
  <c r="U111" a="1"/>
  <c r="U111" s="1"/>
  <c r="T111" a="1"/>
  <c r="T111" s="1"/>
  <c r="S111" a="1"/>
  <c r="S111" s="1"/>
  <c r="R111" a="1"/>
  <c r="R111" s="1"/>
  <c r="Q111" a="1"/>
  <c r="Q111" s="1"/>
  <c r="P111" a="1"/>
  <c r="P111" s="1"/>
  <c r="O111" a="1"/>
  <c r="O111" s="1"/>
  <c r="N111" a="1"/>
  <c r="N111" s="1"/>
  <c r="M111" a="1"/>
  <c r="M111" s="1"/>
  <c r="L111" a="1"/>
  <c r="L111" s="1"/>
  <c r="K111" a="1"/>
  <c r="K111" s="1"/>
  <c r="J111" a="1"/>
  <c r="J111" s="1"/>
  <c r="I111" a="1"/>
  <c r="I111" s="1"/>
  <c r="H111" a="1"/>
  <c r="H111" s="1"/>
  <c r="G111" a="1"/>
  <c r="G111" s="1"/>
  <c r="F111" a="1"/>
  <c r="F111" s="1"/>
  <c r="E111" a="1"/>
  <c r="E111" s="1"/>
  <c r="D111" a="1"/>
  <c r="D111" s="1"/>
  <c r="C111" a="1"/>
  <c r="C111" s="1"/>
  <c r="V110" a="1"/>
  <c r="V110" s="1"/>
  <c r="U110" a="1"/>
  <c r="U110" s="1"/>
  <c r="T110" a="1"/>
  <c r="T110" s="1"/>
  <c r="S110" a="1"/>
  <c r="S110" s="1"/>
  <c r="R110" a="1"/>
  <c r="R110" s="1"/>
  <c r="Q110" a="1"/>
  <c r="Q110" s="1"/>
  <c r="P110" a="1"/>
  <c r="P110" s="1"/>
  <c r="O110" a="1"/>
  <c r="O110" s="1"/>
  <c r="N110" a="1"/>
  <c r="N110" s="1"/>
  <c r="M110" a="1"/>
  <c r="M110" s="1"/>
  <c r="L110" a="1"/>
  <c r="L110" s="1"/>
  <c r="K110" a="1"/>
  <c r="K110" s="1"/>
  <c r="J110" a="1"/>
  <c r="J110" s="1"/>
  <c r="I110" a="1"/>
  <c r="I110" s="1"/>
  <c r="H110" a="1"/>
  <c r="H110" s="1"/>
  <c r="G110" a="1"/>
  <c r="G110" s="1"/>
  <c r="F110" a="1"/>
  <c r="F110" s="1"/>
  <c r="E110" a="1"/>
  <c r="E110" s="1"/>
  <c r="D110" a="1"/>
  <c r="D110" s="1"/>
  <c r="C110" a="1"/>
  <c r="C110" s="1"/>
  <c r="V109" a="1"/>
  <c r="V109" s="1"/>
  <c r="U109" a="1"/>
  <c r="U109" s="1"/>
  <c r="T109" a="1"/>
  <c r="T109" s="1"/>
  <c r="S109" a="1"/>
  <c r="S109" s="1"/>
  <c r="R109" a="1"/>
  <c r="R109" s="1"/>
  <c r="Q109" a="1"/>
  <c r="Q109" s="1"/>
  <c r="P109" a="1"/>
  <c r="P109" s="1"/>
  <c r="O109" a="1"/>
  <c r="O109" s="1"/>
  <c r="N109" a="1"/>
  <c r="N109" s="1"/>
  <c r="M109" a="1"/>
  <c r="M109" s="1"/>
  <c r="L109" a="1"/>
  <c r="L109" s="1"/>
  <c r="K109" a="1"/>
  <c r="K109" s="1"/>
  <c r="J109" a="1"/>
  <c r="J109" s="1"/>
  <c r="I109" a="1"/>
  <c r="I109" s="1"/>
  <c r="H109" a="1"/>
  <c r="H109" s="1"/>
  <c r="G109" a="1"/>
  <c r="G109" s="1"/>
  <c r="F109" a="1"/>
  <c r="F109" s="1"/>
  <c r="E109" a="1"/>
  <c r="E109" s="1"/>
  <c r="D109" a="1"/>
  <c r="D109" s="1"/>
  <c r="C109" a="1"/>
  <c r="C109" s="1"/>
  <c r="V108" a="1"/>
  <c r="V108" s="1"/>
  <c r="U108" a="1"/>
  <c r="U108" s="1"/>
  <c r="T108" a="1"/>
  <c r="T108" s="1"/>
  <c r="S108" a="1"/>
  <c r="S108" s="1"/>
  <c r="R108" a="1"/>
  <c r="R108" s="1"/>
  <c r="Q108" a="1"/>
  <c r="Q108" s="1"/>
  <c r="P108" a="1"/>
  <c r="P108" s="1"/>
  <c r="O108" a="1"/>
  <c r="O108" s="1"/>
  <c r="N108" a="1"/>
  <c r="N108" s="1"/>
  <c r="M108" a="1"/>
  <c r="M108" s="1"/>
  <c r="L108" a="1"/>
  <c r="L108" s="1"/>
  <c r="K108" a="1"/>
  <c r="K108" s="1"/>
  <c r="J108" a="1"/>
  <c r="J108" s="1"/>
  <c r="I108" a="1"/>
  <c r="I108" s="1"/>
  <c r="H108" a="1"/>
  <c r="H108" s="1"/>
  <c r="G108" a="1"/>
  <c r="G108" s="1"/>
  <c r="F108" a="1"/>
  <c r="F108" s="1"/>
  <c r="E108" a="1"/>
  <c r="E108" s="1"/>
  <c r="D108" a="1"/>
  <c r="D108" s="1"/>
  <c r="C108" a="1"/>
  <c r="C108" s="1"/>
  <c r="V107" a="1"/>
  <c r="V107" s="1"/>
  <c r="U107" a="1"/>
  <c r="U107" s="1"/>
  <c r="T107" a="1"/>
  <c r="T107" s="1"/>
  <c r="S107" a="1"/>
  <c r="S107" s="1"/>
  <c r="R107" a="1"/>
  <c r="R107" s="1"/>
  <c r="Q107" a="1"/>
  <c r="Q107" s="1"/>
  <c r="P107" a="1"/>
  <c r="P107" s="1"/>
  <c r="O107" a="1"/>
  <c r="O107" s="1"/>
  <c r="N107" a="1"/>
  <c r="N107" s="1"/>
  <c r="M107" a="1"/>
  <c r="M107" s="1"/>
  <c r="L107" a="1"/>
  <c r="L107" s="1"/>
  <c r="K107" a="1"/>
  <c r="K107" s="1"/>
  <c r="J107" a="1"/>
  <c r="J107" s="1"/>
  <c r="I107" a="1"/>
  <c r="I107" s="1"/>
  <c r="H107" a="1"/>
  <c r="H107" s="1"/>
  <c r="G107" a="1"/>
  <c r="G107" s="1"/>
  <c r="F107" a="1"/>
  <c r="F107" s="1"/>
  <c r="E107" a="1"/>
  <c r="E107" s="1"/>
  <c r="D107" a="1"/>
  <c r="D107" s="1"/>
  <c r="C107" a="1"/>
  <c r="C107" s="1"/>
  <c r="V106" a="1"/>
  <c r="V106" s="1"/>
  <c r="U106" a="1"/>
  <c r="U106" s="1"/>
  <c r="T106" a="1"/>
  <c r="T106" s="1"/>
  <c r="S106" a="1"/>
  <c r="S106" s="1"/>
  <c r="R106" a="1"/>
  <c r="R106" s="1"/>
  <c r="Q106" a="1"/>
  <c r="Q106" s="1"/>
  <c r="P106" a="1"/>
  <c r="P106" s="1"/>
  <c r="O106" a="1"/>
  <c r="O106" s="1"/>
  <c r="N106" a="1"/>
  <c r="N106" s="1"/>
  <c r="M106" a="1"/>
  <c r="M106" s="1"/>
  <c r="L106" a="1"/>
  <c r="L106" s="1"/>
  <c r="K106" a="1"/>
  <c r="K106" s="1"/>
  <c r="J106" a="1"/>
  <c r="J106" s="1"/>
  <c r="I106" a="1"/>
  <c r="I106" s="1"/>
  <c r="H106" a="1"/>
  <c r="H106" s="1"/>
  <c r="G106" a="1"/>
  <c r="G106" s="1"/>
  <c r="F106" a="1"/>
  <c r="F106" s="1"/>
  <c r="E106" a="1"/>
  <c r="E106" s="1"/>
  <c r="D106" a="1"/>
  <c r="D106" s="1"/>
  <c r="C106" a="1"/>
  <c r="C106" s="1"/>
  <c r="V105" a="1"/>
  <c r="V105" s="1"/>
  <c r="U105" a="1"/>
  <c r="U105" s="1"/>
  <c r="T105" a="1"/>
  <c r="T105" s="1"/>
  <c r="S105" a="1"/>
  <c r="S105" s="1"/>
  <c r="R105" a="1"/>
  <c r="R105" s="1"/>
  <c r="Q105" a="1"/>
  <c r="Q105" s="1"/>
  <c r="P105" a="1"/>
  <c r="P105" s="1"/>
  <c r="O105" a="1"/>
  <c r="O105" s="1"/>
  <c r="N105" a="1"/>
  <c r="N105" s="1"/>
  <c r="M105" a="1"/>
  <c r="M105" s="1"/>
  <c r="L105" a="1"/>
  <c r="L105" s="1"/>
  <c r="K105" a="1"/>
  <c r="K105" s="1"/>
  <c r="J105" a="1"/>
  <c r="J105" s="1"/>
  <c r="I105" a="1"/>
  <c r="I105" s="1"/>
  <c r="H105" a="1"/>
  <c r="H105" s="1"/>
  <c r="G105" a="1"/>
  <c r="G105" s="1"/>
  <c r="F105" a="1"/>
  <c r="F105" s="1"/>
  <c r="E105" a="1"/>
  <c r="E105" s="1"/>
  <c r="D105" a="1"/>
  <c r="D105" s="1"/>
  <c r="C105" a="1"/>
  <c r="C105" s="1"/>
  <c r="V104" a="1"/>
  <c r="V104" s="1"/>
  <c r="U104" a="1"/>
  <c r="U104" s="1"/>
  <c r="T104" a="1"/>
  <c r="T104" s="1"/>
  <c r="S104" a="1"/>
  <c r="S104" s="1"/>
  <c r="R104" a="1"/>
  <c r="R104" s="1"/>
  <c r="Q104" a="1"/>
  <c r="Q104" s="1"/>
  <c r="P104" a="1"/>
  <c r="P104" s="1"/>
  <c r="O104" a="1"/>
  <c r="O104" s="1"/>
  <c r="N104" a="1"/>
  <c r="N104" s="1"/>
  <c r="M104" a="1"/>
  <c r="M104" s="1"/>
  <c r="L104" a="1"/>
  <c r="L104" s="1"/>
  <c r="K104" a="1"/>
  <c r="K104" s="1"/>
  <c r="J104" a="1"/>
  <c r="J104" s="1"/>
  <c r="I104" a="1"/>
  <c r="I104" s="1"/>
  <c r="H104" a="1"/>
  <c r="H104" s="1"/>
  <c r="G104" a="1"/>
  <c r="G104" s="1"/>
  <c r="F104" a="1"/>
  <c r="F104" s="1"/>
  <c r="E104" a="1"/>
  <c r="E104" s="1"/>
  <c r="D104" a="1"/>
  <c r="D104" s="1"/>
  <c r="C104" a="1"/>
  <c r="C104" s="1"/>
  <c r="V103" a="1"/>
  <c r="V103" s="1"/>
  <c r="U103" a="1"/>
  <c r="U103" s="1"/>
  <c r="T103" a="1"/>
  <c r="T103" s="1"/>
  <c r="S103" a="1"/>
  <c r="S103" s="1"/>
  <c r="R103" a="1"/>
  <c r="R103" s="1"/>
  <c r="Q103" a="1"/>
  <c r="Q103" s="1"/>
  <c r="P103" a="1"/>
  <c r="P103" s="1"/>
  <c r="O103" a="1"/>
  <c r="O103" s="1"/>
  <c r="N103" a="1"/>
  <c r="N103" s="1"/>
  <c r="M103" a="1"/>
  <c r="M103" s="1"/>
  <c r="L103" a="1"/>
  <c r="L103" s="1"/>
  <c r="K103" a="1"/>
  <c r="K103" s="1"/>
  <c r="J103" a="1"/>
  <c r="J103" s="1"/>
  <c r="I103" a="1"/>
  <c r="I103" s="1"/>
  <c r="H103" a="1"/>
  <c r="H103" s="1"/>
  <c r="G103" a="1"/>
  <c r="G103" s="1"/>
  <c r="F103" a="1"/>
  <c r="F103" s="1"/>
  <c r="E103" a="1"/>
  <c r="E103" s="1"/>
  <c r="D103" a="1"/>
  <c r="D103" s="1"/>
  <c r="C103" a="1"/>
  <c r="C103" s="1"/>
  <c r="V102" a="1"/>
  <c r="V102" s="1"/>
  <c r="U102" a="1"/>
  <c r="U102" s="1"/>
  <c r="T102" a="1"/>
  <c r="T102" s="1"/>
  <c r="S102" a="1"/>
  <c r="S102" s="1"/>
  <c r="R102" a="1"/>
  <c r="R102" s="1"/>
  <c r="Q102" a="1"/>
  <c r="Q102" s="1"/>
  <c r="P102" a="1"/>
  <c r="P102" s="1"/>
  <c r="O102" a="1"/>
  <c r="O102" s="1"/>
  <c r="N102" a="1"/>
  <c r="N102" s="1"/>
  <c r="M102" a="1"/>
  <c r="M102" s="1"/>
  <c r="L102" a="1"/>
  <c r="L102" s="1"/>
  <c r="K102" a="1"/>
  <c r="K102" s="1"/>
  <c r="J102" a="1"/>
  <c r="J102" s="1"/>
  <c r="I102" a="1"/>
  <c r="I102" s="1"/>
  <c r="H102" a="1"/>
  <c r="H102" s="1"/>
  <c r="G102" a="1"/>
  <c r="G102" s="1"/>
  <c r="F102" a="1"/>
  <c r="F102" s="1"/>
  <c r="E102" a="1"/>
  <c r="E102" s="1"/>
  <c r="D102" a="1"/>
  <c r="D102" s="1"/>
  <c r="C102" a="1"/>
  <c r="C102" s="1"/>
  <c r="V101" a="1"/>
  <c r="V101" s="1"/>
  <c r="U101" a="1"/>
  <c r="U101" s="1"/>
  <c r="T101" a="1"/>
  <c r="T101" s="1"/>
  <c r="S101" a="1"/>
  <c r="S101" s="1"/>
  <c r="R101" a="1"/>
  <c r="R101" s="1"/>
  <c r="Q101" a="1"/>
  <c r="Q101" s="1"/>
  <c r="P101" a="1"/>
  <c r="P101" s="1"/>
  <c r="O101" a="1"/>
  <c r="O101" s="1"/>
  <c r="N101" a="1"/>
  <c r="N101" s="1"/>
  <c r="M101" a="1"/>
  <c r="M101" s="1"/>
  <c r="L101" a="1"/>
  <c r="L101" s="1"/>
  <c r="K101" a="1"/>
  <c r="K101" s="1"/>
  <c r="J101" a="1"/>
  <c r="J101" s="1"/>
  <c r="I101" a="1"/>
  <c r="I101" s="1"/>
  <c r="H101" a="1"/>
  <c r="H101" s="1"/>
  <c r="G101" a="1"/>
  <c r="G101" s="1"/>
  <c r="F101" a="1"/>
  <c r="F101" s="1"/>
  <c r="E101" a="1"/>
  <c r="E101" s="1"/>
  <c r="D101" a="1"/>
  <c r="D101" s="1"/>
  <c r="C101" a="1"/>
  <c r="C101" s="1"/>
  <c r="V100" a="1"/>
  <c r="V100" s="1"/>
  <c r="U100" a="1"/>
  <c r="U100" s="1"/>
  <c r="T100" a="1"/>
  <c r="T100" s="1"/>
  <c r="S100" a="1"/>
  <c r="S100" s="1"/>
  <c r="R100" a="1"/>
  <c r="R100" s="1"/>
  <c r="Q100" a="1"/>
  <c r="Q100" s="1"/>
  <c r="P100" a="1"/>
  <c r="P100" s="1"/>
  <c r="O100" a="1"/>
  <c r="O100" s="1"/>
  <c r="N100" a="1"/>
  <c r="N100" s="1"/>
  <c r="M100" a="1"/>
  <c r="M100" s="1"/>
  <c r="L100" a="1"/>
  <c r="L100" s="1"/>
  <c r="K100" a="1"/>
  <c r="K100" s="1"/>
  <c r="J100" a="1"/>
  <c r="J100" s="1"/>
  <c r="I100" a="1"/>
  <c r="I100" s="1"/>
  <c r="H100" a="1"/>
  <c r="H100" s="1"/>
  <c r="G100" a="1"/>
  <c r="G100" s="1"/>
  <c r="F100" a="1"/>
  <c r="F100" s="1"/>
  <c r="E100" a="1"/>
  <c r="E100" s="1"/>
  <c r="D100" a="1"/>
  <c r="D100" s="1"/>
  <c r="C100" a="1"/>
  <c r="C100" s="1"/>
  <c r="V99" a="1"/>
  <c r="V99" s="1"/>
  <c r="U99" a="1"/>
  <c r="U99" s="1"/>
  <c r="T99" a="1"/>
  <c r="T99" s="1"/>
  <c r="S99" a="1"/>
  <c r="S99" s="1"/>
  <c r="R99" a="1"/>
  <c r="R99" s="1"/>
  <c r="Q99" a="1"/>
  <c r="Q99" s="1"/>
  <c r="P99" a="1"/>
  <c r="P99" s="1"/>
  <c r="O99" a="1"/>
  <c r="O99" s="1"/>
  <c r="N99" a="1"/>
  <c r="N99" s="1"/>
  <c r="M99" a="1"/>
  <c r="M99" s="1"/>
  <c r="L99" a="1"/>
  <c r="L99" s="1"/>
  <c r="K99" a="1"/>
  <c r="K99" s="1"/>
  <c r="J99" a="1"/>
  <c r="J99" s="1"/>
  <c r="I99" a="1"/>
  <c r="I99" s="1"/>
  <c r="H99" a="1"/>
  <c r="H99" s="1"/>
  <c r="G99" a="1"/>
  <c r="G99" s="1"/>
  <c r="F99" a="1"/>
  <c r="F99" s="1"/>
  <c r="E99" a="1"/>
  <c r="E99" s="1"/>
  <c r="D99" a="1"/>
  <c r="D99" s="1"/>
  <c r="C99" a="1"/>
  <c r="C99" s="1"/>
  <c r="V98" a="1"/>
  <c r="V98" s="1"/>
  <c r="U98" a="1"/>
  <c r="U98" s="1"/>
  <c r="T98" a="1"/>
  <c r="T98" s="1"/>
  <c r="S98" a="1"/>
  <c r="S98" s="1"/>
  <c r="R98" a="1"/>
  <c r="R98" s="1"/>
  <c r="Q98" a="1"/>
  <c r="Q98" s="1"/>
  <c r="P98" a="1"/>
  <c r="P98" s="1"/>
  <c r="O98" a="1"/>
  <c r="O98" s="1"/>
  <c r="N98" a="1"/>
  <c r="N98" s="1"/>
  <c r="M98" a="1"/>
  <c r="M98" s="1"/>
  <c r="L98" a="1"/>
  <c r="L98" s="1"/>
  <c r="K98" a="1"/>
  <c r="K98" s="1"/>
  <c r="J98" a="1"/>
  <c r="J98" s="1"/>
  <c r="I98" a="1"/>
  <c r="I98" s="1"/>
  <c r="H98" a="1"/>
  <c r="H98" s="1"/>
  <c r="G98" a="1"/>
  <c r="G98" s="1"/>
  <c r="F98" a="1"/>
  <c r="F98" s="1"/>
  <c r="E98" a="1"/>
  <c r="E98" s="1"/>
  <c r="D98" a="1"/>
  <c r="D98" s="1"/>
  <c r="C98" a="1"/>
  <c r="C98" s="1"/>
  <c r="V97" a="1"/>
  <c r="V97" s="1"/>
  <c r="U97" a="1"/>
  <c r="U97" s="1"/>
  <c r="T97" a="1"/>
  <c r="T97" s="1"/>
  <c r="S97" a="1"/>
  <c r="S97" s="1"/>
  <c r="R97" a="1"/>
  <c r="R97" s="1"/>
  <c r="Q97" a="1"/>
  <c r="Q97" s="1"/>
  <c r="P97" a="1"/>
  <c r="P97" s="1"/>
  <c r="O97" a="1"/>
  <c r="O97" s="1"/>
  <c r="N97" a="1"/>
  <c r="N97" s="1"/>
  <c r="M97" a="1"/>
  <c r="M97" s="1"/>
  <c r="L97" a="1"/>
  <c r="L97" s="1"/>
  <c r="K97" a="1"/>
  <c r="K97" s="1"/>
  <c r="J97" a="1"/>
  <c r="J97" s="1"/>
  <c r="I97" a="1"/>
  <c r="I97" s="1"/>
  <c r="H97" a="1"/>
  <c r="H97" s="1"/>
  <c r="G97" a="1"/>
  <c r="G97" s="1"/>
  <c r="F97" a="1"/>
  <c r="F97" s="1"/>
  <c r="E97" a="1"/>
  <c r="E97" s="1"/>
  <c r="D97" a="1"/>
  <c r="D97" s="1"/>
  <c r="C97" a="1"/>
  <c r="C97" s="1"/>
  <c r="V96" a="1"/>
  <c r="V96" s="1"/>
  <c r="U96" a="1"/>
  <c r="U96" s="1"/>
  <c r="T96" a="1"/>
  <c r="T96" s="1"/>
  <c r="S96" a="1"/>
  <c r="S96" s="1"/>
  <c r="R96" a="1"/>
  <c r="R96" s="1"/>
  <c r="Q96" a="1"/>
  <c r="Q96" s="1"/>
  <c r="P96" a="1"/>
  <c r="P96" s="1"/>
  <c r="O96" a="1"/>
  <c r="O96" s="1"/>
  <c r="N96" a="1"/>
  <c r="N96" s="1"/>
  <c r="M96" a="1"/>
  <c r="M96" s="1"/>
  <c r="L96" a="1"/>
  <c r="L96" s="1"/>
  <c r="K96" a="1"/>
  <c r="K96" s="1"/>
  <c r="J96" a="1"/>
  <c r="J96" s="1"/>
  <c r="I96" a="1"/>
  <c r="I96" s="1"/>
  <c r="H96" a="1"/>
  <c r="H96" s="1"/>
  <c r="G96" a="1"/>
  <c r="G96" s="1"/>
  <c r="F96" a="1"/>
  <c r="F96" s="1"/>
  <c r="E96" a="1"/>
  <c r="E96" s="1"/>
  <c r="D96" a="1"/>
  <c r="D96" s="1"/>
  <c r="C96" a="1"/>
  <c r="C96" s="1"/>
  <c r="V95" a="1"/>
  <c r="V95" s="1"/>
  <c r="U95" a="1"/>
  <c r="U95" s="1"/>
  <c r="T95" a="1"/>
  <c r="T95" s="1"/>
  <c r="S95" a="1"/>
  <c r="S95" s="1"/>
  <c r="R95" a="1"/>
  <c r="R95" s="1"/>
  <c r="Q95" a="1"/>
  <c r="Q95" s="1"/>
  <c r="P95" a="1"/>
  <c r="P95" s="1"/>
  <c r="O95" a="1"/>
  <c r="O95" s="1"/>
  <c r="N95" a="1"/>
  <c r="N95" s="1"/>
  <c r="M95" a="1"/>
  <c r="M95" s="1"/>
  <c r="L95" a="1"/>
  <c r="L95" s="1"/>
  <c r="K95" a="1"/>
  <c r="K95" s="1"/>
  <c r="J95" a="1"/>
  <c r="J95" s="1"/>
  <c r="I95" a="1"/>
  <c r="I95" s="1"/>
  <c r="H95" a="1"/>
  <c r="H95" s="1"/>
  <c r="G95" a="1"/>
  <c r="G95" s="1"/>
  <c r="F95" a="1"/>
  <c r="F95" s="1"/>
  <c r="E95" a="1"/>
  <c r="E95" s="1"/>
  <c r="D95" a="1"/>
  <c r="D95" s="1"/>
  <c r="C95" a="1"/>
  <c r="C95" s="1"/>
  <c r="V94" a="1"/>
  <c r="V94" s="1"/>
  <c r="U94" a="1"/>
  <c r="U94" s="1"/>
  <c r="T94" a="1"/>
  <c r="T94" s="1"/>
  <c r="S94" a="1"/>
  <c r="S94" s="1"/>
  <c r="R94" a="1"/>
  <c r="R94" s="1"/>
  <c r="Q94" a="1"/>
  <c r="Q94" s="1"/>
  <c r="P94" a="1"/>
  <c r="P94" s="1"/>
  <c r="O94" a="1"/>
  <c r="O94" s="1"/>
  <c r="N94" a="1"/>
  <c r="N94" s="1"/>
  <c r="M94" a="1"/>
  <c r="M94" s="1"/>
  <c r="L94" a="1"/>
  <c r="L94" s="1"/>
  <c r="K94" a="1"/>
  <c r="K94" s="1"/>
  <c r="J94" a="1"/>
  <c r="J94" s="1"/>
  <c r="I94" a="1"/>
  <c r="I94" s="1"/>
  <c r="H94" a="1"/>
  <c r="H94" s="1"/>
  <c r="G94" a="1"/>
  <c r="G94" s="1"/>
  <c r="F94" a="1"/>
  <c r="F94" s="1"/>
  <c r="E94" a="1"/>
  <c r="E94" s="1"/>
  <c r="D94" a="1"/>
  <c r="D94" s="1"/>
  <c r="C94" a="1"/>
  <c r="C94" s="1"/>
  <c r="V93" a="1"/>
  <c r="V93" s="1"/>
  <c r="U93" a="1"/>
  <c r="U93" s="1"/>
  <c r="T93" a="1"/>
  <c r="T93" s="1"/>
  <c r="S93" a="1"/>
  <c r="S93" s="1"/>
  <c r="R93" a="1"/>
  <c r="R93" s="1"/>
  <c r="Q93" a="1"/>
  <c r="Q93" s="1"/>
  <c r="P93" a="1"/>
  <c r="P93" s="1"/>
  <c r="O93" a="1"/>
  <c r="O93" s="1"/>
  <c r="N93" a="1"/>
  <c r="N93" s="1"/>
  <c r="M93" a="1"/>
  <c r="M93" s="1"/>
  <c r="L93" a="1"/>
  <c r="L93" s="1"/>
  <c r="K93" a="1"/>
  <c r="K93" s="1"/>
  <c r="J93" a="1"/>
  <c r="J93" s="1"/>
  <c r="I93" a="1"/>
  <c r="I93" s="1"/>
  <c r="H93" a="1"/>
  <c r="H93" s="1"/>
  <c r="G93" a="1"/>
  <c r="G93" s="1"/>
  <c r="F93" a="1"/>
  <c r="F93" s="1"/>
  <c r="E93" a="1"/>
  <c r="E93" s="1"/>
  <c r="D93" a="1"/>
  <c r="D93" s="1"/>
  <c r="C93" a="1"/>
  <c r="C93" s="1"/>
  <c r="V92" a="1"/>
  <c r="V92" s="1"/>
  <c r="U92" a="1"/>
  <c r="U92" s="1"/>
  <c r="T92" a="1"/>
  <c r="T92" s="1"/>
  <c r="S92" a="1"/>
  <c r="S92" s="1"/>
  <c r="R92" a="1"/>
  <c r="R92" s="1"/>
  <c r="Q92" a="1"/>
  <c r="Q92" s="1"/>
  <c r="P92" a="1"/>
  <c r="P92" s="1"/>
  <c r="O92" a="1"/>
  <c r="O92" s="1"/>
  <c r="N92" a="1"/>
  <c r="N92" s="1"/>
  <c r="M92" a="1"/>
  <c r="M92" s="1"/>
  <c r="L92" a="1"/>
  <c r="L92" s="1"/>
  <c r="K92" a="1"/>
  <c r="K92" s="1"/>
  <c r="J92" a="1"/>
  <c r="J92" s="1"/>
  <c r="I92" a="1"/>
  <c r="I92" s="1"/>
  <c r="H92" a="1"/>
  <c r="H92" s="1"/>
  <c r="G92" a="1"/>
  <c r="G92" s="1"/>
  <c r="F92" a="1"/>
  <c r="F92" s="1"/>
  <c r="E92" a="1"/>
  <c r="E92" s="1"/>
  <c r="D92" a="1"/>
  <c r="D92" s="1"/>
  <c r="C92" a="1"/>
  <c r="C92" s="1"/>
  <c r="V91" a="1"/>
  <c r="V91" s="1"/>
  <c r="U91" a="1"/>
  <c r="U91" s="1"/>
  <c r="T91" a="1"/>
  <c r="T91" s="1"/>
  <c r="S91" a="1"/>
  <c r="S91" s="1"/>
  <c r="R91" a="1"/>
  <c r="R91" s="1"/>
  <c r="Q91" a="1"/>
  <c r="Q91" s="1"/>
  <c r="P91" a="1"/>
  <c r="P91" s="1"/>
  <c r="O91" a="1"/>
  <c r="O91" s="1"/>
  <c r="N91" a="1"/>
  <c r="N91" s="1"/>
  <c r="M91" a="1"/>
  <c r="M91" s="1"/>
  <c r="L91" a="1"/>
  <c r="L91" s="1"/>
  <c r="K91" a="1"/>
  <c r="K91" s="1"/>
  <c r="J91" a="1"/>
  <c r="J91" s="1"/>
  <c r="I91" a="1"/>
  <c r="I91" s="1"/>
  <c r="H91" a="1"/>
  <c r="H91" s="1"/>
  <c r="G91" a="1"/>
  <c r="G91" s="1"/>
  <c r="F91" a="1"/>
  <c r="F91" s="1"/>
  <c r="E91" a="1"/>
  <c r="E91" s="1"/>
  <c r="D91" a="1"/>
  <c r="D91" s="1"/>
  <c r="C91" a="1"/>
  <c r="C91" s="1"/>
  <c r="V90" a="1"/>
  <c r="V90" s="1"/>
  <c r="U90" a="1"/>
  <c r="U90" s="1"/>
  <c r="T90" a="1"/>
  <c r="T90" s="1"/>
  <c r="S90" a="1"/>
  <c r="S90" s="1"/>
  <c r="R90" a="1"/>
  <c r="R90" s="1"/>
  <c r="Q90" a="1"/>
  <c r="Q90" s="1"/>
  <c r="P90" a="1"/>
  <c r="P90" s="1"/>
  <c r="O90" a="1"/>
  <c r="O90" s="1"/>
  <c r="N90" a="1"/>
  <c r="N90" s="1"/>
  <c r="M90" a="1"/>
  <c r="M90" s="1"/>
  <c r="L90" a="1"/>
  <c r="L90" s="1"/>
  <c r="K90" a="1"/>
  <c r="K90" s="1"/>
  <c r="J90" a="1"/>
  <c r="J90" s="1"/>
  <c r="I90" a="1"/>
  <c r="I90" s="1"/>
  <c r="H90" a="1"/>
  <c r="H90" s="1"/>
  <c r="G90" a="1"/>
  <c r="G90" s="1"/>
  <c r="F90" a="1"/>
  <c r="F90" s="1"/>
  <c r="E90" a="1"/>
  <c r="E90" s="1"/>
  <c r="D90" a="1"/>
  <c r="D90" s="1"/>
  <c r="C90" a="1"/>
  <c r="C90" s="1"/>
  <c r="V89" a="1"/>
  <c r="V89" s="1"/>
  <c r="U89" a="1"/>
  <c r="U89" s="1"/>
  <c r="T89" a="1"/>
  <c r="T89" s="1"/>
  <c r="S89" a="1"/>
  <c r="S89" s="1"/>
  <c r="R89" a="1"/>
  <c r="R89" s="1"/>
  <c r="Q89" a="1"/>
  <c r="Q89" s="1"/>
  <c r="P89" a="1"/>
  <c r="P89" s="1"/>
  <c r="O89" a="1"/>
  <c r="O89" s="1"/>
  <c r="N89" a="1"/>
  <c r="N89" s="1"/>
  <c r="M89" a="1"/>
  <c r="M89" s="1"/>
  <c r="L89" a="1"/>
  <c r="L89" s="1"/>
  <c r="K89" a="1"/>
  <c r="K89" s="1"/>
  <c r="J89" a="1"/>
  <c r="J89" s="1"/>
  <c r="I89" a="1"/>
  <c r="I89" s="1"/>
  <c r="H89" a="1"/>
  <c r="H89" s="1"/>
  <c r="G89" a="1"/>
  <c r="G89" s="1"/>
  <c r="F89" a="1"/>
  <c r="F89" s="1"/>
  <c r="E89" a="1"/>
  <c r="E89" s="1"/>
  <c r="D89" a="1"/>
  <c r="D89" s="1"/>
  <c r="C89" a="1"/>
  <c r="C89" s="1"/>
  <c r="V88" a="1"/>
  <c r="V88" s="1"/>
  <c r="U88" a="1"/>
  <c r="U88" s="1"/>
  <c r="T88" a="1"/>
  <c r="T88" s="1"/>
  <c r="S88" a="1"/>
  <c r="S88" s="1"/>
  <c r="R88" a="1"/>
  <c r="R88" s="1"/>
  <c r="Q88" a="1"/>
  <c r="Q88" s="1"/>
  <c r="P88" a="1"/>
  <c r="P88" s="1"/>
  <c r="O88" a="1"/>
  <c r="O88" s="1"/>
  <c r="N88" a="1"/>
  <c r="N88" s="1"/>
  <c r="M88" a="1"/>
  <c r="M88" s="1"/>
  <c r="L88" a="1"/>
  <c r="L88" s="1"/>
  <c r="K88" a="1"/>
  <c r="K88" s="1"/>
  <c r="J88" a="1"/>
  <c r="J88" s="1"/>
  <c r="I88" a="1"/>
  <c r="I88" s="1"/>
  <c r="H88" a="1"/>
  <c r="H88" s="1"/>
  <c r="G88" a="1"/>
  <c r="G88" s="1"/>
  <c r="F88" a="1"/>
  <c r="F88" s="1"/>
  <c r="E88" a="1"/>
  <c r="E88" s="1"/>
  <c r="D88" a="1"/>
  <c r="D88" s="1"/>
  <c r="C88" a="1"/>
  <c r="C88" s="1"/>
  <c r="G9"/>
  <c r="F9"/>
  <c r="H8"/>
  <c r="H7"/>
  <c r="H6"/>
  <c r="V135" i="46" a="1"/>
  <c r="V135" s="1"/>
  <c r="U135" a="1"/>
  <c r="U135" s="1"/>
  <c r="T135" a="1"/>
  <c r="T135" s="1"/>
  <c r="S135" a="1"/>
  <c r="S135" s="1"/>
  <c r="R135" a="1"/>
  <c r="R135" s="1"/>
  <c r="Q135" a="1"/>
  <c r="Q135" s="1"/>
  <c r="P135" a="1"/>
  <c r="P135" s="1"/>
  <c r="O135" a="1"/>
  <c r="O135" s="1"/>
  <c r="N135" a="1"/>
  <c r="N135" s="1"/>
  <c r="M135" a="1"/>
  <c r="M135" s="1"/>
  <c r="L135" a="1"/>
  <c r="L135" s="1"/>
  <c r="K135" a="1"/>
  <c r="K135" s="1"/>
  <c r="J135" a="1"/>
  <c r="J135" s="1"/>
  <c r="I135" a="1"/>
  <c r="I135" s="1"/>
  <c r="H135" a="1"/>
  <c r="H135" s="1"/>
  <c r="G135" a="1"/>
  <c r="G135" s="1"/>
  <c r="F135" a="1"/>
  <c r="F135" s="1"/>
  <c r="E135" a="1"/>
  <c r="E135" s="1"/>
  <c r="D135" a="1"/>
  <c r="D135" s="1"/>
  <c r="C135" a="1"/>
  <c r="C135" s="1"/>
  <c r="V134" a="1"/>
  <c r="V134" s="1"/>
  <c r="U134" a="1"/>
  <c r="U134" s="1"/>
  <c r="T134" a="1"/>
  <c r="T134" s="1"/>
  <c r="S134" a="1"/>
  <c r="S134" s="1"/>
  <c r="R134" a="1"/>
  <c r="R134" s="1"/>
  <c r="Q134" a="1"/>
  <c r="Q134" s="1"/>
  <c r="P134" a="1"/>
  <c r="P134" s="1"/>
  <c r="O134" a="1"/>
  <c r="O134" s="1"/>
  <c r="N134" a="1"/>
  <c r="N134" s="1"/>
  <c r="M134" a="1"/>
  <c r="M134" s="1"/>
  <c r="L134" a="1"/>
  <c r="L134" s="1"/>
  <c r="K134" a="1"/>
  <c r="K134" s="1"/>
  <c r="J134" a="1"/>
  <c r="J134" s="1"/>
  <c r="I134" a="1"/>
  <c r="I134" s="1"/>
  <c r="H134" a="1"/>
  <c r="H134" s="1"/>
  <c r="G134" a="1"/>
  <c r="G134" s="1"/>
  <c r="F134" a="1"/>
  <c r="F134" s="1"/>
  <c r="E134" a="1"/>
  <c r="E134" s="1"/>
  <c r="D134" a="1"/>
  <c r="D134" s="1"/>
  <c r="C134" a="1"/>
  <c r="C134" s="1"/>
  <c r="V133" a="1"/>
  <c r="V133" s="1"/>
  <c r="U133" a="1"/>
  <c r="U133" s="1"/>
  <c r="T133" a="1"/>
  <c r="T133" s="1"/>
  <c r="S133" a="1"/>
  <c r="S133" s="1"/>
  <c r="R133" a="1"/>
  <c r="R133" s="1"/>
  <c r="Q133" a="1"/>
  <c r="Q133" s="1"/>
  <c r="P133" a="1"/>
  <c r="P133" s="1"/>
  <c r="O133" a="1"/>
  <c r="O133" s="1"/>
  <c r="N133" a="1"/>
  <c r="N133" s="1"/>
  <c r="M133" a="1"/>
  <c r="M133" s="1"/>
  <c r="L133" a="1"/>
  <c r="L133" s="1"/>
  <c r="K133" a="1"/>
  <c r="K133" s="1"/>
  <c r="J133" a="1"/>
  <c r="J133" s="1"/>
  <c r="I133" a="1"/>
  <c r="I133" s="1"/>
  <c r="H133" a="1"/>
  <c r="H133" s="1"/>
  <c r="G133" a="1"/>
  <c r="G133" s="1"/>
  <c r="F133" a="1"/>
  <c r="F133" s="1"/>
  <c r="E133" a="1"/>
  <c r="E133" s="1"/>
  <c r="D133" a="1"/>
  <c r="D133" s="1"/>
  <c r="C133" a="1"/>
  <c r="C133" s="1"/>
  <c r="V132" a="1"/>
  <c r="V132" s="1"/>
  <c r="U132" a="1"/>
  <c r="U132" s="1"/>
  <c r="T132" a="1"/>
  <c r="T132" s="1"/>
  <c r="S132" a="1"/>
  <c r="S132" s="1"/>
  <c r="R132" a="1"/>
  <c r="R132" s="1"/>
  <c r="Q132" a="1"/>
  <c r="Q132" s="1"/>
  <c r="P132" a="1"/>
  <c r="P132" s="1"/>
  <c r="O132" a="1"/>
  <c r="O132" s="1"/>
  <c r="N132" a="1"/>
  <c r="N132" s="1"/>
  <c r="M132" a="1"/>
  <c r="M132" s="1"/>
  <c r="L132" a="1"/>
  <c r="L132" s="1"/>
  <c r="K132" a="1"/>
  <c r="K132" s="1"/>
  <c r="J132" a="1"/>
  <c r="J132" s="1"/>
  <c r="I132" a="1"/>
  <c r="I132" s="1"/>
  <c r="H132" a="1"/>
  <c r="H132" s="1"/>
  <c r="G132" a="1"/>
  <c r="G132" s="1"/>
  <c r="F132" a="1"/>
  <c r="F132" s="1"/>
  <c r="E132" a="1"/>
  <c r="E132" s="1"/>
  <c r="D132" a="1"/>
  <c r="D132" s="1"/>
  <c r="C132" a="1"/>
  <c r="C132" s="1"/>
  <c r="V131" a="1"/>
  <c r="V131" s="1"/>
  <c r="U131" a="1"/>
  <c r="U131" s="1"/>
  <c r="T131" a="1"/>
  <c r="T131" s="1"/>
  <c r="S131" a="1"/>
  <c r="S131" s="1"/>
  <c r="R131" a="1"/>
  <c r="R131" s="1"/>
  <c r="Q131" a="1"/>
  <c r="Q131" s="1"/>
  <c r="P131" a="1"/>
  <c r="P131" s="1"/>
  <c r="O131" a="1"/>
  <c r="O131" s="1"/>
  <c r="N131" a="1"/>
  <c r="N131" s="1"/>
  <c r="M131" a="1"/>
  <c r="M131" s="1"/>
  <c r="L131" a="1"/>
  <c r="L131" s="1"/>
  <c r="K131" a="1"/>
  <c r="K131" s="1"/>
  <c r="J131" a="1"/>
  <c r="J131" s="1"/>
  <c r="I131" a="1"/>
  <c r="I131" s="1"/>
  <c r="H131" a="1"/>
  <c r="H131" s="1"/>
  <c r="G131" a="1"/>
  <c r="G131" s="1"/>
  <c r="F131" a="1"/>
  <c r="F131" s="1"/>
  <c r="E131" a="1"/>
  <c r="E131" s="1"/>
  <c r="D131" a="1"/>
  <c r="D131" s="1"/>
  <c r="C131" a="1"/>
  <c r="C131" s="1"/>
  <c r="V130" a="1"/>
  <c r="V130" s="1"/>
  <c r="U130" a="1"/>
  <c r="U130" s="1"/>
  <c r="T130" a="1"/>
  <c r="T130" s="1"/>
  <c r="S130" a="1"/>
  <c r="S130" s="1"/>
  <c r="R130" a="1"/>
  <c r="R130" s="1"/>
  <c r="Q130" a="1"/>
  <c r="Q130" s="1"/>
  <c r="P130" a="1"/>
  <c r="P130" s="1"/>
  <c r="O130" a="1"/>
  <c r="O130" s="1"/>
  <c r="N130" a="1"/>
  <c r="N130" s="1"/>
  <c r="M130" a="1"/>
  <c r="M130" s="1"/>
  <c r="L130" a="1"/>
  <c r="L130" s="1"/>
  <c r="K130" a="1"/>
  <c r="K130" s="1"/>
  <c r="J130" a="1"/>
  <c r="J130" s="1"/>
  <c r="I130" a="1"/>
  <c r="I130" s="1"/>
  <c r="H130" a="1"/>
  <c r="H130" s="1"/>
  <c r="G130" a="1"/>
  <c r="G130" s="1"/>
  <c r="F130" a="1"/>
  <c r="F130" s="1"/>
  <c r="E130" a="1"/>
  <c r="E130" s="1"/>
  <c r="D130" a="1"/>
  <c r="D130" s="1"/>
  <c r="C130" a="1"/>
  <c r="C130" s="1"/>
  <c r="V129" a="1"/>
  <c r="V129" s="1"/>
  <c r="U129" a="1"/>
  <c r="U129" s="1"/>
  <c r="T129" a="1"/>
  <c r="T129" s="1"/>
  <c r="S129" a="1"/>
  <c r="S129" s="1"/>
  <c r="R129" a="1"/>
  <c r="R129" s="1"/>
  <c r="Q129" a="1"/>
  <c r="Q129" s="1"/>
  <c r="P129" a="1"/>
  <c r="P129" s="1"/>
  <c r="O129" a="1"/>
  <c r="O129" s="1"/>
  <c r="N129" a="1"/>
  <c r="N129" s="1"/>
  <c r="M129" a="1"/>
  <c r="M129" s="1"/>
  <c r="L129" a="1"/>
  <c r="L129" s="1"/>
  <c r="K129" a="1"/>
  <c r="K129" s="1"/>
  <c r="J129" a="1"/>
  <c r="J129" s="1"/>
  <c r="I129" a="1"/>
  <c r="I129" s="1"/>
  <c r="H129" a="1"/>
  <c r="H129" s="1"/>
  <c r="G129" a="1"/>
  <c r="G129" s="1"/>
  <c r="F129" a="1"/>
  <c r="F129" s="1"/>
  <c r="E129" a="1"/>
  <c r="E129" s="1"/>
  <c r="D129" a="1"/>
  <c r="D129" s="1"/>
  <c r="C129" a="1"/>
  <c r="C129" s="1"/>
  <c r="V128" a="1"/>
  <c r="V128" s="1"/>
  <c r="U128" a="1"/>
  <c r="U128" s="1"/>
  <c r="T128" a="1"/>
  <c r="T128" s="1"/>
  <c r="S128" a="1"/>
  <c r="S128" s="1"/>
  <c r="R128" a="1"/>
  <c r="R128" s="1"/>
  <c r="Q128" a="1"/>
  <c r="Q128" s="1"/>
  <c r="P128" a="1"/>
  <c r="P128" s="1"/>
  <c r="O128" a="1"/>
  <c r="O128" s="1"/>
  <c r="N128" a="1"/>
  <c r="N128" s="1"/>
  <c r="M128" a="1"/>
  <c r="M128" s="1"/>
  <c r="L128" a="1"/>
  <c r="L128" s="1"/>
  <c r="K128" a="1"/>
  <c r="K128" s="1"/>
  <c r="J128" a="1"/>
  <c r="J128" s="1"/>
  <c r="I128" a="1"/>
  <c r="I128" s="1"/>
  <c r="H128" a="1"/>
  <c r="H128" s="1"/>
  <c r="G128" a="1"/>
  <c r="G128" s="1"/>
  <c r="F128" a="1"/>
  <c r="F128" s="1"/>
  <c r="E128" a="1"/>
  <c r="E128" s="1"/>
  <c r="D128" a="1"/>
  <c r="D128" s="1"/>
  <c r="C128" a="1"/>
  <c r="C128" s="1"/>
  <c r="V127" a="1"/>
  <c r="V127" s="1"/>
  <c r="U127" a="1"/>
  <c r="U127" s="1"/>
  <c r="T127" a="1"/>
  <c r="T127" s="1"/>
  <c r="S127" a="1"/>
  <c r="S127" s="1"/>
  <c r="R127" a="1"/>
  <c r="R127" s="1"/>
  <c r="Q127" a="1"/>
  <c r="Q127" s="1"/>
  <c r="P127" a="1"/>
  <c r="P127" s="1"/>
  <c r="O127" a="1"/>
  <c r="O127" s="1"/>
  <c r="N127" a="1"/>
  <c r="N127" s="1"/>
  <c r="M127" a="1"/>
  <c r="M127" s="1"/>
  <c r="L127" a="1"/>
  <c r="L127" s="1"/>
  <c r="K127" a="1"/>
  <c r="K127" s="1"/>
  <c r="J127" a="1"/>
  <c r="J127" s="1"/>
  <c r="I127" a="1"/>
  <c r="I127" s="1"/>
  <c r="H127" a="1"/>
  <c r="H127" s="1"/>
  <c r="G127" a="1"/>
  <c r="G127" s="1"/>
  <c r="F127" a="1"/>
  <c r="F127" s="1"/>
  <c r="E127" a="1"/>
  <c r="E127" s="1"/>
  <c r="D127" a="1"/>
  <c r="D127" s="1"/>
  <c r="C127" a="1"/>
  <c r="C127" s="1"/>
  <c r="V126" a="1"/>
  <c r="V126" s="1"/>
  <c r="U126" a="1"/>
  <c r="U126" s="1"/>
  <c r="T126" a="1"/>
  <c r="T126" s="1"/>
  <c r="S126" a="1"/>
  <c r="S126" s="1"/>
  <c r="R126" a="1"/>
  <c r="R126" s="1"/>
  <c r="Q126" a="1"/>
  <c r="Q126" s="1"/>
  <c r="P126" a="1"/>
  <c r="P126" s="1"/>
  <c r="O126" a="1"/>
  <c r="O126" s="1"/>
  <c r="N126" a="1"/>
  <c r="N126" s="1"/>
  <c r="M126" a="1"/>
  <c r="M126" s="1"/>
  <c r="L126" a="1"/>
  <c r="L126" s="1"/>
  <c r="K126" a="1"/>
  <c r="K126" s="1"/>
  <c r="J126" a="1"/>
  <c r="J126" s="1"/>
  <c r="I126" a="1"/>
  <c r="I126" s="1"/>
  <c r="H126" a="1"/>
  <c r="H126" s="1"/>
  <c r="G126" a="1"/>
  <c r="G126" s="1"/>
  <c r="F126" a="1"/>
  <c r="F126" s="1"/>
  <c r="E126" a="1"/>
  <c r="E126" s="1"/>
  <c r="D126" a="1"/>
  <c r="D126" s="1"/>
  <c r="C126" a="1"/>
  <c r="C126" s="1"/>
  <c r="V125" a="1"/>
  <c r="V125" s="1"/>
  <c r="U125" a="1"/>
  <c r="U125" s="1"/>
  <c r="T125" a="1"/>
  <c r="T125" s="1"/>
  <c r="S125" a="1"/>
  <c r="S125" s="1"/>
  <c r="R125" a="1"/>
  <c r="R125" s="1"/>
  <c r="Q125" a="1"/>
  <c r="Q125" s="1"/>
  <c r="P125" a="1"/>
  <c r="P125" s="1"/>
  <c r="O125" a="1"/>
  <c r="O125" s="1"/>
  <c r="N125" a="1"/>
  <c r="N125" s="1"/>
  <c r="M125" a="1"/>
  <c r="M125" s="1"/>
  <c r="L125" a="1"/>
  <c r="L125" s="1"/>
  <c r="K125" a="1"/>
  <c r="K125" s="1"/>
  <c r="J125" a="1"/>
  <c r="J125" s="1"/>
  <c r="I125" a="1"/>
  <c r="I125" s="1"/>
  <c r="H125" a="1"/>
  <c r="H125" s="1"/>
  <c r="G125" a="1"/>
  <c r="G125" s="1"/>
  <c r="F125" a="1"/>
  <c r="F125" s="1"/>
  <c r="E125" a="1"/>
  <c r="E125" s="1"/>
  <c r="D125" a="1"/>
  <c r="D125" s="1"/>
  <c r="C125" a="1"/>
  <c r="C125" s="1"/>
  <c r="V124"/>
  <c r="V124" a="1"/>
  <c r="U124"/>
  <c r="U124" a="1"/>
  <c r="T124"/>
  <c r="T124" a="1"/>
  <c r="S124"/>
  <c r="S124" a="1"/>
  <c r="R124" a="1"/>
  <c r="R124" s="1"/>
  <c r="Q124" a="1"/>
  <c r="Q124" s="1"/>
  <c r="P124" a="1"/>
  <c r="P124" s="1"/>
  <c r="O124" a="1"/>
  <c r="O124" s="1"/>
  <c r="N124" a="1"/>
  <c r="N124" s="1"/>
  <c r="M124" a="1"/>
  <c r="M124" s="1"/>
  <c r="L124" a="1"/>
  <c r="L124" s="1"/>
  <c r="K124" a="1"/>
  <c r="K124" s="1"/>
  <c r="J124" a="1"/>
  <c r="J124" s="1"/>
  <c r="I124" a="1"/>
  <c r="I124" s="1"/>
  <c r="H124" a="1"/>
  <c r="H124" s="1"/>
  <c r="G124" a="1"/>
  <c r="G124" s="1"/>
  <c r="F124" a="1"/>
  <c r="F124" s="1"/>
  <c r="E124" a="1"/>
  <c r="E124" s="1"/>
  <c r="D124" a="1"/>
  <c r="D124" s="1"/>
  <c r="C124" a="1"/>
  <c r="C124" s="1"/>
  <c r="V123" a="1"/>
  <c r="V123" s="1"/>
  <c r="U123" a="1"/>
  <c r="U123" s="1"/>
  <c r="T123" a="1"/>
  <c r="T123" s="1"/>
  <c r="S123" a="1"/>
  <c r="S123" s="1"/>
  <c r="R123" a="1"/>
  <c r="R123" s="1"/>
  <c r="Q123" a="1"/>
  <c r="Q123" s="1"/>
  <c r="P123" a="1"/>
  <c r="P123" s="1"/>
  <c r="O123" a="1"/>
  <c r="O123" s="1"/>
  <c r="N123" a="1"/>
  <c r="N123" s="1"/>
  <c r="M123" a="1"/>
  <c r="M123" s="1"/>
  <c r="L123" a="1"/>
  <c r="L123" s="1"/>
  <c r="K123" a="1"/>
  <c r="K123" s="1"/>
  <c r="J123" a="1"/>
  <c r="J123" s="1"/>
  <c r="I123" a="1"/>
  <c r="I123" s="1"/>
  <c r="H123" a="1"/>
  <c r="H123" s="1"/>
  <c r="G123" a="1"/>
  <c r="G123" s="1"/>
  <c r="F123" a="1"/>
  <c r="F123" s="1"/>
  <c r="E123" a="1"/>
  <c r="E123" s="1"/>
  <c r="D123" a="1"/>
  <c r="D123" s="1"/>
  <c r="C123" a="1"/>
  <c r="C123" s="1"/>
  <c r="V122" a="1"/>
  <c r="V122" s="1"/>
  <c r="U122" a="1"/>
  <c r="U122" s="1"/>
  <c r="T122" a="1"/>
  <c r="T122" s="1"/>
  <c r="S122" a="1"/>
  <c r="S122" s="1"/>
  <c r="R122" a="1"/>
  <c r="R122" s="1"/>
  <c r="Q122" a="1"/>
  <c r="Q122" s="1"/>
  <c r="P122" a="1"/>
  <c r="P122" s="1"/>
  <c r="O122" a="1"/>
  <c r="O122" s="1"/>
  <c r="N122" a="1"/>
  <c r="N122" s="1"/>
  <c r="M122" a="1"/>
  <c r="M122" s="1"/>
  <c r="L122" a="1"/>
  <c r="L122" s="1"/>
  <c r="K122" a="1"/>
  <c r="K122" s="1"/>
  <c r="J122" a="1"/>
  <c r="J122" s="1"/>
  <c r="I122" a="1"/>
  <c r="I122" s="1"/>
  <c r="H122" a="1"/>
  <c r="H122" s="1"/>
  <c r="G122" a="1"/>
  <c r="G122" s="1"/>
  <c r="F122" a="1"/>
  <c r="F122" s="1"/>
  <c r="E122" a="1"/>
  <c r="E122" s="1"/>
  <c r="D122" a="1"/>
  <c r="D122" s="1"/>
  <c r="C122" a="1"/>
  <c r="C122" s="1"/>
  <c r="V121" a="1"/>
  <c r="V121" s="1"/>
  <c r="U121" a="1"/>
  <c r="U121" s="1"/>
  <c r="T121" a="1"/>
  <c r="T121" s="1"/>
  <c r="S121" a="1"/>
  <c r="S121" s="1"/>
  <c r="R121" a="1"/>
  <c r="R121" s="1"/>
  <c r="Q121" a="1"/>
  <c r="Q121" s="1"/>
  <c r="P121" a="1"/>
  <c r="P121" s="1"/>
  <c r="O121" a="1"/>
  <c r="O121" s="1"/>
  <c r="N121" a="1"/>
  <c r="N121" s="1"/>
  <c r="M121" a="1"/>
  <c r="M121" s="1"/>
  <c r="L121" a="1"/>
  <c r="L121" s="1"/>
  <c r="K121" a="1"/>
  <c r="K121" s="1"/>
  <c r="J121" a="1"/>
  <c r="J121" s="1"/>
  <c r="I121" a="1"/>
  <c r="I121" s="1"/>
  <c r="H121" a="1"/>
  <c r="H121" s="1"/>
  <c r="G121" a="1"/>
  <c r="G121" s="1"/>
  <c r="F121" a="1"/>
  <c r="F121" s="1"/>
  <c r="E121" a="1"/>
  <c r="E121" s="1"/>
  <c r="D121" a="1"/>
  <c r="D121" s="1"/>
  <c r="C121" a="1"/>
  <c r="C121" s="1"/>
  <c r="V120"/>
  <c r="V120" a="1"/>
  <c r="U120"/>
  <c r="U120" a="1"/>
  <c r="T120"/>
  <c r="T120" a="1"/>
  <c r="S120"/>
  <c r="S120" a="1"/>
  <c r="R120"/>
  <c r="R120" a="1"/>
  <c r="Q120"/>
  <c r="Q120" a="1"/>
  <c r="P120"/>
  <c r="P120" a="1"/>
  <c r="O120"/>
  <c r="O120" a="1"/>
  <c r="N120"/>
  <c r="N120" a="1"/>
  <c r="M120" a="1"/>
  <c r="M120" s="1"/>
  <c r="L120" a="1"/>
  <c r="L120" s="1"/>
  <c r="K120" a="1"/>
  <c r="K120" s="1"/>
  <c r="J120" a="1"/>
  <c r="J120" s="1"/>
  <c r="I120" a="1"/>
  <c r="I120" s="1"/>
  <c r="H120" a="1"/>
  <c r="H120" s="1"/>
  <c r="G120" a="1"/>
  <c r="G120" s="1"/>
  <c r="F120" a="1"/>
  <c r="F120" s="1"/>
  <c r="E120" a="1"/>
  <c r="E120" s="1"/>
  <c r="D120" a="1"/>
  <c r="D120" s="1"/>
  <c r="C120" a="1"/>
  <c r="C120" s="1"/>
  <c r="V119" a="1"/>
  <c r="V119" s="1"/>
  <c r="U119" a="1"/>
  <c r="U119" s="1"/>
  <c r="T119" a="1"/>
  <c r="T119" s="1"/>
  <c r="S119" a="1"/>
  <c r="S119" s="1"/>
  <c r="R119" a="1"/>
  <c r="R119" s="1"/>
  <c r="Q119" a="1"/>
  <c r="Q119" s="1"/>
  <c r="P119" a="1"/>
  <c r="P119" s="1"/>
  <c r="O119" a="1"/>
  <c r="O119" s="1"/>
  <c r="N119" a="1"/>
  <c r="N119" s="1"/>
  <c r="M119" a="1"/>
  <c r="M119" s="1"/>
  <c r="L119" a="1"/>
  <c r="L119" s="1"/>
  <c r="K119" a="1"/>
  <c r="K119" s="1"/>
  <c r="J119" a="1"/>
  <c r="J119" s="1"/>
  <c r="I119" a="1"/>
  <c r="I119" s="1"/>
  <c r="H119" a="1"/>
  <c r="H119" s="1"/>
  <c r="G119" a="1"/>
  <c r="G119" s="1"/>
  <c r="F119" a="1"/>
  <c r="F119" s="1"/>
  <c r="E119" a="1"/>
  <c r="E119" s="1"/>
  <c r="D119" a="1"/>
  <c r="D119" s="1"/>
  <c r="C119" a="1"/>
  <c r="C119" s="1"/>
  <c r="V118" a="1"/>
  <c r="V118" s="1"/>
  <c r="U118" a="1"/>
  <c r="U118" s="1"/>
  <c r="T118" a="1"/>
  <c r="T118" s="1"/>
  <c r="S118" a="1"/>
  <c r="S118" s="1"/>
  <c r="R118" a="1"/>
  <c r="R118" s="1"/>
  <c r="Q118" a="1"/>
  <c r="Q118" s="1"/>
  <c r="P118" a="1"/>
  <c r="P118" s="1"/>
  <c r="O118" a="1"/>
  <c r="O118" s="1"/>
  <c r="N118" a="1"/>
  <c r="N118" s="1"/>
  <c r="M118" a="1"/>
  <c r="M118" s="1"/>
  <c r="L118" a="1"/>
  <c r="L118" s="1"/>
  <c r="K118" a="1"/>
  <c r="K118" s="1"/>
  <c r="J118" a="1"/>
  <c r="J118" s="1"/>
  <c r="I118" a="1"/>
  <c r="I118" s="1"/>
  <c r="H118" a="1"/>
  <c r="H118" s="1"/>
  <c r="G118" a="1"/>
  <c r="G118" s="1"/>
  <c r="F118" a="1"/>
  <c r="F118" s="1"/>
  <c r="E118" a="1"/>
  <c r="E118" s="1"/>
  <c r="D118" a="1"/>
  <c r="D118" s="1"/>
  <c r="C118" a="1"/>
  <c r="C118" s="1"/>
  <c r="V117" a="1"/>
  <c r="V117" s="1"/>
  <c r="U117" a="1"/>
  <c r="U117" s="1"/>
  <c r="T117" a="1"/>
  <c r="T117" s="1"/>
  <c r="S117" a="1"/>
  <c r="S117" s="1"/>
  <c r="R117" a="1"/>
  <c r="R117" s="1"/>
  <c r="Q117" a="1"/>
  <c r="Q117" s="1"/>
  <c r="P117" a="1"/>
  <c r="P117" s="1"/>
  <c r="O117" a="1"/>
  <c r="O117" s="1"/>
  <c r="N117" a="1"/>
  <c r="N117" s="1"/>
  <c r="M117" a="1"/>
  <c r="M117" s="1"/>
  <c r="L117" a="1"/>
  <c r="L117" s="1"/>
  <c r="K117" a="1"/>
  <c r="K117" s="1"/>
  <c r="J117" a="1"/>
  <c r="J117" s="1"/>
  <c r="I117" a="1"/>
  <c r="I117" s="1"/>
  <c r="H117" a="1"/>
  <c r="H117" s="1"/>
  <c r="G117" a="1"/>
  <c r="G117" s="1"/>
  <c r="F117" a="1"/>
  <c r="F117" s="1"/>
  <c r="E117" a="1"/>
  <c r="E117" s="1"/>
  <c r="D117" a="1"/>
  <c r="D117" s="1"/>
  <c r="C117" a="1"/>
  <c r="C117" s="1"/>
  <c r="V116" a="1"/>
  <c r="V116" s="1"/>
  <c r="U116" a="1"/>
  <c r="U116" s="1"/>
  <c r="T116" a="1"/>
  <c r="T116" s="1"/>
  <c r="S116" a="1"/>
  <c r="S116" s="1"/>
  <c r="R116" a="1"/>
  <c r="R116" s="1"/>
  <c r="Q116" a="1"/>
  <c r="Q116" s="1"/>
  <c r="P116" a="1"/>
  <c r="P116" s="1"/>
  <c r="O116" a="1"/>
  <c r="O116" s="1"/>
  <c r="N116" a="1"/>
  <c r="N116" s="1"/>
  <c r="M116" a="1"/>
  <c r="M116" s="1"/>
  <c r="L116" a="1"/>
  <c r="L116" s="1"/>
  <c r="K116" a="1"/>
  <c r="K116" s="1"/>
  <c r="J116" a="1"/>
  <c r="J116" s="1"/>
  <c r="I116" a="1"/>
  <c r="I116" s="1"/>
  <c r="H116" a="1"/>
  <c r="H116" s="1"/>
  <c r="G116" a="1"/>
  <c r="G116" s="1"/>
  <c r="F116" a="1"/>
  <c r="F116" s="1"/>
  <c r="E116" a="1"/>
  <c r="E116" s="1"/>
  <c r="D116" a="1"/>
  <c r="D116" s="1"/>
  <c r="C116" a="1"/>
  <c r="C116" s="1"/>
  <c r="V115" a="1"/>
  <c r="V115" s="1"/>
  <c r="U115" a="1"/>
  <c r="U115" s="1"/>
  <c r="T115" a="1"/>
  <c r="T115" s="1"/>
  <c r="S115" a="1"/>
  <c r="S115" s="1"/>
  <c r="R115" a="1"/>
  <c r="R115" s="1"/>
  <c r="Q115" a="1"/>
  <c r="Q115" s="1"/>
  <c r="P115" a="1"/>
  <c r="P115" s="1"/>
  <c r="O115" a="1"/>
  <c r="O115" s="1"/>
  <c r="N115" a="1"/>
  <c r="N115" s="1"/>
  <c r="M115" a="1"/>
  <c r="M115" s="1"/>
  <c r="L115" a="1"/>
  <c r="L115" s="1"/>
  <c r="K115" a="1"/>
  <c r="K115" s="1"/>
  <c r="J115" a="1"/>
  <c r="J115" s="1"/>
  <c r="I115" a="1"/>
  <c r="I115" s="1"/>
  <c r="H115" a="1"/>
  <c r="H115" s="1"/>
  <c r="G115" a="1"/>
  <c r="G115" s="1"/>
  <c r="F115" a="1"/>
  <c r="F115" s="1"/>
  <c r="E115" a="1"/>
  <c r="E115" s="1"/>
  <c r="D115" a="1"/>
  <c r="D115" s="1"/>
  <c r="C115" a="1"/>
  <c r="C115" s="1"/>
  <c r="V114" a="1"/>
  <c r="V114" s="1"/>
  <c r="U114" a="1"/>
  <c r="U114" s="1"/>
  <c r="T114" a="1"/>
  <c r="T114" s="1"/>
  <c r="S114" a="1"/>
  <c r="S114" s="1"/>
  <c r="R114" a="1"/>
  <c r="R114" s="1"/>
  <c r="Q114" a="1"/>
  <c r="Q114" s="1"/>
  <c r="P114" a="1"/>
  <c r="P114" s="1"/>
  <c r="O114" a="1"/>
  <c r="O114" s="1"/>
  <c r="N114" a="1"/>
  <c r="N114" s="1"/>
  <c r="M114" a="1"/>
  <c r="M114" s="1"/>
  <c r="L114" a="1"/>
  <c r="L114" s="1"/>
  <c r="K114" a="1"/>
  <c r="K114" s="1"/>
  <c r="J114" a="1"/>
  <c r="J114" s="1"/>
  <c r="I114" a="1"/>
  <c r="I114" s="1"/>
  <c r="H114" a="1"/>
  <c r="H114" s="1"/>
  <c r="G114" a="1"/>
  <c r="G114" s="1"/>
  <c r="F114" a="1"/>
  <c r="F114" s="1"/>
  <c r="E114" a="1"/>
  <c r="E114" s="1"/>
  <c r="D114" a="1"/>
  <c r="D114" s="1"/>
  <c r="C114" a="1"/>
  <c r="C114" s="1"/>
  <c r="V113" a="1"/>
  <c r="V113" s="1"/>
  <c r="U113" a="1"/>
  <c r="U113" s="1"/>
  <c r="T113" a="1"/>
  <c r="T113" s="1"/>
  <c r="S113" a="1"/>
  <c r="S113" s="1"/>
  <c r="R113" a="1"/>
  <c r="R113" s="1"/>
  <c r="Q113" a="1"/>
  <c r="Q113" s="1"/>
  <c r="P113" a="1"/>
  <c r="P113" s="1"/>
  <c r="O113" a="1"/>
  <c r="O113" s="1"/>
  <c r="N113" a="1"/>
  <c r="N113" s="1"/>
  <c r="M113" a="1"/>
  <c r="M113" s="1"/>
  <c r="L113" a="1"/>
  <c r="L113" s="1"/>
  <c r="K113" a="1"/>
  <c r="K113" s="1"/>
  <c r="J113" a="1"/>
  <c r="J113" s="1"/>
  <c r="I113" a="1"/>
  <c r="I113" s="1"/>
  <c r="H113" a="1"/>
  <c r="H113" s="1"/>
  <c r="G113" a="1"/>
  <c r="G113" s="1"/>
  <c r="F113" a="1"/>
  <c r="F113" s="1"/>
  <c r="E113" a="1"/>
  <c r="E113" s="1"/>
  <c r="D113" a="1"/>
  <c r="D113" s="1"/>
  <c r="C113" a="1"/>
  <c r="C113" s="1"/>
  <c r="V112" a="1"/>
  <c r="V112" s="1"/>
  <c r="U112" a="1"/>
  <c r="U112" s="1"/>
  <c r="T112" a="1"/>
  <c r="T112" s="1"/>
  <c r="S112" a="1"/>
  <c r="S112" s="1"/>
  <c r="R112" a="1"/>
  <c r="R112" s="1"/>
  <c r="Q112" a="1"/>
  <c r="Q112" s="1"/>
  <c r="P112" a="1"/>
  <c r="P112" s="1"/>
  <c r="O112" a="1"/>
  <c r="O112" s="1"/>
  <c r="N112" a="1"/>
  <c r="N112" s="1"/>
  <c r="M112" a="1"/>
  <c r="M112" s="1"/>
  <c r="L112" a="1"/>
  <c r="L112" s="1"/>
  <c r="K112" a="1"/>
  <c r="K112" s="1"/>
  <c r="J112" a="1"/>
  <c r="J112" s="1"/>
  <c r="I112" a="1"/>
  <c r="I112" s="1"/>
  <c r="H112" a="1"/>
  <c r="H112" s="1"/>
  <c r="G112" a="1"/>
  <c r="G112" s="1"/>
  <c r="F112" a="1"/>
  <c r="F112" s="1"/>
  <c r="E112" a="1"/>
  <c r="E112" s="1"/>
  <c r="D112" a="1"/>
  <c r="D112" s="1"/>
  <c r="C112" a="1"/>
  <c r="C112" s="1"/>
  <c r="V111" a="1"/>
  <c r="V111" s="1"/>
  <c r="U111" a="1"/>
  <c r="U111" s="1"/>
  <c r="T111" a="1"/>
  <c r="T111" s="1"/>
  <c r="S111" a="1"/>
  <c r="S111" s="1"/>
  <c r="R111" a="1"/>
  <c r="R111" s="1"/>
  <c r="Q111" a="1"/>
  <c r="Q111" s="1"/>
  <c r="P111" a="1"/>
  <c r="P111" s="1"/>
  <c r="O111" a="1"/>
  <c r="O111" s="1"/>
  <c r="N111" a="1"/>
  <c r="N111" s="1"/>
  <c r="M111" a="1"/>
  <c r="M111" s="1"/>
  <c r="L111" a="1"/>
  <c r="L111" s="1"/>
  <c r="K111" a="1"/>
  <c r="K111" s="1"/>
  <c r="J111" a="1"/>
  <c r="J111" s="1"/>
  <c r="I111" a="1"/>
  <c r="I111" s="1"/>
  <c r="H111" a="1"/>
  <c r="H111" s="1"/>
  <c r="G111" a="1"/>
  <c r="G111" s="1"/>
  <c r="F111" a="1"/>
  <c r="F111" s="1"/>
  <c r="E111" a="1"/>
  <c r="E111" s="1"/>
  <c r="D111" a="1"/>
  <c r="D111" s="1"/>
  <c r="C111" a="1"/>
  <c r="C111" s="1"/>
  <c r="V110" a="1"/>
  <c r="V110" s="1"/>
  <c r="U110" a="1"/>
  <c r="U110" s="1"/>
  <c r="T110" a="1"/>
  <c r="T110" s="1"/>
  <c r="S110" a="1"/>
  <c r="S110" s="1"/>
  <c r="R110" a="1"/>
  <c r="R110" s="1"/>
  <c r="Q110" a="1"/>
  <c r="Q110" s="1"/>
  <c r="P110" a="1"/>
  <c r="P110" s="1"/>
  <c r="O110" a="1"/>
  <c r="O110" s="1"/>
  <c r="N110" a="1"/>
  <c r="N110" s="1"/>
  <c r="M110" a="1"/>
  <c r="M110" s="1"/>
  <c r="L110" a="1"/>
  <c r="L110" s="1"/>
  <c r="K110" a="1"/>
  <c r="K110" s="1"/>
  <c r="J110" a="1"/>
  <c r="J110" s="1"/>
  <c r="I110" a="1"/>
  <c r="I110" s="1"/>
  <c r="H110" a="1"/>
  <c r="H110" s="1"/>
  <c r="G110" a="1"/>
  <c r="G110" s="1"/>
  <c r="F110" a="1"/>
  <c r="F110" s="1"/>
  <c r="E110" a="1"/>
  <c r="E110" s="1"/>
  <c r="D110" a="1"/>
  <c r="D110" s="1"/>
  <c r="C110" a="1"/>
  <c r="C110" s="1"/>
  <c r="V109" a="1"/>
  <c r="V109" s="1"/>
  <c r="U109" a="1"/>
  <c r="U109" s="1"/>
  <c r="T109" a="1"/>
  <c r="T109" s="1"/>
  <c r="S109" a="1"/>
  <c r="S109" s="1"/>
  <c r="R109" a="1"/>
  <c r="R109" s="1"/>
  <c r="Q109" a="1"/>
  <c r="Q109" s="1"/>
  <c r="P109" a="1"/>
  <c r="P109" s="1"/>
  <c r="O109" a="1"/>
  <c r="O109" s="1"/>
  <c r="N109" a="1"/>
  <c r="N109" s="1"/>
  <c r="M109" a="1"/>
  <c r="M109" s="1"/>
  <c r="L109" a="1"/>
  <c r="L109" s="1"/>
  <c r="K109" a="1"/>
  <c r="K109" s="1"/>
  <c r="J109" a="1"/>
  <c r="J109" s="1"/>
  <c r="I109" a="1"/>
  <c r="I109" s="1"/>
  <c r="H109" a="1"/>
  <c r="H109" s="1"/>
  <c r="G109" a="1"/>
  <c r="G109" s="1"/>
  <c r="F109" a="1"/>
  <c r="F109" s="1"/>
  <c r="E109" a="1"/>
  <c r="E109" s="1"/>
  <c r="D109" a="1"/>
  <c r="D109" s="1"/>
  <c r="C109" a="1"/>
  <c r="C109" s="1"/>
  <c r="V108" a="1"/>
  <c r="V108" s="1"/>
  <c r="U108" a="1"/>
  <c r="U108" s="1"/>
  <c r="T108" a="1"/>
  <c r="T108" s="1"/>
  <c r="S108" a="1"/>
  <c r="S108" s="1"/>
  <c r="R108" a="1"/>
  <c r="R108" s="1"/>
  <c r="Q108" a="1"/>
  <c r="Q108" s="1"/>
  <c r="P108" a="1"/>
  <c r="P108" s="1"/>
  <c r="O108" a="1"/>
  <c r="O108" s="1"/>
  <c r="N108" a="1"/>
  <c r="N108" s="1"/>
  <c r="M108" a="1"/>
  <c r="M108" s="1"/>
  <c r="L108" a="1"/>
  <c r="L108" s="1"/>
  <c r="K108" a="1"/>
  <c r="K108" s="1"/>
  <c r="J108" a="1"/>
  <c r="J108" s="1"/>
  <c r="I108" a="1"/>
  <c r="I108" s="1"/>
  <c r="H108" a="1"/>
  <c r="H108" s="1"/>
  <c r="G108" a="1"/>
  <c r="G108" s="1"/>
  <c r="F108" a="1"/>
  <c r="F108" s="1"/>
  <c r="E108" a="1"/>
  <c r="E108" s="1"/>
  <c r="D108" a="1"/>
  <c r="D108" s="1"/>
  <c r="C108" a="1"/>
  <c r="C108" s="1"/>
  <c r="V107" a="1"/>
  <c r="V107" s="1"/>
  <c r="U107" a="1"/>
  <c r="U107" s="1"/>
  <c r="T107" a="1"/>
  <c r="T107" s="1"/>
  <c r="S107" a="1"/>
  <c r="S107" s="1"/>
  <c r="R107" a="1"/>
  <c r="R107" s="1"/>
  <c r="Q107" a="1"/>
  <c r="Q107" s="1"/>
  <c r="P107" a="1"/>
  <c r="P107" s="1"/>
  <c r="O107" a="1"/>
  <c r="O107" s="1"/>
  <c r="N107" a="1"/>
  <c r="N107" s="1"/>
  <c r="M107" a="1"/>
  <c r="M107" s="1"/>
  <c r="L107" a="1"/>
  <c r="L107" s="1"/>
  <c r="K107" a="1"/>
  <c r="K107" s="1"/>
  <c r="J107" a="1"/>
  <c r="J107" s="1"/>
  <c r="I107" a="1"/>
  <c r="I107" s="1"/>
  <c r="H107" a="1"/>
  <c r="H107" s="1"/>
  <c r="G107" a="1"/>
  <c r="G107" s="1"/>
  <c r="F107" a="1"/>
  <c r="F107" s="1"/>
  <c r="E107" a="1"/>
  <c r="E107" s="1"/>
  <c r="D107" a="1"/>
  <c r="D107" s="1"/>
  <c r="C107" a="1"/>
  <c r="C107" s="1"/>
  <c r="V106" a="1"/>
  <c r="V106" s="1"/>
  <c r="U106" a="1"/>
  <c r="U106" s="1"/>
  <c r="T106" a="1"/>
  <c r="T106" s="1"/>
  <c r="S106" a="1"/>
  <c r="S106" s="1"/>
  <c r="R106" a="1"/>
  <c r="R106" s="1"/>
  <c r="Q106" a="1"/>
  <c r="Q106" s="1"/>
  <c r="P106" a="1"/>
  <c r="P106" s="1"/>
  <c r="O106" a="1"/>
  <c r="O106" s="1"/>
  <c r="N106" a="1"/>
  <c r="N106" s="1"/>
  <c r="M106" a="1"/>
  <c r="M106" s="1"/>
  <c r="L106" a="1"/>
  <c r="L106" s="1"/>
  <c r="K106" a="1"/>
  <c r="K106" s="1"/>
  <c r="J106" a="1"/>
  <c r="J106" s="1"/>
  <c r="I106" a="1"/>
  <c r="I106" s="1"/>
  <c r="H106" a="1"/>
  <c r="H106" s="1"/>
  <c r="G106" a="1"/>
  <c r="G106" s="1"/>
  <c r="F106" a="1"/>
  <c r="F106" s="1"/>
  <c r="E106" a="1"/>
  <c r="E106" s="1"/>
  <c r="D106" a="1"/>
  <c r="D106" s="1"/>
  <c r="C106" a="1"/>
  <c r="C106" s="1"/>
  <c r="V105" a="1"/>
  <c r="V105" s="1"/>
  <c r="U105" a="1"/>
  <c r="U105" s="1"/>
  <c r="T105" a="1"/>
  <c r="T105" s="1"/>
  <c r="S105" a="1"/>
  <c r="S105" s="1"/>
  <c r="R105" a="1"/>
  <c r="R105" s="1"/>
  <c r="Q105" a="1"/>
  <c r="Q105" s="1"/>
  <c r="P105" a="1"/>
  <c r="P105" s="1"/>
  <c r="O105" a="1"/>
  <c r="O105" s="1"/>
  <c r="N105" a="1"/>
  <c r="N105" s="1"/>
  <c r="M105" a="1"/>
  <c r="M105" s="1"/>
  <c r="L105" a="1"/>
  <c r="L105" s="1"/>
  <c r="K105" a="1"/>
  <c r="K105" s="1"/>
  <c r="J105" a="1"/>
  <c r="J105" s="1"/>
  <c r="I105" a="1"/>
  <c r="I105" s="1"/>
  <c r="H105" a="1"/>
  <c r="H105" s="1"/>
  <c r="G105" a="1"/>
  <c r="G105" s="1"/>
  <c r="F105" a="1"/>
  <c r="F105" s="1"/>
  <c r="E105" a="1"/>
  <c r="E105" s="1"/>
  <c r="D105" a="1"/>
  <c r="D105" s="1"/>
  <c r="C105" a="1"/>
  <c r="C105" s="1"/>
  <c r="V104"/>
  <c r="V104" a="1"/>
  <c r="U104"/>
  <c r="U104" a="1"/>
  <c r="T104"/>
  <c r="T104" a="1"/>
  <c r="S104"/>
  <c r="S104" a="1"/>
  <c r="R104"/>
  <c r="R104" a="1"/>
  <c r="Q104"/>
  <c r="Q104" a="1"/>
  <c r="P104"/>
  <c r="P104" a="1"/>
  <c r="O104"/>
  <c r="O104" a="1"/>
  <c r="N104"/>
  <c r="N104" a="1"/>
  <c r="M104"/>
  <c r="M104" a="1"/>
  <c r="L104" a="1"/>
  <c r="L104" s="1"/>
  <c r="K104" a="1"/>
  <c r="K104" s="1"/>
  <c r="J104" a="1"/>
  <c r="J104" s="1"/>
  <c r="I104" a="1"/>
  <c r="I104" s="1"/>
  <c r="H104" a="1"/>
  <c r="H104" s="1"/>
  <c r="G104" a="1"/>
  <c r="G104" s="1"/>
  <c r="F104" a="1"/>
  <c r="F104" s="1"/>
  <c r="E104" a="1"/>
  <c r="E104" s="1"/>
  <c r="D104" a="1"/>
  <c r="D104" s="1"/>
  <c r="C104" a="1"/>
  <c r="C104" s="1"/>
  <c r="V103" a="1"/>
  <c r="V103" s="1"/>
  <c r="U103" a="1"/>
  <c r="U103" s="1"/>
  <c r="T103" a="1"/>
  <c r="T103" s="1"/>
  <c r="S103" a="1"/>
  <c r="S103" s="1"/>
  <c r="R103" a="1"/>
  <c r="R103" s="1"/>
  <c r="Q103" a="1"/>
  <c r="Q103" s="1"/>
  <c r="P103" a="1"/>
  <c r="P103" s="1"/>
  <c r="O103" a="1"/>
  <c r="O103" s="1"/>
  <c r="N103" a="1"/>
  <c r="N103" s="1"/>
  <c r="M103" a="1"/>
  <c r="M103" s="1"/>
  <c r="L103" a="1"/>
  <c r="L103" s="1"/>
  <c r="K103" a="1"/>
  <c r="K103" s="1"/>
  <c r="J103" a="1"/>
  <c r="J103" s="1"/>
  <c r="I103" a="1"/>
  <c r="I103" s="1"/>
  <c r="H103" a="1"/>
  <c r="H103" s="1"/>
  <c r="G103" a="1"/>
  <c r="G103" s="1"/>
  <c r="F103" a="1"/>
  <c r="F103" s="1"/>
  <c r="E103" a="1"/>
  <c r="E103" s="1"/>
  <c r="D103" a="1"/>
  <c r="D103" s="1"/>
  <c r="C103" a="1"/>
  <c r="C103" s="1"/>
  <c r="V102" a="1"/>
  <c r="V102" s="1"/>
  <c r="U102" a="1"/>
  <c r="U102" s="1"/>
  <c r="T102" a="1"/>
  <c r="T102" s="1"/>
  <c r="S102" a="1"/>
  <c r="S102" s="1"/>
  <c r="R102" a="1"/>
  <c r="R102" s="1"/>
  <c r="Q102" a="1"/>
  <c r="Q102" s="1"/>
  <c r="P102" a="1"/>
  <c r="P102" s="1"/>
  <c r="O102" a="1"/>
  <c r="O102" s="1"/>
  <c r="N102" a="1"/>
  <c r="N102" s="1"/>
  <c r="M102" a="1"/>
  <c r="M102" s="1"/>
  <c r="L102" a="1"/>
  <c r="L102" s="1"/>
  <c r="K102" a="1"/>
  <c r="K102" s="1"/>
  <c r="J102" a="1"/>
  <c r="J102" s="1"/>
  <c r="I102" a="1"/>
  <c r="I102" s="1"/>
  <c r="H102" a="1"/>
  <c r="H102" s="1"/>
  <c r="G102" a="1"/>
  <c r="G102" s="1"/>
  <c r="F102" a="1"/>
  <c r="F102" s="1"/>
  <c r="E102" a="1"/>
  <c r="E102" s="1"/>
  <c r="D102" a="1"/>
  <c r="D102" s="1"/>
  <c r="C102" a="1"/>
  <c r="C102" s="1"/>
  <c r="V101" a="1"/>
  <c r="V101" s="1"/>
  <c r="U101" a="1"/>
  <c r="U101" s="1"/>
  <c r="T101" a="1"/>
  <c r="T101" s="1"/>
  <c r="S101" a="1"/>
  <c r="S101" s="1"/>
  <c r="R101" a="1"/>
  <c r="R101" s="1"/>
  <c r="Q101" a="1"/>
  <c r="Q101" s="1"/>
  <c r="P101" a="1"/>
  <c r="P101" s="1"/>
  <c r="O101" a="1"/>
  <c r="O101" s="1"/>
  <c r="N101" a="1"/>
  <c r="N101" s="1"/>
  <c r="M101" a="1"/>
  <c r="M101" s="1"/>
  <c r="L101" a="1"/>
  <c r="L101" s="1"/>
  <c r="K101" a="1"/>
  <c r="K101" s="1"/>
  <c r="J101" a="1"/>
  <c r="J101" s="1"/>
  <c r="I101" a="1"/>
  <c r="I101" s="1"/>
  <c r="H101" a="1"/>
  <c r="H101" s="1"/>
  <c r="G101" a="1"/>
  <c r="G101" s="1"/>
  <c r="F101" a="1"/>
  <c r="F101" s="1"/>
  <c r="E101" a="1"/>
  <c r="E101" s="1"/>
  <c r="D101" a="1"/>
  <c r="D101" s="1"/>
  <c r="C101" a="1"/>
  <c r="C101" s="1"/>
  <c r="V100" a="1"/>
  <c r="V100" s="1"/>
  <c r="U100" a="1"/>
  <c r="U100" s="1"/>
  <c r="T100" a="1"/>
  <c r="T100" s="1"/>
  <c r="S100" a="1"/>
  <c r="S100" s="1"/>
  <c r="R100" a="1"/>
  <c r="R100" s="1"/>
  <c r="Q100" a="1"/>
  <c r="Q100" s="1"/>
  <c r="P100" a="1"/>
  <c r="P100" s="1"/>
  <c r="O100" a="1"/>
  <c r="O100" s="1"/>
  <c r="N100" a="1"/>
  <c r="N100" s="1"/>
  <c r="M100" a="1"/>
  <c r="M100" s="1"/>
  <c r="L100" a="1"/>
  <c r="L100" s="1"/>
  <c r="K100" a="1"/>
  <c r="K100" s="1"/>
  <c r="J100" a="1"/>
  <c r="J100" s="1"/>
  <c r="I100" a="1"/>
  <c r="I100" s="1"/>
  <c r="H100" a="1"/>
  <c r="H100" s="1"/>
  <c r="G100" a="1"/>
  <c r="G100" s="1"/>
  <c r="F100" a="1"/>
  <c r="F100" s="1"/>
  <c r="E100" a="1"/>
  <c r="E100" s="1"/>
  <c r="D100" a="1"/>
  <c r="D100" s="1"/>
  <c r="C100" a="1"/>
  <c r="C100" s="1"/>
  <c r="V99" a="1"/>
  <c r="V99" s="1"/>
  <c r="U99" a="1"/>
  <c r="U99" s="1"/>
  <c r="T99" a="1"/>
  <c r="T99" s="1"/>
  <c r="S99" a="1"/>
  <c r="S99" s="1"/>
  <c r="R99" a="1"/>
  <c r="R99" s="1"/>
  <c r="Q99" a="1"/>
  <c r="Q99" s="1"/>
  <c r="P99" a="1"/>
  <c r="P99" s="1"/>
  <c r="O99" a="1"/>
  <c r="O99" s="1"/>
  <c r="N99" a="1"/>
  <c r="N99" s="1"/>
  <c r="M99" a="1"/>
  <c r="M99" s="1"/>
  <c r="L99" a="1"/>
  <c r="L99" s="1"/>
  <c r="K99" a="1"/>
  <c r="K99" s="1"/>
  <c r="J99" a="1"/>
  <c r="J99" s="1"/>
  <c r="I99" a="1"/>
  <c r="I99" s="1"/>
  <c r="H99" a="1"/>
  <c r="H99" s="1"/>
  <c r="G99" a="1"/>
  <c r="G99" s="1"/>
  <c r="F99" a="1"/>
  <c r="F99" s="1"/>
  <c r="E99" a="1"/>
  <c r="E99" s="1"/>
  <c r="D99" a="1"/>
  <c r="D99" s="1"/>
  <c r="C99" a="1"/>
  <c r="C99" s="1"/>
  <c r="V98" a="1"/>
  <c r="V98" s="1"/>
  <c r="U98" a="1"/>
  <c r="U98" s="1"/>
  <c r="T98" a="1"/>
  <c r="T98" s="1"/>
  <c r="S98" a="1"/>
  <c r="S98" s="1"/>
  <c r="R98" a="1"/>
  <c r="R98" s="1"/>
  <c r="Q98" a="1"/>
  <c r="Q98" s="1"/>
  <c r="P98" a="1"/>
  <c r="P98" s="1"/>
  <c r="O98" a="1"/>
  <c r="O98" s="1"/>
  <c r="N98" a="1"/>
  <c r="N98" s="1"/>
  <c r="M98" a="1"/>
  <c r="M98" s="1"/>
  <c r="L98" a="1"/>
  <c r="L98" s="1"/>
  <c r="K98" a="1"/>
  <c r="K98" s="1"/>
  <c r="J98" a="1"/>
  <c r="J98" s="1"/>
  <c r="I98" a="1"/>
  <c r="I98" s="1"/>
  <c r="H98" a="1"/>
  <c r="H98" s="1"/>
  <c r="G98" a="1"/>
  <c r="G98" s="1"/>
  <c r="F98" a="1"/>
  <c r="F98" s="1"/>
  <c r="E98" a="1"/>
  <c r="E98" s="1"/>
  <c r="D98" a="1"/>
  <c r="D98" s="1"/>
  <c r="C98" a="1"/>
  <c r="C98" s="1"/>
  <c r="V97" a="1"/>
  <c r="V97" s="1"/>
  <c r="U97" a="1"/>
  <c r="U97" s="1"/>
  <c r="T97" a="1"/>
  <c r="T97" s="1"/>
  <c r="S97" a="1"/>
  <c r="S97" s="1"/>
  <c r="R97" a="1"/>
  <c r="R97" s="1"/>
  <c r="Q97" a="1"/>
  <c r="Q97" s="1"/>
  <c r="P97" a="1"/>
  <c r="P97" s="1"/>
  <c r="O97" a="1"/>
  <c r="O97" s="1"/>
  <c r="N97" a="1"/>
  <c r="N97" s="1"/>
  <c r="M97" a="1"/>
  <c r="M97" s="1"/>
  <c r="L97" a="1"/>
  <c r="L97" s="1"/>
  <c r="K97" a="1"/>
  <c r="K97" s="1"/>
  <c r="J97" a="1"/>
  <c r="J97" s="1"/>
  <c r="I97" a="1"/>
  <c r="I97" s="1"/>
  <c r="H97" a="1"/>
  <c r="H97" s="1"/>
  <c r="G97" a="1"/>
  <c r="G97" s="1"/>
  <c r="F97" a="1"/>
  <c r="F97" s="1"/>
  <c r="E97" a="1"/>
  <c r="E97" s="1"/>
  <c r="D97" a="1"/>
  <c r="D97" s="1"/>
  <c r="C97" a="1"/>
  <c r="C97" s="1"/>
  <c r="V96" a="1"/>
  <c r="V96" s="1"/>
  <c r="U96" a="1"/>
  <c r="U96" s="1"/>
  <c r="T96" a="1"/>
  <c r="T96" s="1"/>
  <c r="S96" a="1"/>
  <c r="S96" s="1"/>
  <c r="R96" a="1"/>
  <c r="R96" s="1"/>
  <c r="Q96" a="1"/>
  <c r="Q96" s="1"/>
  <c r="P96" a="1"/>
  <c r="P96" s="1"/>
  <c r="O96" a="1"/>
  <c r="O96" s="1"/>
  <c r="N96" a="1"/>
  <c r="N96" s="1"/>
  <c r="M96" a="1"/>
  <c r="M96" s="1"/>
  <c r="L96" a="1"/>
  <c r="L96" s="1"/>
  <c r="K96" a="1"/>
  <c r="K96" s="1"/>
  <c r="J96" a="1"/>
  <c r="J96" s="1"/>
  <c r="I96" a="1"/>
  <c r="I96" s="1"/>
  <c r="H96" a="1"/>
  <c r="H96" s="1"/>
  <c r="G96" a="1"/>
  <c r="G96" s="1"/>
  <c r="F96" a="1"/>
  <c r="F96" s="1"/>
  <c r="E96" a="1"/>
  <c r="E96" s="1"/>
  <c r="D96" a="1"/>
  <c r="D96" s="1"/>
  <c r="C96" a="1"/>
  <c r="C96" s="1"/>
  <c r="V95" a="1"/>
  <c r="V95" s="1"/>
  <c r="U95" a="1"/>
  <c r="U95" s="1"/>
  <c r="T95" a="1"/>
  <c r="T95" s="1"/>
  <c r="S95" a="1"/>
  <c r="S95" s="1"/>
  <c r="R95" a="1"/>
  <c r="R95" s="1"/>
  <c r="Q95" a="1"/>
  <c r="Q95" s="1"/>
  <c r="P95" a="1"/>
  <c r="P95" s="1"/>
  <c r="O95" a="1"/>
  <c r="O95" s="1"/>
  <c r="N95" a="1"/>
  <c r="N95" s="1"/>
  <c r="M95" a="1"/>
  <c r="M95" s="1"/>
  <c r="L95" a="1"/>
  <c r="L95" s="1"/>
  <c r="K95" a="1"/>
  <c r="K95" s="1"/>
  <c r="J95" a="1"/>
  <c r="J95" s="1"/>
  <c r="I95" a="1"/>
  <c r="I95" s="1"/>
  <c r="H95" a="1"/>
  <c r="H95" s="1"/>
  <c r="G95" a="1"/>
  <c r="G95" s="1"/>
  <c r="F95" a="1"/>
  <c r="F95" s="1"/>
  <c r="E95" a="1"/>
  <c r="E95" s="1"/>
  <c r="D95" a="1"/>
  <c r="D95" s="1"/>
  <c r="C95" a="1"/>
  <c r="C95" s="1"/>
  <c r="V94"/>
  <c r="V94" a="1"/>
  <c r="U94"/>
  <c r="U94" a="1"/>
  <c r="T94" a="1"/>
  <c r="T94" s="1"/>
  <c r="S94" a="1"/>
  <c r="S94" s="1"/>
  <c r="R94" a="1"/>
  <c r="R94" s="1"/>
  <c r="Q94" a="1"/>
  <c r="Q94" s="1"/>
  <c r="P94" a="1"/>
  <c r="P94" s="1"/>
  <c r="O94" a="1"/>
  <c r="O94" s="1"/>
  <c r="N94" a="1"/>
  <c r="N94" s="1"/>
  <c r="M94" a="1"/>
  <c r="M94" s="1"/>
  <c r="L94" a="1"/>
  <c r="L94" s="1"/>
  <c r="K94" a="1"/>
  <c r="K94" s="1"/>
  <c r="J94" a="1"/>
  <c r="J94" s="1"/>
  <c r="I94" a="1"/>
  <c r="I94" s="1"/>
  <c r="H94" a="1"/>
  <c r="H94" s="1"/>
  <c r="G94" a="1"/>
  <c r="G94" s="1"/>
  <c r="F94" a="1"/>
  <c r="F94" s="1"/>
  <c r="E94" a="1"/>
  <c r="E94" s="1"/>
  <c r="D94" a="1"/>
  <c r="D94" s="1"/>
  <c r="C94" a="1"/>
  <c r="C94" s="1"/>
  <c r="V93" a="1"/>
  <c r="V93" s="1"/>
  <c r="U93" a="1"/>
  <c r="U93" s="1"/>
  <c r="T93" a="1"/>
  <c r="T93" s="1"/>
  <c r="S93" a="1"/>
  <c r="S93" s="1"/>
  <c r="R93" a="1"/>
  <c r="R93" s="1"/>
  <c r="Q93" a="1"/>
  <c r="Q93" s="1"/>
  <c r="P93" a="1"/>
  <c r="P93" s="1"/>
  <c r="O93" a="1"/>
  <c r="O93" s="1"/>
  <c r="N93" a="1"/>
  <c r="N93" s="1"/>
  <c r="M93" a="1"/>
  <c r="M93" s="1"/>
  <c r="L93" a="1"/>
  <c r="L93" s="1"/>
  <c r="K93" a="1"/>
  <c r="K93" s="1"/>
  <c r="J93" a="1"/>
  <c r="J93" s="1"/>
  <c r="I93" a="1"/>
  <c r="I93" s="1"/>
  <c r="H93" a="1"/>
  <c r="H93" s="1"/>
  <c r="G93" a="1"/>
  <c r="G93" s="1"/>
  <c r="F93" a="1"/>
  <c r="F93" s="1"/>
  <c r="E93" a="1"/>
  <c r="E93" s="1"/>
  <c r="D93" a="1"/>
  <c r="D93" s="1"/>
  <c r="C93" a="1"/>
  <c r="C93" s="1"/>
  <c r="V92"/>
  <c r="V92" a="1"/>
  <c r="U92"/>
  <c r="U92" a="1"/>
  <c r="T92"/>
  <c r="T92" a="1"/>
  <c r="S92"/>
  <c r="S92" a="1"/>
  <c r="R92"/>
  <c r="R92" a="1"/>
  <c r="Q92"/>
  <c r="Q92" a="1"/>
  <c r="P92"/>
  <c r="P92" a="1"/>
  <c r="O92"/>
  <c r="O92" a="1"/>
  <c r="N92"/>
  <c r="N92" a="1"/>
  <c r="M92"/>
  <c r="M92" a="1"/>
  <c r="L92"/>
  <c r="L92" a="1"/>
  <c r="K92" a="1"/>
  <c r="K92" s="1"/>
  <c r="J92" a="1"/>
  <c r="J92" s="1"/>
  <c r="I92" a="1"/>
  <c r="I92" s="1"/>
  <c r="H92" a="1"/>
  <c r="H92" s="1"/>
  <c r="G92" a="1"/>
  <c r="G92" s="1"/>
  <c r="F92" a="1"/>
  <c r="F92" s="1"/>
  <c r="E92" a="1"/>
  <c r="E92" s="1"/>
  <c r="D92" a="1"/>
  <c r="D92" s="1"/>
  <c r="C92" a="1"/>
  <c r="C92" s="1"/>
  <c r="V91" a="1"/>
  <c r="V91" s="1"/>
  <c r="U91" a="1"/>
  <c r="U91" s="1"/>
  <c r="T91" a="1"/>
  <c r="T91" s="1"/>
  <c r="S91" a="1"/>
  <c r="S91" s="1"/>
  <c r="R91" a="1"/>
  <c r="R91" s="1"/>
  <c r="Q91" a="1"/>
  <c r="Q91" s="1"/>
  <c r="P91" a="1"/>
  <c r="P91" s="1"/>
  <c r="O91" a="1"/>
  <c r="O91" s="1"/>
  <c r="N91" a="1"/>
  <c r="N91" s="1"/>
  <c r="M91" a="1"/>
  <c r="M91" s="1"/>
  <c r="L91" a="1"/>
  <c r="L91" s="1"/>
  <c r="K91" a="1"/>
  <c r="K91" s="1"/>
  <c r="J91" a="1"/>
  <c r="J91" s="1"/>
  <c r="I91" a="1"/>
  <c r="I91" s="1"/>
  <c r="H91" a="1"/>
  <c r="H91" s="1"/>
  <c r="G91" a="1"/>
  <c r="G91" s="1"/>
  <c r="F91" a="1"/>
  <c r="F91" s="1"/>
  <c r="E91" a="1"/>
  <c r="E91" s="1"/>
  <c r="D91" a="1"/>
  <c r="D91" s="1"/>
  <c r="C91" a="1"/>
  <c r="C91" s="1"/>
  <c r="V90" a="1"/>
  <c r="V90" s="1"/>
  <c r="U90" a="1"/>
  <c r="U90" s="1"/>
  <c r="T90" a="1"/>
  <c r="T90" s="1"/>
  <c r="S90" a="1"/>
  <c r="S90" s="1"/>
  <c r="R90" a="1"/>
  <c r="R90" s="1"/>
  <c r="Q90" a="1"/>
  <c r="Q90" s="1"/>
  <c r="P90" a="1"/>
  <c r="P90" s="1"/>
  <c r="O90" a="1"/>
  <c r="O90" s="1"/>
  <c r="N90" a="1"/>
  <c r="N90" s="1"/>
  <c r="M90" a="1"/>
  <c r="M90" s="1"/>
  <c r="L90" a="1"/>
  <c r="L90" s="1"/>
  <c r="K90" a="1"/>
  <c r="K90" s="1"/>
  <c r="J90" a="1"/>
  <c r="J90" s="1"/>
  <c r="I90" a="1"/>
  <c r="I90" s="1"/>
  <c r="H90" a="1"/>
  <c r="H90" s="1"/>
  <c r="G90" a="1"/>
  <c r="G90" s="1"/>
  <c r="F90" a="1"/>
  <c r="F90" s="1"/>
  <c r="E90" a="1"/>
  <c r="E90" s="1"/>
  <c r="D90" a="1"/>
  <c r="D90" s="1"/>
  <c r="C90" a="1"/>
  <c r="C90" s="1"/>
  <c r="V89" a="1"/>
  <c r="V89" s="1"/>
  <c r="U89" a="1"/>
  <c r="U89" s="1"/>
  <c r="T89" a="1"/>
  <c r="T89" s="1"/>
  <c r="S89" a="1"/>
  <c r="S89" s="1"/>
  <c r="R89" a="1"/>
  <c r="R89" s="1"/>
  <c r="Q89" a="1"/>
  <c r="Q89" s="1"/>
  <c r="P89" a="1"/>
  <c r="P89" s="1"/>
  <c r="O89" a="1"/>
  <c r="O89" s="1"/>
  <c r="N89" a="1"/>
  <c r="N89" s="1"/>
  <c r="M89" a="1"/>
  <c r="M89" s="1"/>
  <c r="L89" a="1"/>
  <c r="L89" s="1"/>
  <c r="K89" a="1"/>
  <c r="K89" s="1"/>
  <c r="J89" a="1"/>
  <c r="J89" s="1"/>
  <c r="I89" a="1"/>
  <c r="I89" s="1"/>
  <c r="H89" a="1"/>
  <c r="H89" s="1"/>
  <c r="G89" a="1"/>
  <c r="G89" s="1"/>
  <c r="F89" a="1"/>
  <c r="F89" s="1"/>
  <c r="E89" a="1"/>
  <c r="E89" s="1"/>
  <c r="D89" a="1"/>
  <c r="D89" s="1"/>
  <c r="C89" a="1"/>
  <c r="C89" s="1"/>
  <c r="G9"/>
  <c r="F9"/>
  <c r="H8"/>
  <c r="H7"/>
  <c r="H6"/>
  <c r="T30" i="45"/>
  <c r="N30"/>
  <c r="P30"/>
  <c r="V30" s="1"/>
  <c r="O30"/>
  <c r="E30"/>
  <c r="T29"/>
  <c r="N29"/>
  <c r="P29"/>
  <c r="V29" s="1"/>
  <c r="O29"/>
  <c r="S28"/>
  <c r="R28"/>
  <c r="T28" s="1"/>
  <c r="M28"/>
  <c r="L28"/>
  <c r="N28" s="1"/>
  <c r="J28"/>
  <c r="P28" s="1"/>
  <c r="V28" s="1"/>
  <c r="I28"/>
  <c r="O28" s="1"/>
  <c r="G28"/>
  <c r="F28"/>
  <c r="H28" s="1"/>
  <c r="D28"/>
  <c r="C28"/>
  <c r="E28" s="1"/>
  <c r="T27"/>
  <c r="N27"/>
  <c r="P27"/>
  <c r="V27" s="1"/>
  <c r="O27"/>
  <c r="H27"/>
  <c r="E27"/>
  <c r="T26"/>
  <c r="N26"/>
  <c r="P26"/>
  <c r="V26" s="1"/>
  <c r="O26"/>
  <c r="H26"/>
  <c r="E26"/>
  <c r="T25"/>
  <c r="N25"/>
  <c r="P25"/>
  <c r="V25" s="1"/>
  <c r="O25"/>
  <c r="H25"/>
  <c r="E25"/>
  <c r="S31"/>
  <c r="R31"/>
  <c r="M31"/>
  <c r="L31"/>
  <c r="J31"/>
  <c r="I31"/>
  <c r="G31"/>
  <c r="H24"/>
  <c r="D31"/>
  <c r="C31"/>
  <c r="S22"/>
  <c r="R22"/>
  <c r="T22" s="1"/>
  <c r="M22"/>
  <c r="L22"/>
  <c r="N22" s="1"/>
  <c r="J22"/>
  <c r="P22" s="1"/>
  <c r="V22" s="1"/>
  <c r="I22"/>
  <c r="O22" s="1"/>
  <c r="G22"/>
  <c r="F22"/>
  <c r="H22" s="1"/>
  <c r="D22"/>
  <c r="C22"/>
  <c r="E22" s="1"/>
  <c r="S21"/>
  <c r="R21"/>
  <c r="T21" s="1"/>
  <c r="M21"/>
  <c r="L21"/>
  <c r="N21" s="1"/>
  <c r="J21"/>
  <c r="P21" s="1"/>
  <c r="V21" s="1"/>
  <c r="I21"/>
  <c r="O21" s="1"/>
  <c r="G21"/>
  <c r="F21"/>
  <c r="H21" s="1"/>
  <c r="D21"/>
  <c r="C21"/>
  <c r="E21" s="1"/>
  <c r="R20"/>
  <c r="T20" s="1"/>
  <c r="M20"/>
  <c r="L20"/>
  <c r="J20"/>
  <c r="P20" s="1"/>
  <c r="V20" s="1"/>
  <c r="I20"/>
  <c r="O20" s="1"/>
  <c r="G20"/>
  <c r="F20"/>
  <c r="C20"/>
  <c r="E20" s="1"/>
  <c r="S19"/>
  <c r="R19"/>
  <c r="T19" s="1"/>
  <c r="M19"/>
  <c r="L19"/>
  <c r="N19" s="1"/>
  <c r="J19"/>
  <c r="P19" s="1"/>
  <c r="V19" s="1"/>
  <c r="I19"/>
  <c r="O19" s="1"/>
  <c r="G19"/>
  <c r="F19"/>
  <c r="H19" s="1"/>
  <c r="D19"/>
  <c r="C19"/>
  <c r="E19" s="1"/>
  <c r="S18"/>
  <c r="R18"/>
  <c r="T18" s="1"/>
  <c r="M18"/>
  <c r="L18"/>
  <c r="N18" s="1"/>
  <c r="J18"/>
  <c r="P18" s="1"/>
  <c r="V18" s="1"/>
  <c r="I18"/>
  <c r="O18" s="1"/>
  <c r="G18"/>
  <c r="F18"/>
  <c r="H18" s="1"/>
  <c r="D18"/>
  <c r="C18"/>
  <c r="E18" s="1"/>
  <c r="S17"/>
  <c r="R17"/>
  <c r="T17" s="1"/>
  <c r="M17"/>
  <c r="L17"/>
  <c r="N17" s="1"/>
  <c r="J17"/>
  <c r="P17" s="1"/>
  <c r="V17" s="1"/>
  <c r="I17"/>
  <c r="O17" s="1"/>
  <c r="G17"/>
  <c r="F17"/>
  <c r="H17" s="1"/>
  <c r="D17"/>
  <c r="C17"/>
  <c r="E17" s="1"/>
  <c r="S16"/>
  <c r="R16"/>
  <c r="T16" s="1"/>
  <c r="M16"/>
  <c r="L16"/>
  <c r="N16" s="1"/>
  <c r="J16"/>
  <c r="P16" s="1"/>
  <c r="V16" s="1"/>
  <c r="I16"/>
  <c r="O16" s="1"/>
  <c r="G16"/>
  <c r="F16"/>
  <c r="H16" s="1"/>
  <c r="D16"/>
  <c r="C16"/>
  <c r="E16" s="1"/>
  <c r="S15"/>
  <c r="S23" s="1"/>
  <c r="R15"/>
  <c r="R23" s="1"/>
  <c r="M15"/>
  <c r="M23" s="1"/>
  <c r="L15"/>
  <c r="L23" s="1"/>
  <c r="J15"/>
  <c r="J23" s="1"/>
  <c r="I15"/>
  <c r="I23" s="1"/>
  <c r="G15"/>
  <c r="G23" s="1"/>
  <c r="F15"/>
  <c r="F23" s="1"/>
  <c r="D15"/>
  <c r="D23" s="1"/>
  <c r="C15"/>
  <c r="C23" s="1"/>
  <c r="S13"/>
  <c r="R13"/>
  <c r="T13" s="1"/>
  <c r="M13"/>
  <c r="L13"/>
  <c r="N13" s="1"/>
  <c r="J13"/>
  <c r="P13" s="1"/>
  <c r="V13" s="1"/>
  <c r="I13"/>
  <c r="O13" s="1"/>
  <c r="G13"/>
  <c r="F13"/>
  <c r="H13" s="1"/>
  <c r="D13"/>
  <c r="C13"/>
  <c r="E13" s="1"/>
  <c r="R12"/>
  <c r="T12" s="1"/>
  <c r="M12"/>
  <c r="L12"/>
  <c r="J12"/>
  <c r="P12" s="1"/>
  <c r="V12" s="1"/>
  <c r="I12"/>
  <c r="O12" s="1"/>
  <c r="G12"/>
  <c r="F12"/>
  <c r="D12"/>
  <c r="C12"/>
  <c r="S11"/>
  <c r="R11"/>
  <c r="M11"/>
  <c r="L11"/>
  <c r="J11"/>
  <c r="P11" s="1"/>
  <c r="V11" s="1"/>
  <c r="I11"/>
  <c r="O11" s="1"/>
  <c r="G11"/>
  <c r="F11"/>
  <c r="D11"/>
  <c r="C11"/>
  <c r="S10"/>
  <c r="R10"/>
  <c r="M10"/>
  <c r="L10"/>
  <c r="J10"/>
  <c r="P10" s="1"/>
  <c r="I10"/>
  <c r="G10"/>
  <c r="F10"/>
  <c r="D10"/>
  <c r="C10"/>
  <c r="S9"/>
  <c r="R9"/>
  <c r="M9"/>
  <c r="L9"/>
  <c r="J9"/>
  <c r="P9" s="1"/>
  <c r="V9" s="1"/>
  <c r="I9"/>
  <c r="O9" s="1"/>
  <c r="G9"/>
  <c r="F9"/>
  <c r="D9"/>
  <c r="C9"/>
  <c r="S8"/>
  <c r="R8"/>
  <c r="M8"/>
  <c r="L8"/>
  <c r="J8"/>
  <c r="I8"/>
  <c r="O8" s="1"/>
  <c r="G8"/>
  <c r="F8"/>
  <c r="D8"/>
  <c r="C8"/>
  <c r="S7"/>
  <c r="R7"/>
  <c r="M7"/>
  <c r="L7"/>
  <c r="J7"/>
  <c r="P7" s="1"/>
  <c r="V7" s="1"/>
  <c r="I7"/>
  <c r="O7" s="1"/>
  <c r="G7"/>
  <c r="F7"/>
  <c r="D7"/>
  <c r="C7"/>
  <c r="S6"/>
  <c r="R6"/>
  <c r="M6"/>
  <c r="L6"/>
  <c r="J6"/>
  <c r="P6" s="1"/>
  <c r="V6" s="1"/>
  <c r="I6"/>
  <c r="G6"/>
  <c r="F6"/>
  <c r="D6"/>
  <c r="C6"/>
  <c r="S5"/>
  <c r="R5"/>
  <c r="M5"/>
  <c r="L5"/>
  <c r="J5"/>
  <c r="P5" s="1"/>
  <c r="V5" s="1"/>
  <c r="I5"/>
  <c r="O5" s="1"/>
  <c r="G5"/>
  <c r="F5"/>
  <c r="D5"/>
  <c r="C5"/>
  <c r="S4"/>
  <c r="S14" s="1"/>
  <c r="R4"/>
  <c r="M4"/>
  <c r="M14" s="1"/>
  <c r="L4"/>
  <c r="J4"/>
  <c r="I4"/>
  <c r="I14" s="1"/>
  <c r="G4"/>
  <c r="F4"/>
  <c r="F14" s="1"/>
  <c r="D4"/>
  <c r="D14" s="1"/>
  <c r="C4"/>
  <c r="T1"/>
  <c r="G1"/>
  <c r="E29" l="1"/>
  <c r="H29"/>
  <c r="H30"/>
  <c r="H5"/>
  <c r="N5"/>
  <c r="T5"/>
  <c r="E6"/>
  <c r="K6"/>
  <c r="N6"/>
  <c r="T6"/>
  <c r="E7"/>
  <c r="H7"/>
  <c r="N7"/>
  <c r="T7"/>
  <c r="E8"/>
  <c r="H8"/>
  <c r="H9"/>
  <c r="N9"/>
  <c r="T9"/>
  <c r="E10"/>
  <c r="K10"/>
  <c r="N10"/>
  <c r="T10"/>
  <c r="E11"/>
  <c r="H11"/>
  <c r="N11"/>
  <c r="T11"/>
  <c r="E12"/>
  <c r="H12"/>
  <c r="N12"/>
  <c r="N20"/>
  <c r="O6"/>
  <c r="Q6" s="1"/>
  <c r="V10"/>
  <c r="O10"/>
  <c r="Q10" s="1"/>
  <c r="W109" i="47"/>
  <c r="W101"/>
  <c r="W94"/>
  <c r="W129"/>
  <c r="W134"/>
  <c r="W133"/>
  <c r="H9"/>
  <c r="E135"/>
  <c r="G135"/>
  <c r="I135"/>
  <c r="W98"/>
  <c r="W112"/>
  <c r="W113"/>
  <c r="W114"/>
  <c r="W115"/>
  <c r="W117"/>
  <c r="W119"/>
  <c r="W121"/>
  <c r="W123"/>
  <c r="W125"/>
  <c r="W127"/>
  <c r="K135"/>
  <c r="D135"/>
  <c r="F135"/>
  <c r="H135"/>
  <c r="J135"/>
  <c r="L135"/>
  <c r="W89"/>
  <c r="W91"/>
  <c r="W92"/>
  <c r="W95"/>
  <c r="W96"/>
  <c r="W99"/>
  <c r="W100"/>
  <c r="W102"/>
  <c r="W103"/>
  <c r="W106"/>
  <c r="W107"/>
  <c r="M135"/>
  <c r="R135"/>
  <c r="S135"/>
  <c r="T135"/>
  <c r="U135"/>
  <c r="V135"/>
  <c r="W93"/>
  <c r="W97"/>
  <c r="W104"/>
  <c r="W108"/>
  <c r="W130"/>
  <c r="W131"/>
  <c r="V136" i="46"/>
  <c r="T136"/>
  <c r="U136"/>
  <c r="F136"/>
  <c r="J136"/>
  <c r="N136"/>
  <c r="R136"/>
  <c r="W90"/>
  <c r="H9"/>
  <c r="E136"/>
  <c r="G136"/>
  <c r="I136"/>
  <c r="K136"/>
  <c r="M136"/>
  <c r="O136"/>
  <c r="Q136"/>
  <c r="S136"/>
  <c r="W92"/>
  <c r="W93"/>
  <c r="W96"/>
  <c r="W100"/>
  <c r="W104"/>
  <c r="W112"/>
  <c r="W116"/>
  <c r="W121"/>
  <c r="W122"/>
  <c r="W125"/>
  <c r="W126"/>
  <c r="W129"/>
  <c r="W130"/>
  <c r="W133"/>
  <c r="W134"/>
  <c r="D136"/>
  <c r="H136"/>
  <c r="L136"/>
  <c r="P136"/>
  <c r="W91"/>
  <c r="W94"/>
  <c r="W98"/>
  <c r="W102"/>
  <c r="W106"/>
  <c r="W107"/>
  <c r="W110"/>
  <c r="W111"/>
  <c r="W114"/>
  <c r="W118"/>
  <c r="W119"/>
  <c r="W120"/>
  <c r="W124"/>
  <c r="W127"/>
  <c r="W128"/>
  <c r="W132"/>
  <c r="C135" i="47"/>
  <c r="W88"/>
  <c r="W105"/>
  <c r="W90"/>
  <c r="W110"/>
  <c r="W111"/>
  <c r="N135"/>
  <c r="O135"/>
  <c r="P135"/>
  <c r="Q135"/>
  <c r="W116"/>
  <c r="W118"/>
  <c r="W120"/>
  <c r="W122"/>
  <c r="W124"/>
  <c r="W126"/>
  <c r="W128"/>
  <c r="W132"/>
  <c r="C136" i="46"/>
  <c r="W89"/>
  <c r="W97"/>
  <c r="W101"/>
  <c r="W105"/>
  <c r="W108"/>
  <c r="W109"/>
  <c r="W95"/>
  <c r="W99"/>
  <c r="W103"/>
  <c r="W113"/>
  <c r="W117"/>
  <c r="W115"/>
  <c r="W123"/>
  <c r="W131"/>
  <c r="W135"/>
  <c r="U8" i="45"/>
  <c r="U5"/>
  <c r="W5" s="1"/>
  <c r="Q5"/>
  <c r="U9"/>
  <c r="W9" s="1"/>
  <c r="Q9"/>
  <c r="U25"/>
  <c r="W25" s="1"/>
  <c r="Q25"/>
  <c r="U29"/>
  <c r="W29" s="1"/>
  <c r="Q29"/>
  <c r="U30"/>
  <c r="W30" s="1"/>
  <c r="Q30"/>
  <c r="U7"/>
  <c r="W7" s="1"/>
  <c r="Q7"/>
  <c r="U11"/>
  <c r="W11" s="1"/>
  <c r="Q11"/>
  <c r="U12"/>
  <c r="W12" s="1"/>
  <c r="Q12"/>
  <c r="U13"/>
  <c r="W13" s="1"/>
  <c r="Q13"/>
  <c r="U16"/>
  <c r="W16" s="1"/>
  <c r="Q16"/>
  <c r="U17"/>
  <c r="W17" s="1"/>
  <c r="Q17"/>
  <c r="U18"/>
  <c r="W18" s="1"/>
  <c r="Q18"/>
  <c r="U19"/>
  <c r="W19" s="1"/>
  <c r="Q19"/>
  <c r="U20"/>
  <c r="W20" s="1"/>
  <c r="Q20"/>
  <c r="U21"/>
  <c r="W21" s="1"/>
  <c r="Q21"/>
  <c r="U22"/>
  <c r="W22" s="1"/>
  <c r="Q22"/>
  <c r="U26"/>
  <c r="W26" s="1"/>
  <c r="Q26"/>
  <c r="U27"/>
  <c r="W27" s="1"/>
  <c r="Q27"/>
  <c r="U28"/>
  <c r="W28" s="1"/>
  <c r="Q28"/>
  <c r="K4"/>
  <c r="U6"/>
  <c r="W6" s="1"/>
  <c r="K8"/>
  <c r="U10"/>
  <c r="W10" s="1"/>
  <c r="I32"/>
  <c r="C14"/>
  <c r="C32" s="1"/>
  <c r="E4"/>
  <c r="G14"/>
  <c r="G32" s="1"/>
  <c r="J14"/>
  <c r="J32" s="1"/>
  <c r="L14"/>
  <c r="L32" s="1"/>
  <c r="O4"/>
  <c r="R14"/>
  <c r="R32" s="1"/>
  <c r="E5"/>
  <c r="H6"/>
  <c r="P8"/>
  <c r="V8" s="1"/>
  <c r="N8"/>
  <c r="T8"/>
  <c r="E9"/>
  <c r="H10"/>
  <c r="D32"/>
  <c r="M32"/>
  <c r="S32"/>
  <c r="N24"/>
  <c r="N31" s="1"/>
  <c r="P24"/>
  <c r="T24"/>
  <c r="T31" s="1"/>
  <c r="K25"/>
  <c r="K26"/>
  <c r="K28"/>
  <c r="K29"/>
  <c r="F31"/>
  <c r="F32" s="1"/>
  <c r="K12"/>
  <c r="H15"/>
  <c r="H23" s="1"/>
  <c r="N15"/>
  <c r="N23" s="1"/>
  <c r="P15"/>
  <c r="T15"/>
  <c r="T23" s="1"/>
  <c r="K16"/>
  <c r="K18"/>
  <c r="K20"/>
  <c r="K22"/>
  <c r="H4"/>
  <c r="N4"/>
  <c r="N14" s="1"/>
  <c r="P4"/>
  <c r="T4"/>
  <c r="T14" s="1"/>
  <c r="K5"/>
  <c r="K7"/>
  <c r="K9"/>
  <c r="K11"/>
  <c r="K13"/>
  <c r="E15"/>
  <c r="E23" s="1"/>
  <c r="K15"/>
  <c r="O15"/>
  <c r="K17"/>
  <c r="K19"/>
  <c r="K21"/>
  <c r="E24"/>
  <c r="E31" s="1"/>
  <c r="K24"/>
  <c r="O24"/>
  <c r="K27"/>
  <c r="K30"/>
  <c r="W136" i="46" l="1"/>
  <c r="H31" i="45"/>
  <c r="X5"/>
  <c r="W135" i="47"/>
  <c r="E32" i="45"/>
  <c r="O31"/>
  <c r="U24"/>
  <c r="Q24"/>
  <c r="Q31" s="1"/>
  <c r="O23"/>
  <c r="U15"/>
  <c r="Q15"/>
  <c r="Q23" s="1"/>
  <c r="O14"/>
  <c r="U4"/>
  <c r="Q4"/>
  <c r="P14"/>
  <c r="V4"/>
  <c r="V14" s="1"/>
  <c r="P23"/>
  <c r="V15"/>
  <c r="V23" s="1"/>
  <c r="P31"/>
  <c r="P32" s="1"/>
  <c r="V24"/>
  <c r="V31" s="1"/>
  <c r="T32"/>
  <c r="N32"/>
  <c r="E14"/>
  <c r="K14"/>
  <c r="W8"/>
  <c r="K31"/>
  <c r="K23"/>
  <c r="H14"/>
  <c r="H32" s="1"/>
  <c r="Q8"/>
  <c r="V32" l="1"/>
  <c r="D6" i="47"/>
  <c r="D6" i="46"/>
  <c r="D6" i="43"/>
  <c r="D7" i="47"/>
  <c r="D7" i="46"/>
  <c r="D7" i="43"/>
  <c r="D8" i="47"/>
  <c r="D8" i="46"/>
  <c r="D8" i="43"/>
  <c r="U14" i="45"/>
  <c r="W4"/>
  <c r="W14" s="1"/>
  <c r="U31"/>
  <c r="W24"/>
  <c r="W31" s="1"/>
  <c r="U23"/>
  <c r="W15"/>
  <c r="K32"/>
  <c r="Q14"/>
  <c r="Q32"/>
  <c r="O32"/>
  <c r="C7" i="47" l="1"/>
  <c r="E7" s="1"/>
  <c r="C7" i="46"/>
  <c r="C7" i="43"/>
  <c r="C6"/>
  <c r="C6" i="47"/>
  <c r="C6" i="46"/>
  <c r="C8" i="43"/>
  <c r="C8" i="47"/>
  <c r="C8" i="46"/>
  <c r="I8" s="1"/>
  <c r="W23" i="45"/>
  <c r="X15"/>
  <c r="AF31"/>
  <c r="AB31"/>
  <c r="AH31"/>
  <c r="AD31"/>
  <c r="Z31"/>
  <c r="AF13"/>
  <c r="AB13"/>
  <c r="AH13"/>
  <c r="AD13"/>
  <c r="Z13"/>
  <c r="D9" i="46"/>
  <c r="E8"/>
  <c r="D9" i="47"/>
  <c r="E8"/>
  <c r="U32" i="45"/>
  <c r="W32"/>
  <c r="K8" i="43" l="1"/>
  <c r="K6" i="47"/>
  <c r="K6" i="46"/>
  <c r="C9" i="47"/>
  <c r="E6"/>
  <c r="K8"/>
  <c r="K8" i="46"/>
  <c r="K6" i="43"/>
  <c r="AF22" i="45"/>
  <c r="AF33" s="1"/>
  <c r="AB22"/>
  <c r="AH22"/>
  <c r="AH33" s="1"/>
  <c r="AD22"/>
  <c r="Z22"/>
  <c r="Z33" s="1"/>
  <c r="E6" i="46"/>
  <c r="C9"/>
  <c r="I9" s="1"/>
  <c r="I6"/>
  <c r="I7"/>
  <c r="E7"/>
  <c r="E9" i="47"/>
  <c r="V136" i="43" a="1"/>
  <c r="V136" s="1"/>
  <c r="U136" a="1"/>
  <c r="U136" s="1"/>
  <c r="T136" a="1"/>
  <c r="T136" s="1"/>
  <c r="S136" a="1"/>
  <c r="S136" s="1"/>
  <c r="R136" a="1"/>
  <c r="R136" s="1"/>
  <c r="Q136" a="1"/>
  <c r="Q136" s="1"/>
  <c r="P136" a="1"/>
  <c r="P136" s="1"/>
  <c r="O136" a="1"/>
  <c r="O136" s="1"/>
  <c r="N136" a="1"/>
  <c r="N136" s="1"/>
  <c r="M136" a="1"/>
  <c r="M136" s="1"/>
  <c r="L136" a="1"/>
  <c r="L136" s="1"/>
  <c r="K136" a="1"/>
  <c r="K136" s="1"/>
  <c r="J136" a="1"/>
  <c r="J136" s="1"/>
  <c r="I136" a="1"/>
  <c r="I136" s="1"/>
  <c r="H136" a="1"/>
  <c r="H136" s="1"/>
  <c r="G136" a="1"/>
  <c r="G136" s="1"/>
  <c r="F136" a="1"/>
  <c r="F136" s="1"/>
  <c r="E136" a="1"/>
  <c r="E136" s="1"/>
  <c r="D136" a="1"/>
  <c r="D136" s="1"/>
  <c r="C136" a="1"/>
  <c r="C136" s="1"/>
  <c r="V135" a="1"/>
  <c r="V135" s="1"/>
  <c r="U135" a="1"/>
  <c r="U135" s="1"/>
  <c r="T135" a="1"/>
  <c r="T135" s="1"/>
  <c r="S135" a="1"/>
  <c r="S135" s="1"/>
  <c r="R135" a="1"/>
  <c r="R135" s="1"/>
  <c r="Q135" a="1"/>
  <c r="Q135" s="1"/>
  <c r="P135" a="1"/>
  <c r="P135" s="1"/>
  <c r="O135" a="1"/>
  <c r="O135" s="1"/>
  <c r="N135" a="1"/>
  <c r="N135" s="1"/>
  <c r="M135" a="1"/>
  <c r="M135" s="1"/>
  <c r="L135" a="1"/>
  <c r="L135" s="1"/>
  <c r="K135" a="1"/>
  <c r="K135" s="1"/>
  <c r="J135" a="1"/>
  <c r="J135" s="1"/>
  <c r="I135" a="1"/>
  <c r="I135" s="1"/>
  <c r="H135" a="1"/>
  <c r="H135" s="1"/>
  <c r="G135" a="1"/>
  <c r="G135" s="1"/>
  <c r="F135" a="1"/>
  <c r="F135" s="1"/>
  <c r="E135" a="1"/>
  <c r="E135" s="1"/>
  <c r="D135" a="1"/>
  <c r="D135" s="1"/>
  <c r="C135" a="1"/>
  <c r="C135" s="1"/>
  <c r="V134" a="1"/>
  <c r="V134" s="1"/>
  <c r="U134" a="1"/>
  <c r="U134" s="1"/>
  <c r="T134" a="1"/>
  <c r="T134" s="1"/>
  <c r="S134" a="1"/>
  <c r="S134" s="1"/>
  <c r="R134" a="1"/>
  <c r="R134" s="1"/>
  <c r="Q134" a="1"/>
  <c r="Q134" s="1"/>
  <c r="P134" a="1"/>
  <c r="P134" s="1"/>
  <c r="O134" a="1"/>
  <c r="O134" s="1"/>
  <c r="N134" a="1"/>
  <c r="N134" s="1"/>
  <c r="M134" a="1"/>
  <c r="M134" s="1"/>
  <c r="L134" a="1"/>
  <c r="L134" s="1"/>
  <c r="K134" a="1"/>
  <c r="K134" s="1"/>
  <c r="J134" a="1"/>
  <c r="J134" s="1"/>
  <c r="I134" a="1"/>
  <c r="I134" s="1"/>
  <c r="H134" a="1"/>
  <c r="H134" s="1"/>
  <c r="G134" a="1"/>
  <c r="G134" s="1"/>
  <c r="F134" a="1"/>
  <c r="F134" s="1"/>
  <c r="E134" a="1"/>
  <c r="E134" s="1"/>
  <c r="D134" a="1"/>
  <c r="D134" s="1"/>
  <c r="C134" a="1"/>
  <c r="C134" s="1"/>
  <c r="V133" a="1"/>
  <c r="V133" s="1"/>
  <c r="U133" a="1"/>
  <c r="U133" s="1"/>
  <c r="T133" a="1"/>
  <c r="T133" s="1"/>
  <c r="S133" a="1"/>
  <c r="S133" s="1"/>
  <c r="R133" a="1"/>
  <c r="R133" s="1"/>
  <c r="Q133" a="1"/>
  <c r="Q133" s="1"/>
  <c r="P133" a="1"/>
  <c r="P133" s="1"/>
  <c r="O133" a="1"/>
  <c r="O133" s="1"/>
  <c r="N133" a="1"/>
  <c r="N133" s="1"/>
  <c r="M133" a="1"/>
  <c r="M133" s="1"/>
  <c r="L133" a="1"/>
  <c r="L133" s="1"/>
  <c r="K133" a="1"/>
  <c r="K133" s="1"/>
  <c r="J133" a="1"/>
  <c r="J133" s="1"/>
  <c r="I133" a="1"/>
  <c r="I133" s="1"/>
  <c r="H133" a="1"/>
  <c r="H133" s="1"/>
  <c r="G133" a="1"/>
  <c r="G133" s="1"/>
  <c r="F133" a="1"/>
  <c r="F133" s="1"/>
  <c r="E133" a="1"/>
  <c r="E133" s="1"/>
  <c r="D133" a="1"/>
  <c r="D133" s="1"/>
  <c r="C133" a="1"/>
  <c r="C133" s="1"/>
  <c r="V132" a="1"/>
  <c r="V132" s="1"/>
  <c r="U132" a="1"/>
  <c r="U132" s="1"/>
  <c r="T132" a="1"/>
  <c r="T132" s="1"/>
  <c r="S132" a="1"/>
  <c r="S132" s="1"/>
  <c r="R132" a="1"/>
  <c r="R132" s="1"/>
  <c r="Q132" a="1"/>
  <c r="Q132" s="1"/>
  <c r="P132" a="1"/>
  <c r="P132" s="1"/>
  <c r="O132" a="1"/>
  <c r="O132" s="1"/>
  <c r="N132" a="1"/>
  <c r="N132" s="1"/>
  <c r="M132" a="1"/>
  <c r="M132" s="1"/>
  <c r="L132" a="1"/>
  <c r="L132" s="1"/>
  <c r="K132" a="1"/>
  <c r="K132" s="1"/>
  <c r="J132" a="1"/>
  <c r="J132" s="1"/>
  <c r="I132" a="1"/>
  <c r="I132" s="1"/>
  <c r="H132" a="1"/>
  <c r="H132" s="1"/>
  <c r="G132" a="1"/>
  <c r="G132" s="1"/>
  <c r="F132" a="1"/>
  <c r="F132" s="1"/>
  <c r="E132" a="1"/>
  <c r="E132" s="1"/>
  <c r="D132" a="1"/>
  <c r="D132" s="1"/>
  <c r="C132" a="1"/>
  <c r="C132" s="1"/>
  <c r="V131" a="1"/>
  <c r="V131" s="1"/>
  <c r="U131" a="1"/>
  <c r="U131" s="1"/>
  <c r="T131" a="1"/>
  <c r="T131" s="1"/>
  <c r="S131" a="1"/>
  <c r="S131" s="1"/>
  <c r="R131" a="1"/>
  <c r="R131" s="1"/>
  <c r="Q131" a="1"/>
  <c r="Q131" s="1"/>
  <c r="P131" a="1"/>
  <c r="P131" s="1"/>
  <c r="O131" a="1"/>
  <c r="O131" s="1"/>
  <c r="N131" a="1"/>
  <c r="N131" s="1"/>
  <c r="M131" a="1"/>
  <c r="M131" s="1"/>
  <c r="L131" a="1"/>
  <c r="L131" s="1"/>
  <c r="K131" a="1"/>
  <c r="K131" s="1"/>
  <c r="J131" a="1"/>
  <c r="J131" s="1"/>
  <c r="I131" a="1"/>
  <c r="I131" s="1"/>
  <c r="H131" a="1"/>
  <c r="H131" s="1"/>
  <c r="G131" a="1"/>
  <c r="G131" s="1"/>
  <c r="F131" a="1"/>
  <c r="F131" s="1"/>
  <c r="E131" a="1"/>
  <c r="E131" s="1"/>
  <c r="D131" a="1"/>
  <c r="D131" s="1"/>
  <c r="C131" a="1"/>
  <c r="C131" s="1"/>
  <c r="V130" a="1"/>
  <c r="V130" s="1"/>
  <c r="U130" a="1"/>
  <c r="U130" s="1"/>
  <c r="T130" a="1"/>
  <c r="T130" s="1"/>
  <c r="S130" a="1"/>
  <c r="S130" s="1"/>
  <c r="R130" a="1"/>
  <c r="R130" s="1"/>
  <c r="Q130" a="1"/>
  <c r="Q130" s="1"/>
  <c r="P130" a="1"/>
  <c r="P130" s="1"/>
  <c r="O130" a="1"/>
  <c r="O130" s="1"/>
  <c r="N130" a="1"/>
  <c r="N130" s="1"/>
  <c r="M130" a="1"/>
  <c r="M130" s="1"/>
  <c r="L130" a="1"/>
  <c r="L130" s="1"/>
  <c r="K130" a="1"/>
  <c r="K130" s="1"/>
  <c r="J130" a="1"/>
  <c r="J130" s="1"/>
  <c r="I130" a="1"/>
  <c r="I130" s="1"/>
  <c r="H130" a="1"/>
  <c r="H130" s="1"/>
  <c r="G130" a="1"/>
  <c r="G130" s="1"/>
  <c r="F130" a="1"/>
  <c r="F130" s="1"/>
  <c r="E130" a="1"/>
  <c r="E130" s="1"/>
  <c r="D130" a="1"/>
  <c r="D130" s="1"/>
  <c r="C130" a="1"/>
  <c r="C130" s="1"/>
  <c r="V129" a="1"/>
  <c r="V129" s="1"/>
  <c r="U129" a="1"/>
  <c r="U129" s="1"/>
  <c r="T129" a="1"/>
  <c r="T129" s="1"/>
  <c r="S129" a="1"/>
  <c r="S129" s="1"/>
  <c r="R129" a="1"/>
  <c r="R129" s="1"/>
  <c r="Q129" a="1"/>
  <c r="Q129" s="1"/>
  <c r="P129" a="1"/>
  <c r="P129" s="1"/>
  <c r="O129" a="1"/>
  <c r="O129" s="1"/>
  <c r="N129" a="1"/>
  <c r="N129" s="1"/>
  <c r="M129" a="1"/>
  <c r="M129" s="1"/>
  <c r="L129" a="1"/>
  <c r="L129" s="1"/>
  <c r="K129" a="1"/>
  <c r="K129" s="1"/>
  <c r="J129" a="1"/>
  <c r="J129" s="1"/>
  <c r="I129" a="1"/>
  <c r="I129" s="1"/>
  <c r="H129" a="1"/>
  <c r="H129" s="1"/>
  <c r="G129" a="1"/>
  <c r="G129" s="1"/>
  <c r="F129" a="1"/>
  <c r="F129" s="1"/>
  <c r="E129" a="1"/>
  <c r="E129" s="1"/>
  <c r="D129" a="1"/>
  <c r="D129" s="1"/>
  <c r="C129" a="1"/>
  <c r="C129" s="1"/>
  <c r="V128" a="1"/>
  <c r="V128" s="1"/>
  <c r="U128" a="1"/>
  <c r="U128" s="1"/>
  <c r="T128" a="1"/>
  <c r="T128" s="1"/>
  <c r="S128" a="1"/>
  <c r="S128" s="1"/>
  <c r="R128" a="1"/>
  <c r="R128" s="1"/>
  <c r="Q128" a="1"/>
  <c r="Q128" s="1"/>
  <c r="P128" a="1"/>
  <c r="P128" s="1"/>
  <c r="O128" a="1"/>
  <c r="O128" s="1"/>
  <c r="N128" a="1"/>
  <c r="N128" s="1"/>
  <c r="M128" a="1"/>
  <c r="M128" s="1"/>
  <c r="L128" a="1"/>
  <c r="L128" s="1"/>
  <c r="K128" a="1"/>
  <c r="K128" s="1"/>
  <c r="J128" a="1"/>
  <c r="J128" s="1"/>
  <c r="I128" a="1"/>
  <c r="I128" s="1"/>
  <c r="H128" a="1"/>
  <c r="H128" s="1"/>
  <c r="G128" a="1"/>
  <c r="G128" s="1"/>
  <c r="F128" a="1"/>
  <c r="F128" s="1"/>
  <c r="E128" a="1"/>
  <c r="E128" s="1"/>
  <c r="D128" a="1"/>
  <c r="D128" s="1"/>
  <c r="C128" a="1"/>
  <c r="C128" s="1"/>
  <c r="V127" a="1"/>
  <c r="V127" s="1"/>
  <c r="U127" a="1"/>
  <c r="U127" s="1"/>
  <c r="T127" a="1"/>
  <c r="T127" s="1"/>
  <c r="S127" a="1"/>
  <c r="S127" s="1"/>
  <c r="R127" a="1"/>
  <c r="R127" s="1"/>
  <c r="Q127" a="1"/>
  <c r="Q127" s="1"/>
  <c r="P127" a="1"/>
  <c r="P127" s="1"/>
  <c r="O127" a="1"/>
  <c r="O127" s="1"/>
  <c r="N127" a="1"/>
  <c r="N127" s="1"/>
  <c r="M127" a="1"/>
  <c r="M127" s="1"/>
  <c r="L127" a="1"/>
  <c r="L127" s="1"/>
  <c r="K127" a="1"/>
  <c r="K127" s="1"/>
  <c r="J127" a="1"/>
  <c r="J127" s="1"/>
  <c r="I127" a="1"/>
  <c r="I127" s="1"/>
  <c r="H127" a="1"/>
  <c r="H127" s="1"/>
  <c r="G127" a="1"/>
  <c r="G127" s="1"/>
  <c r="F127" a="1"/>
  <c r="F127" s="1"/>
  <c r="E127" a="1"/>
  <c r="E127" s="1"/>
  <c r="D127" a="1"/>
  <c r="D127" s="1"/>
  <c r="C127" a="1"/>
  <c r="C127" s="1"/>
  <c r="V126" a="1"/>
  <c r="V126" s="1"/>
  <c r="U126" a="1"/>
  <c r="U126" s="1"/>
  <c r="T126" a="1"/>
  <c r="T126" s="1"/>
  <c r="S126" a="1"/>
  <c r="S126" s="1"/>
  <c r="R126" a="1"/>
  <c r="R126" s="1"/>
  <c r="Q126" a="1"/>
  <c r="Q126" s="1"/>
  <c r="P126" a="1"/>
  <c r="P126" s="1"/>
  <c r="O126" a="1"/>
  <c r="O126" s="1"/>
  <c r="N126" a="1"/>
  <c r="N126" s="1"/>
  <c r="M126" a="1"/>
  <c r="M126" s="1"/>
  <c r="L126" a="1"/>
  <c r="L126" s="1"/>
  <c r="K126" a="1"/>
  <c r="K126" s="1"/>
  <c r="J126" a="1"/>
  <c r="J126" s="1"/>
  <c r="I126" a="1"/>
  <c r="I126" s="1"/>
  <c r="H126" a="1"/>
  <c r="H126" s="1"/>
  <c r="G126" a="1"/>
  <c r="G126" s="1"/>
  <c r="F126" a="1"/>
  <c r="F126" s="1"/>
  <c r="E126" a="1"/>
  <c r="E126" s="1"/>
  <c r="D126" a="1"/>
  <c r="D126" s="1"/>
  <c r="C126" a="1"/>
  <c r="C126" s="1"/>
  <c r="V125" a="1"/>
  <c r="V125" s="1"/>
  <c r="U125" a="1"/>
  <c r="U125" s="1"/>
  <c r="T125" a="1"/>
  <c r="T125" s="1"/>
  <c r="S125" a="1"/>
  <c r="S125" s="1"/>
  <c r="R125" a="1"/>
  <c r="R125" s="1"/>
  <c r="Q125" a="1"/>
  <c r="Q125" s="1"/>
  <c r="P125" a="1"/>
  <c r="P125" s="1"/>
  <c r="O125" a="1"/>
  <c r="O125" s="1"/>
  <c r="N125" a="1"/>
  <c r="N125" s="1"/>
  <c r="M125" a="1"/>
  <c r="M125" s="1"/>
  <c r="L125" a="1"/>
  <c r="L125" s="1"/>
  <c r="K125" a="1"/>
  <c r="K125" s="1"/>
  <c r="J125" a="1"/>
  <c r="J125" s="1"/>
  <c r="I125" a="1"/>
  <c r="I125" s="1"/>
  <c r="H125" a="1"/>
  <c r="H125" s="1"/>
  <c r="G125" a="1"/>
  <c r="G125" s="1"/>
  <c r="F125" a="1"/>
  <c r="F125" s="1"/>
  <c r="E125" a="1"/>
  <c r="E125" s="1"/>
  <c r="D125" a="1"/>
  <c r="D125" s="1"/>
  <c r="C125" a="1"/>
  <c r="C125" s="1"/>
  <c r="V124" a="1"/>
  <c r="V124" s="1"/>
  <c r="U124" a="1"/>
  <c r="U124" s="1"/>
  <c r="T124" a="1"/>
  <c r="T124" s="1"/>
  <c r="S124" a="1"/>
  <c r="S124" s="1"/>
  <c r="R124" a="1"/>
  <c r="R124" s="1"/>
  <c r="Q124" a="1"/>
  <c r="Q124" s="1"/>
  <c r="P124" a="1"/>
  <c r="P124" s="1"/>
  <c r="O124" a="1"/>
  <c r="O124" s="1"/>
  <c r="N124" a="1"/>
  <c r="N124" s="1"/>
  <c r="M124" a="1"/>
  <c r="M124" s="1"/>
  <c r="L124" a="1"/>
  <c r="L124" s="1"/>
  <c r="K124" a="1"/>
  <c r="K124" s="1"/>
  <c r="J124" a="1"/>
  <c r="J124" s="1"/>
  <c r="I124" a="1"/>
  <c r="I124" s="1"/>
  <c r="H124" a="1"/>
  <c r="H124" s="1"/>
  <c r="G124" a="1"/>
  <c r="G124" s="1"/>
  <c r="F124" a="1"/>
  <c r="F124" s="1"/>
  <c r="E124" a="1"/>
  <c r="E124" s="1"/>
  <c r="D124" a="1"/>
  <c r="D124" s="1"/>
  <c r="C124" a="1"/>
  <c r="C124" s="1"/>
  <c r="V123" a="1"/>
  <c r="V123" s="1"/>
  <c r="U123" a="1"/>
  <c r="U123" s="1"/>
  <c r="T123" a="1"/>
  <c r="T123" s="1"/>
  <c r="S123" a="1"/>
  <c r="S123" s="1"/>
  <c r="R123" a="1"/>
  <c r="R123" s="1"/>
  <c r="Q123" a="1"/>
  <c r="Q123" s="1"/>
  <c r="P123" a="1"/>
  <c r="P123" s="1"/>
  <c r="O123" a="1"/>
  <c r="O123" s="1"/>
  <c r="N123" a="1"/>
  <c r="N123" s="1"/>
  <c r="M123" a="1"/>
  <c r="M123" s="1"/>
  <c r="L123" a="1"/>
  <c r="L123" s="1"/>
  <c r="K123" a="1"/>
  <c r="K123" s="1"/>
  <c r="J123" a="1"/>
  <c r="J123" s="1"/>
  <c r="I123" a="1"/>
  <c r="I123" s="1"/>
  <c r="H123" a="1"/>
  <c r="H123" s="1"/>
  <c r="G123" a="1"/>
  <c r="G123" s="1"/>
  <c r="F123" a="1"/>
  <c r="F123" s="1"/>
  <c r="E123" a="1"/>
  <c r="E123" s="1"/>
  <c r="D123" a="1"/>
  <c r="D123" s="1"/>
  <c r="C123" a="1"/>
  <c r="C123" s="1"/>
  <c r="V122" a="1"/>
  <c r="V122" s="1"/>
  <c r="U122" a="1"/>
  <c r="U122" s="1"/>
  <c r="T122" a="1"/>
  <c r="T122" s="1"/>
  <c r="S122" a="1"/>
  <c r="S122" s="1"/>
  <c r="R122" a="1"/>
  <c r="R122" s="1"/>
  <c r="Q122" a="1"/>
  <c r="Q122" s="1"/>
  <c r="P122" a="1"/>
  <c r="P122" s="1"/>
  <c r="O122" a="1"/>
  <c r="O122" s="1"/>
  <c r="N122" a="1"/>
  <c r="N122" s="1"/>
  <c r="M122" a="1"/>
  <c r="M122" s="1"/>
  <c r="L122" a="1"/>
  <c r="L122" s="1"/>
  <c r="K122" a="1"/>
  <c r="K122" s="1"/>
  <c r="J122" a="1"/>
  <c r="J122" s="1"/>
  <c r="I122" a="1"/>
  <c r="I122" s="1"/>
  <c r="H122" a="1"/>
  <c r="H122" s="1"/>
  <c r="G122" a="1"/>
  <c r="G122" s="1"/>
  <c r="F122" a="1"/>
  <c r="F122" s="1"/>
  <c r="E122" a="1"/>
  <c r="E122" s="1"/>
  <c r="D122" a="1"/>
  <c r="D122" s="1"/>
  <c r="C122" a="1"/>
  <c r="C122" s="1"/>
  <c r="V121" a="1"/>
  <c r="V121" s="1"/>
  <c r="U121" a="1"/>
  <c r="U121" s="1"/>
  <c r="T121" a="1"/>
  <c r="T121" s="1"/>
  <c r="S121" a="1"/>
  <c r="S121" s="1"/>
  <c r="R121" a="1"/>
  <c r="R121" s="1"/>
  <c r="Q121" a="1"/>
  <c r="Q121" s="1"/>
  <c r="P121" a="1"/>
  <c r="P121" s="1"/>
  <c r="O121" a="1"/>
  <c r="O121" s="1"/>
  <c r="N121" a="1"/>
  <c r="N121" s="1"/>
  <c r="M121" a="1"/>
  <c r="M121" s="1"/>
  <c r="L121" a="1"/>
  <c r="L121" s="1"/>
  <c r="K121" a="1"/>
  <c r="K121" s="1"/>
  <c r="J121" a="1"/>
  <c r="J121" s="1"/>
  <c r="I121" a="1"/>
  <c r="I121" s="1"/>
  <c r="H121" a="1"/>
  <c r="H121" s="1"/>
  <c r="G121" a="1"/>
  <c r="G121" s="1"/>
  <c r="F121" a="1"/>
  <c r="F121" s="1"/>
  <c r="E121" a="1"/>
  <c r="E121" s="1"/>
  <c r="D121" a="1"/>
  <c r="D121" s="1"/>
  <c r="C121" a="1"/>
  <c r="C121" s="1"/>
  <c r="V120" a="1"/>
  <c r="V120" s="1"/>
  <c r="U120" a="1"/>
  <c r="U120" s="1"/>
  <c r="T120" a="1"/>
  <c r="T120" s="1"/>
  <c r="S120" a="1"/>
  <c r="S120" s="1"/>
  <c r="R120" a="1"/>
  <c r="R120" s="1"/>
  <c r="Q120" a="1"/>
  <c r="Q120" s="1"/>
  <c r="P120" a="1"/>
  <c r="P120" s="1"/>
  <c r="O120" a="1"/>
  <c r="O120" s="1"/>
  <c r="N120" a="1"/>
  <c r="N120" s="1"/>
  <c r="M120" a="1"/>
  <c r="M120" s="1"/>
  <c r="L120" a="1"/>
  <c r="L120" s="1"/>
  <c r="K120" a="1"/>
  <c r="K120" s="1"/>
  <c r="J120" a="1"/>
  <c r="J120" s="1"/>
  <c r="I120" a="1"/>
  <c r="I120" s="1"/>
  <c r="H120" a="1"/>
  <c r="H120" s="1"/>
  <c r="G120" a="1"/>
  <c r="G120" s="1"/>
  <c r="F120" a="1"/>
  <c r="F120" s="1"/>
  <c r="E120" a="1"/>
  <c r="E120" s="1"/>
  <c r="D120" a="1"/>
  <c r="D120" s="1"/>
  <c r="C120" a="1"/>
  <c r="C120" s="1"/>
  <c r="V119" a="1"/>
  <c r="V119" s="1"/>
  <c r="U119" a="1"/>
  <c r="U119" s="1"/>
  <c r="T119" a="1"/>
  <c r="T119" s="1"/>
  <c r="S119" a="1"/>
  <c r="S119" s="1"/>
  <c r="R119" a="1"/>
  <c r="R119" s="1"/>
  <c r="Q119" a="1"/>
  <c r="Q119" s="1"/>
  <c r="P119" a="1"/>
  <c r="P119" s="1"/>
  <c r="O119" a="1"/>
  <c r="O119" s="1"/>
  <c r="N119" a="1"/>
  <c r="N119" s="1"/>
  <c r="M119" a="1"/>
  <c r="M119" s="1"/>
  <c r="L119" a="1"/>
  <c r="L119" s="1"/>
  <c r="K119" a="1"/>
  <c r="K119" s="1"/>
  <c r="J119" a="1"/>
  <c r="J119" s="1"/>
  <c r="I119" a="1"/>
  <c r="I119" s="1"/>
  <c r="H119" a="1"/>
  <c r="H119" s="1"/>
  <c r="G119" a="1"/>
  <c r="G119" s="1"/>
  <c r="F119" a="1"/>
  <c r="F119" s="1"/>
  <c r="E119" a="1"/>
  <c r="E119" s="1"/>
  <c r="D119" a="1"/>
  <c r="D119" s="1"/>
  <c r="C119" a="1"/>
  <c r="C119" s="1"/>
  <c r="V118" a="1"/>
  <c r="V118" s="1"/>
  <c r="U118" a="1"/>
  <c r="U118" s="1"/>
  <c r="T118" a="1"/>
  <c r="T118" s="1"/>
  <c r="S118" a="1"/>
  <c r="S118" s="1"/>
  <c r="R118" a="1"/>
  <c r="R118" s="1"/>
  <c r="Q118" a="1"/>
  <c r="Q118" s="1"/>
  <c r="P118" a="1"/>
  <c r="P118" s="1"/>
  <c r="O118" a="1"/>
  <c r="O118" s="1"/>
  <c r="N118" a="1"/>
  <c r="N118" s="1"/>
  <c r="M118" a="1"/>
  <c r="M118" s="1"/>
  <c r="L118" a="1"/>
  <c r="L118" s="1"/>
  <c r="K118" a="1"/>
  <c r="K118" s="1"/>
  <c r="J118" a="1"/>
  <c r="J118" s="1"/>
  <c r="I118" a="1"/>
  <c r="I118" s="1"/>
  <c r="H118" a="1"/>
  <c r="H118" s="1"/>
  <c r="G118" a="1"/>
  <c r="G118" s="1"/>
  <c r="F118" a="1"/>
  <c r="F118" s="1"/>
  <c r="E118" a="1"/>
  <c r="E118" s="1"/>
  <c r="D118" a="1"/>
  <c r="D118" s="1"/>
  <c r="C118" a="1"/>
  <c r="C118" s="1"/>
  <c r="V117" a="1"/>
  <c r="V117" s="1"/>
  <c r="U117" a="1"/>
  <c r="U117" s="1"/>
  <c r="T117" a="1"/>
  <c r="T117" s="1"/>
  <c r="S117" a="1"/>
  <c r="S117" s="1"/>
  <c r="R117" a="1"/>
  <c r="R117" s="1"/>
  <c r="Q117" a="1"/>
  <c r="Q117" s="1"/>
  <c r="P117" a="1"/>
  <c r="P117" s="1"/>
  <c r="O117" a="1"/>
  <c r="O117" s="1"/>
  <c r="N117" a="1"/>
  <c r="N117" s="1"/>
  <c r="M117" a="1"/>
  <c r="M117" s="1"/>
  <c r="L117" a="1"/>
  <c r="L117" s="1"/>
  <c r="K117" a="1"/>
  <c r="K117" s="1"/>
  <c r="J117" a="1"/>
  <c r="J117" s="1"/>
  <c r="I117" a="1"/>
  <c r="I117" s="1"/>
  <c r="H117" a="1"/>
  <c r="H117" s="1"/>
  <c r="G117" a="1"/>
  <c r="G117" s="1"/>
  <c r="F117" a="1"/>
  <c r="F117" s="1"/>
  <c r="E117" a="1"/>
  <c r="E117" s="1"/>
  <c r="D117" a="1"/>
  <c r="D117" s="1"/>
  <c r="C117" a="1"/>
  <c r="C117" s="1"/>
  <c r="V116" a="1"/>
  <c r="V116" s="1"/>
  <c r="U116" a="1"/>
  <c r="U116" s="1"/>
  <c r="T116" a="1"/>
  <c r="T116" s="1"/>
  <c r="S116" a="1"/>
  <c r="S116" s="1"/>
  <c r="R116" a="1"/>
  <c r="R116" s="1"/>
  <c r="Q116" a="1"/>
  <c r="Q116" s="1"/>
  <c r="P116" a="1"/>
  <c r="P116" s="1"/>
  <c r="O116" a="1"/>
  <c r="O116" s="1"/>
  <c r="N116" a="1"/>
  <c r="N116" s="1"/>
  <c r="M116" a="1"/>
  <c r="M116" s="1"/>
  <c r="L116" a="1"/>
  <c r="L116" s="1"/>
  <c r="K116" a="1"/>
  <c r="K116" s="1"/>
  <c r="J116" a="1"/>
  <c r="J116" s="1"/>
  <c r="I116" a="1"/>
  <c r="I116" s="1"/>
  <c r="H116" a="1"/>
  <c r="H116" s="1"/>
  <c r="G116" a="1"/>
  <c r="G116" s="1"/>
  <c r="F116" a="1"/>
  <c r="F116" s="1"/>
  <c r="E116" a="1"/>
  <c r="E116" s="1"/>
  <c r="D116" a="1"/>
  <c r="D116" s="1"/>
  <c r="C116" a="1"/>
  <c r="C116" s="1"/>
  <c r="V115" a="1"/>
  <c r="V115" s="1"/>
  <c r="U115" a="1"/>
  <c r="U115" s="1"/>
  <c r="T115" a="1"/>
  <c r="T115" s="1"/>
  <c r="S115" a="1"/>
  <c r="S115" s="1"/>
  <c r="R115" a="1"/>
  <c r="R115" s="1"/>
  <c r="Q115" a="1"/>
  <c r="Q115" s="1"/>
  <c r="P115" a="1"/>
  <c r="P115" s="1"/>
  <c r="O115" a="1"/>
  <c r="O115" s="1"/>
  <c r="N115" a="1"/>
  <c r="N115" s="1"/>
  <c r="M115" a="1"/>
  <c r="M115" s="1"/>
  <c r="L115" a="1"/>
  <c r="L115" s="1"/>
  <c r="K115" a="1"/>
  <c r="K115" s="1"/>
  <c r="J115" a="1"/>
  <c r="J115" s="1"/>
  <c r="I115" a="1"/>
  <c r="I115" s="1"/>
  <c r="H115" a="1"/>
  <c r="H115" s="1"/>
  <c r="G115" a="1"/>
  <c r="G115" s="1"/>
  <c r="F115" a="1"/>
  <c r="F115" s="1"/>
  <c r="E115" a="1"/>
  <c r="E115" s="1"/>
  <c r="D115" a="1"/>
  <c r="D115" s="1"/>
  <c r="C115" a="1"/>
  <c r="C115" s="1"/>
  <c r="V114" a="1"/>
  <c r="V114" s="1"/>
  <c r="U114" a="1"/>
  <c r="U114" s="1"/>
  <c r="T114" a="1"/>
  <c r="T114" s="1"/>
  <c r="S114" a="1"/>
  <c r="S114" s="1"/>
  <c r="R114" a="1"/>
  <c r="R114" s="1"/>
  <c r="Q114" a="1"/>
  <c r="Q114" s="1"/>
  <c r="P114" a="1"/>
  <c r="P114" s="1"/>
  <c r="O114" a="1"/>
  <c r="O114" s="1"/>
  <c r="N114" a="1"/>
  <c r="N114" s="1"/>
  <c r="M114" a="1"/>
  <c r="M114" s="1"/>
  <c r="L114" a="1"/>
  <c r="L114" s="1"/>
  <c r="K114" a="1"/>
  <c r="K114" s="1"/>
  <c r="J114" a="1"/>
  <c r="J114" s="1"/>
  <c r="I114" a="1"/>
  <c r="I114" s="1"/>
  <c r="H114" a="1"/>
  <c r="H114" s="1"/>
  <c r="G114" a="1"/>
  <c r="G114" s="1"/>
  <c r="F114" a="1"/>
  <c r="F114" s="1"/>
  <c r="E114" a="1"/>
  <c r="E114" s="1"/>
  <c r="D114" a="1"/>
  <c r="D114" s="1"/>
  <c r="C114" a="1"/>
  <c r="C114" s="1"/>
  <c r="V113" a="1"/>
  <c r="V113" s="1"/>
  <c r="U113" a="1"/>
  <c r="U113" s="1"/>
  <c r="T113" a="1"/>
  <c r="T113" s="1"/>
  <c r="S113" a="1"/>
  <c r="S113" s="1"/>
  <c r="R113" a="1"/>
  <c r="R113" s="1"/>
  <c r="Q113" a="1"/>
  <c r="Q113" s="1"/>
  <c r="P113" a="1"/>
  <c r="P113" s="1"/>
  <c r="O113" a="1"/>
  <c r="O113" s="1"/>
  <c r="N113" a="1"/>
  <c r="N113" s="1"/>
  <c r="M113" a="1"/>
  <c r="M113" s="1"/>
  <c r="L113" a="1"/>
  <c r="L113" s="1"/>
  <c r="K113" a="1"/>
  <c r="K113" s="1"/>
  <c r="J113" a="1"/>
  <c r="J113" s="1"/>
  <c r="I113" a="1"/>
  <c r="I113" s="1"/>
  <c r="H113" a="1"/>
  <c r="H113" s="1"/>
  <c r="G113" a="1"/>
  <c r="G113" s="1"/>
  <c r="F113" a="1"/>
  <c r="F113" s="1"/>
  <c r="E113" a="1"/>
  <c r="E113" s="1"/>
  <c r="D113" a="1"/>
  <c r="D113" s="1"/>
  <c r="C113" a="1"/>
  <c r="C113" s="1"/>
  <c r="V112" a="1"/>
  <c r="V112" s="1"/>
  <c r="U112" a="1"/>
  <c r="U112" s="1"/>
  <c r="T112" a="1"/>
  <c r="T112" s="1"/>
  <c r="S112" a="1"/>
  <c r="S112" s="1"/>
  <c r="R112" a="1"/>
  <c r="R112" s="1"/>
  <c r="Q112" a="1"/>
  <c r="Q112" s="1"/>
  <c r="P112" a="1"/>
  <c r="P112" s="1"/>
  <c r="O112" a="1"/>
  <c r="O112" s="1"/>
  <c r="N112" a="1"/>
  <c r="N112" s="1"/>
  <c r="M112" a="1"/>
  <c r="M112" s="1"/>
  <c r="L112" a="1"/>
  <c r="L112" s="1"/>
  <c r="K112" a="1"/>
  <c r="K112" s="1"/>
  <c r="J112" a="1"/>
  <c r="J112" s="1"/>
  <c r="I112" a="1"/>
  <c r="I112" s="1"/>
  <c r="H112" a="1"/>
  <c r="H112" s="1"/>
  <c r="G112" a="1"/>
  <c r="G112" s="1"/>
  <c r="F112" a="1"/>
  <c r="F112" s="1"/>
  <c r="E112" a="1"/>
  <c r="E112" s="1"/>
  <c r="D112" a="1"/>
  <c r="D112" s="1"/>
  <c r="C112" a="1"/>
  <c r="C112" s="1"/>
  <c r="V111" a="1"/>
  <c r="V111" s="1"/>
  <c r="U111" a="1"/>
  <c r="U111" s="1"/>
  <c r="T111" a="1"/>
  <c r="T111" s="1"/>
  <c r="S111" a="1"/>
  <c r="S111" s="1"/>
  <c r="R111" a="1"/>
  <c r="R111" s="1"/>
  <c r="Q111" a="1"/>
  <c r="Q111" s="1"/>
  <c r="P111" a="1"/>
  <c r="P111" s="1"/>
  <c r="O111" a="1"/>
  <c r="O111" s="1"/>
  <c r="N111" a="1"/>
  <c r="N111" s="1"/>
  <c r="M111" a="1"/>
  <c r="M111" s="1"/>
  <c r="L111" a="1"/>
  <c r="L111" s="1"/>
  <c r="K111" a="1"/>
  <c r="K111" s="1"/>
  <c r="J111" a="1"/>
  <c r="J111" s="1"/>
  <c r="I111" a="1"/>
  <c r="I111" s="1"/>
  <c r="H111" a="1"/>
  <c r="H111" s="1"/>
  <c r="G111" a="1"/>
  <c r="G111" s="1"/>
  <c r="F111" a="1"/>
  <c r="F111" s="1"/>
  <c r="E111" a="1"/>
  <c r="E111" s="1"/>
  <c r="D111" a="1"/>
  <c r="D111" s="1"/>
  <c r="C111" a="1"/>
  <c r="C111" s="1"/>
  <c r="V110" a="1"/>
  <c r="V110" s="1"/>
  <c r="U110" a="1"/>
  <c r="U110" s="1"/>
  <c r="T110" a="1"/>
  <c r="T110" s="1"/>
  <c r="S110" a="1"/>
  <c r="S110" s="1"/>
  <c r="R110" a="1"/>
  <c r="R110" s="1"/>
  <c r="Q110" a="1"/>
  <c r="Q110" s="1"/>
  <c r="P110" a="1"/>
  <c r="P110" s="1"/>
  <c r="O110" a="1"/>
  <c r="O110" s="1"/>
  <c r="N110" a="1"/>
  <c r="N110" s="1"/>
  <c r="M110" a="1"/>
  <c r="M110" s="1"/>
  <c r="L110" a="1"/>
  <c r="L110" s="1"/>
  <c r="K110" a="1"/>
  <c r="K110" s="1"/>
  <c r="J110" a="1"/>
  <c r="J110" s="1"/>
  <c r="I110" a="1"/>
  <c r="I110" s="1"/>
  <c r="H110" a="1"/>
  <c r="H110" s="1"/>
  <c r="G110" a="1"/>
  <c r="G110" s="1"/>
  <c r="F110" a="1"/>
  <c r="F110" s="1"/>
  <c r="E110" a="1"/>
  <c r="E110" s="1"/>
  <c r="D110" a="1"/>
  <c r="D110" s="1"/>
  <c r="C110" a="1"/>
  <c r="C110" s="1"/>
  <c r="V109" a="1"/>
  <c r="V109" s="1"/>
  <c r="U109" a="1"/>
  <c r="U109" s="1"/>
  <c r="T109" a="1"/>
  <c r="T109" s="1"/>
  <c r="S109" a="1"/>
  <c r="S109" s="1"/>
  <c r="R109" a="1"/>
  <c r="R109" s="1"/>
  <c r="Q109" a="1"/>
  <c r="Q109" s="1"/>
  <c r="P109" a="1"/>
  <c r="P109" s="1"/>
  <c r="O109" a="1"/>
  <c r="O109" s="1"/>
  <c r="N109" a="1"/>
  <c r="N109" s="1"/>
  <c r="M109" a="1"/>
  <c r="M109" s="1"/>
  <c r="L109" a="1"/>
  <c r="L109" s="1"/>
  <c r="K109" a="1"/>
  <c r="K109" s="1"/>
  <c r="J109" a="1"/>
  <c r="J109" s="1"/>
  <c r="I109" a="1"/>
  <c r="I109" s="1"/>
  <c r="H109" a="1"/>
  <c r="H109" s="1"/>
  <c r="G109" a="1"/>
  <c r="G109" s="1"/>
  <c r="F109" a="1"/>
  <c r="F109" s="1"/>
  <c r="E109" a="1"/>
  <c r="E109" s="1"/>
  <c r="D109" a="1"/>
  <c r="D109" s="1"/>
  <c r="C109" a="1"/>
  <c r="C109" s="1"/>
  <c r="V108" a="1"/>
  <c r="V108" s="1"/>
  <c r="U108" a="1"/>
  <c r="U108" s="1"/>
  <c r="T108" a="1"/>
  <c r="T108" s="1"/>
  <c r="S108" a="1"/>
  <c r="S108" s="1"/>
  <c r="R108" a="1"/>
  <c r="R108" s="1"/>
  <c r="Q108" a="1"/>
  <c r="Q108" s="1"/>
  <c r="P108" a="1"/>
  <c r="P108" s="1"/>
  <c r="O108" a="1"/>
  <c r="O108" s="1"/>
  <c r="N108" a="1"/>
  <c r="N108" s="1"/>
  <c r="M108" a="1"/>
  <c r="M108" s="1"/>
  <c r="L108" a="1"/>
  <c r="L108" s="1"/>
  <c r="K108" a="1"/>
  <c r="K108" s="1"/>
  <c r="J108" a="1"/>
  <c r="J108" s="1"/>
  <c r="I108" a="1"/>
  <c r="I108" s="1"/>
  <c r="H108" a="1"/>
  <c r="H108" s="1"/>
  <c r="G108" a="1"/>
  <c r="G108" s="1"/>
  <c r="F108" a="1"/>
  <c r="F108" s="1"/>
  <c r="E108" a="1"/>
  <c r="E108" s="1"/>
  <c r="D108" a="1"/>
  <c r="D108" s="1"/>
  <c r="C108" a="1"/>
  <c r="C108" s="1"/>
  <c r="V107" a="1"/>
  <c r="V107" s="1"/>
  <c r="U107" a="1"/>
  <c r="U107" s="1"/>
  <c r="T107" a="1"/>
  <c r="T107" s="1"/>
  <c r="S107" a="1"/>
  <c r="S107" s="1"/>
  <c r="R107" a="1"/>
  <c r="R107" s="1"/>
  <c r="Q107" a="1"/>
  <c r="Q107" s="1"/>
  <c r="P107" a="1"/>
  <c r="P107" s="1"/>
  <c r="O107" a="1"/>
  <c r="O107" s="1"/>
  <c r="N107" a="1"/>
  <c r="N107" s="1"/>
  <c r="M107" a="1"/>
  <c r="M107" s="1"/>
  <c r="L107" a="1"/>
  <c r="L107" s="1"/>
  <c r="K107" a="1"/>
  <c r="K107" s="1"/>
  <c r="J107" a="1"/>
  <c r="J107" s="1"/>
  <c r="I107" a="1"/>
  <c r="I107" s="1"/>
  <c r="H107" a="1"/>
  <c r="H107" s="1"/>
  <c r="G107" a="1"/>
  <c r="G107" s="1"/>
  <c r="F107" a="1"/>
  <c r="F107" s="1"/>
  <c r="E107" a="1"/>
  <c r="E107" s="1"/>
  <c r="D107" a="1"/>
  <c r="D107" s="1"/>
  <c r="C107" a="1"/>
  <c r="C107" s="1"/>
  <c r="V106" a="1"/>
  <c r="V106" s="1"/>
  <c r="U106" a="1"/>
  <c r="U106" s="1"/>
  <c r="T106" a="1"/>
  <c r="T106" s="1"/>
  <c r="S106" a="1"/>
  <c r="S106" s="1"/>
  <c r="R106" a="1"/>
  <c r="R106" s="1"/>
  <c r="Q106" a="1"/>
  <c r="Q106" s="1"/>
  <c r="P106" a="1"/>
  <c r="P106" s="1"/>
  <c r="O106" a="1"/>
  <c r="O106" s="1"/>
  <c r="N106" a="1"/>
  <c r="N106" s="1"/>
  <c r="M106" a="1"/>
  <c r="M106" s="1"/>
  <c r="L106" a="1"/>
  <c r="L106" s="1"/>
  <c r="K106" a="1"/>
  <c r="K106" s="1"/>
  <c r="J106" a="1"/>
  <c r="J106" s="1"/>
  <c r="I106" a="1"/>
  <c r="I106" s="1"/>
  <c r="H106" a="1"/>
  <c r="H106" s="1"/>
  <c r="G106" a="1"/>
  <c r="G106" s="1"/>
  <c r="F106" a="1"/>
  <c r="F106" s="1"/>
  <c r="E106" a="1"/>
  <c r="E106" s="1"/>
  <c r="D106" a="1"/>
  <c r="D106" s="1"/>
  <c r="C106" a="1"/>
  <c r="C106" s="1"/>
  <c r="V105" a="1"/>
  <c r="V105" s="1"/>
  <c r="U105" a="1"/>
  <c r="U105" s="1"/>
  <c r="T105" a="1"/>
  <c r="T105" s="1"/>
  <c r="S105" a="1"/>
  <c r="S105" s="1"/>
  <c r="R105" a="1"/>
  <c r="R105" s="1"/>
  <c r="Q105" a="1"/>
  <c r="Q105" s="1"/>
  <c r="P105" a="1"/>
  <c r="P105" s="1"/>
  <c r="O105" a="1"/>
  <c r="O105" s="1"/>
  <c r="N105" a="1"/>
  <c r="N105" s="1"/>
  <c r="M105" a="1"/>
  <c r="M105" s="1"/>
  <c r="L105" a="1"/>
  <c r="L105" s="1"/>
  <c r="K105" a="1"/>
  <c r="K105" s="1"/>
  <c r="J105" a="1"/>
  <c r="J105" s="1"/>
  <c r="I105" a="1"/>
  <c r="I105" s="1"/>
  <c r="H105" a="1"/>
  <c r="H105" s="1"/>
  <c r="G105" a="1"/>
  <c r="G105" s="1"/>
  <c r="F105" a="1"/>
  <c r="F105" s="1"/>
  <c r="E105" a="1"/>
  <c r="E105" s="1"/>
  <c r="D105" a="1"/>
  <c r="D105" s="1"/>
  <c r="C105" a="1"/>
  <c r="C105" s="1"/>
  <c r="V104" a="1"/>
  <c r="V104" s="1"/>
  <c r="U104" a="1"/>
  <c r="U104" s="1"/>
  <c r="T104" a="1"/>
  <c r="T104" s="1"/>
  <c r="S104" a="1"/>
  <c r="S104" s="1"/>
  <c r="R104" a="1"/>
  <c r="R104" s="1"/>
  <c r="Q104" a="1"/>
  <c r="Q104" s="1"/>
  <c r="P104" a="1"/>
  <c r="P104" s="1"/>
  <c r="O104" a="1"/>
  <c r="O104" s="1"/>
  <c r="N104" a="1"/>
  <c r="N104" s="1"/>
  <c r="M104" a="1"/>
  <c r="M104" s="1"/>
  <c r="L104" a="1"/>
  <c r="L104" s="1"/>
  <c r="K104" a="1"/>
  <c r="K104" s="1"/>
  <c r="J104" a="1"/>
  <c r="J104" s="1"/>
  <c r="I104" a="1"/>
  <c r="I104" s="1"/>
  <c r="H104" a="1"/>
  <c r="H104" s="1"/>
  <c r="G104" a="1"/>
  <c r="G104" s="1"/>
  <c r="F104" a="1"/>
  <c r="F104" s="1"/>
  <c r="E104" a="1"/>
  <c r="E104" s="1"/>
  <c r="D104" a="1"/>
  <c r="D104" s="1"/>
  <c r="C104" a="1"/>
  <c r="C104" s="1"/>
  <c r="V103" a="1"/>
  <c r="V103" s="1"/>
  <c r="U103" a="1"/>
  <c r="U103" s="1"/>
  <c r="T103" a="1"/>
  <c r="T103" s="1"/>
  <c r="S103" a="1"/>
  <c r="S103" s="1"/>
  <c r="R103" a="1"/>
  <c r="R103" s="1"/>
  <c r="Q103" a="1"/>
  <c r="Q103" s="1"/>
  <c r="P103" a="1"/>
  <c r="P103" s="1"/>
  <c r="O103" a="1"/>
  <c r="O103" s="1"/>
  <c r="N103" a="1"/>
  <c r="N103" s="1"/>
  <c r="M103" a="1"/>
  <c r="M103" s="1"/>
  <c r="L103" a="1"/>
  <c r="L103" s="1"/>
  <c r="K103" a="1"/>
  <c r="K103" s="1"/>
  <c r="J103" a="1"/>
  <c r="J103" s="1"/>
  <c r="I103" a="1"/>
  <c r="I103" s="1"/>
  <c r="H103" a="1"/>
  <c r="H103" s="1"/>
  <c r="G103" a="1"/>
  <c r="G103" s="1"/>
  <c r="F103" a="1"/>
  <c r="F103" s="1"/>
  <c r="E103" a="1"/>
  <c r="E103" s="1"/>
  <c r="D103" a="1"/>
  <c r="D103" s="1"/>
  <c r="C103" a="1"/>
  <c r="C103" s="1"/>
  <c r="V102" a="1"/>
  <c r="V102" s="1"/>
  <c r="U102" a="1"/>
  <c r="U102" s="1"/>
  <c r="T102" a="1"/>
  <c r="T102" s="1"/>
  <c r="S102" a="1"/>
  <c r="S102" s="1"/>
  <c r="R102" a="1"/>
  <c r="R102" s="1"/>
  <c r="Q102" a="1"/>
  <c r="Q102" s="1"/>
  <c r="P102" a="1"/>
  <c r="P102" s="1"/>
  <c r="O102" a="1"/>
  <c r="O102" s="1"/>
  <c r="N102" a="1"/>
  <c r="N102" s="1"/>
  <c r="M102" a="1"/>
  <c r="M102" s="1"/>
  <c r="L102" a="1"/>
  <c r="L102" s="1"/>
  <c r="K102" a="1"/>
  <c r="K102" s="1"/>
  <c r="J102" a="1"/>
  <c r="J102" s="1"/>
  <c r="I102" a="1"/>
  <c r="I102" s="1"/>
  <c r="H102" a="1"/>
  <c r="H102" s="1"/>
  <c r="G102" a="1"/>
  <c r="G102" s="1"/>
  <c r="F102" a="1"/>
  <c r="F102" s="1"/>
  <c r="E102" a="1"/>
  <c r="E102" s="1"/>
  <c r="D102" a="1"/>
  <c r="D102" s="1"/>
  <c r="C102" a="1"/>
  <c r="C102" s="1"/>
  <c r="V101" a="1"/>
  <c r="V101" s="1"/>
  <c r="U101" a="1"/>
  <c r="U101" s="1"/>
  <c r="T101" a="1"/>
  <c r="T101" s="1"/>
  <c r="S101" a="1"/>
  <c r="S101" s="1"/>
  <c r="R101" a="1"/>
  <c r="R101" s="1"/>
  <c r="Q101" a="1"/>
  <c r="Q101" s="1"/>
  <c r="P101" a="1"/>
  <c r="P101" s="1"/>
  <c r="O101" a="1"/>
  <c r="O101" s="1"/>
  <c r="N101" a="1"/>
  <c r="N101" s="1"/>
  <c r="M101" a="1"/>
  <c r="M101" s="1"/>
  <c r="L101" a="1"/>
  <c r="L101" s="1"/>
  <c r="K101" a="1"/>
  <c r="K101" s="1"/>
  <c r="J101" a="1"/>
  <c r="J101" s="1"/>
  <c r="I101" a="1"/>
  <c r="I101" s="1"/>
  <c r="H101" a="1"/>
  <c r="H101" s="1"/>
  <c r="G101" a="1"/>
  <c r="G101" s="1"/>
  <c r="F101" a="1"/>
  <c r="F101" s="1"/>
  <c r="E101" a="1"/>
  <c r="E101" s="1"/>
  <c r="D101" a="1"/>
  <c r="D101" s="1"/>
  <c r="C101" a="1"/>
  <c r="C101" s="1"/>
  <c r="V100" a="1"/>
  <c r="V100" s="1"/>
  <c r="U100" a="1"/>
  <c r="U100" s="1"/>
  <c r="T100" a="1"/>
  <c r="T100" s="1"/>
  <c r="S100" a="1"/>
  <c r="S100" s="1"/>
  <c r="R100" a="1"/>
  <c r="R100" s="1"/>
  <c r="Q100" a="1"/>
  <c r="Q100" s="1"/>
  <c r="P100" a="1"/>
  <c r="P100" s="1"/>
  <c r="O100" a="1"/>
  <c r="O100" s="1"/>
  <c r="N100" a="1"/>
  <c r="N100" s="1"/>
  <c r="M100" a="1"/>
  <c r="M100" s="1"/>
  <c r="L100" a="1"/>
  <c r="L100" s="1"/>
  <c r="K100" a="1"/>
  <c r="K100" s="1"/>
  <c r="J100" a="1"/>
  <c r="J100" s="1"/>
  <c r="I100" a="1"/>
  <c r="I100" s="1"/>
  <c r="H100" a="1"/>
  <c r="H100" s="1"/>
  <c r="G100" a="1"/>
  <c r="G100" s="1"/>
  <c r="F100" a="1"/>
  <c r="F100" s="1"/>
  <c r="E100" a="1"/>
  <c r="E100" s="1"/>
  <c r="D100" a="1"/>
  <c r="D100" s="1"/>
  <c r="C100" a="1"/>
  <c r="C100" s="1"/>
  <c r="V99" a="1"/>
  <c r="V99" s="1"/>
  <c r="U99" a="1"/>
  <c r="U99" s="1"/>
  <c r="T99" a="1"/>
  <c r="T99" s="1"/>
  <c r="S99" a="1"/>
  <c r="S99" s="1"/>
  <c r="R99" a="1"/>
  <c r="R99" s="1"/>
  <c r="Q99" a="1"/>
  <c r="Q99" s="1"/>
  <c r="P99" a="1"/>
  <c r="P99" s="1"/>
  <c r="O99" a="1"/>
  <c r="O99" s="1"/>
  <c r="N99" a="1"/>
  <c r="N99" s="1"/>
  <c r="M99" a="1"/>
  <c r="M99" s="1"/>
  <c r="L99" a="1"/>
  <c r="L99" s="1"/>
  <c r="K99" a="1"/>
  <c r="K99" s="1"/>
  <c r="J99" a="1"/>
  <c r="J99" s="1"/>
  <c r="I99" a="1"/>
  <c r="I99" s="1"/>
  <c r="H99" a="1"/>
  <c r="H99" s="1"/>
  <c r="G99" a="1"/>
  <c r="G99" s="1"/>
  <c r="F99" a="1"/>
  <c r="F99" s="1"/>
  <c r="E99" a="1"/>
  <c r="E99" s="1"/>
  <c r="D99" a="1"/>
  <c r="D99" s="1"/>
  <c r="C99" a="1"/>
  <c r="C99" s="1"/>
  <c r="V98" a="1"/>
  <c r="V98" s="1"/>
  <c r="U98" a="1"/>
  <c r="U98" s="1"/>
  <c r="T98" a="1"/>
  <c r="T98" s="1"/>
  <c r="S98" a="1"/>
  <c r="S98" s="1"/>
  <c r="R98" a="1"/>
  <c r="R98" s="1"/>
  <c r="Q98" a="1"/>
  <c r="Q98" s="1"/>
  <c r="P98" a="1"/>
  <c r="P98" s="1"/>
  <c r="O98" a="1"/>
  <c r="O98" s="1"/>
  <c r="N98" a="1"/>
  <c r="N98" s="1"/>
  <c r="M98" a="1"/>
  <c r="M98" s="1"/>
  <c r="L98" a="1"/>
  <c r="L98" s="1"/>
  <c r="K98" a="1"/>
  <c r="K98" s="1"/>
  <c r="J98" a="1"/>
  <c r="J98" s="1"/>
  <c r="I98" a="1"/>
  <c r="I98" s="1"/>
  <c r="H98" a="1"/>
  <c r="H98" s="1"/>
  <c r="G98" a="1"/>
  <c r="G98" s="1"/>
  <c r="F98" a="1"/>
  <c r="F98" s="1"/>
  <c r="E98" a="1"/>
  <c r="E98" s="1"/>
  <c r="D98" a="1"/>
  <c r="D98" s="1"/>
  <c r="C98" a="1"/>
  <c r="C98" s="1"/>
  <c r="V97" a="1"/>
  <c r="V97" s="1"/>
  <c r="U97" a="1"/>
  <c r="U97" s="1"/>
  <c r="T97" a="1"/>
  <c r="T97" s="1"/>
  <c r="S97" a="1"/>
  <c r="S97" s="1"/>
  <c r="R97" a="1"/>
  <c r="R97" s="1"/>
  <c r="Q97" a="1"/>
  <c r="Q97" s="1"/>
  <c r="P97" a="1"/>
  <c r="P97" s="1"/>
  <c r="O97" a="1"/>
  <c r="O97" s="1"/>
  <c r="N97" a="1"/>
  <c r="N97" s="1"/>
  <c r="M97" a="1"/>
  <c r="M97" s="1"/>
  <c r="L97" a="1"/>
  <c r="L97" s="1"/>
  <c r="K97" a="1"/>
  <c r="K97" s="1"/>
  <c r="J97" a="1"/>
  <c r="J97" s="1"/>
  <c r="I97" a="1"/>
  <c r="I97" s="1"/>
  <c r="H97" a="1"/>
  <c r="H97" s="1"/>
  <c r="G97" a="1"/>
  <c r="G97" s="1"/>
  <c r="F97" a="1"/>
  <c r="F97" s="1"/>
  <c r="E97" a="1"/>
  <c r="E97" s="1"/>
  <c r="D97" a="1"/>
  <c r="D97" s="1"/>
  <c r="C97" a="1"/>
  <c r="C97" s="1"/>
  <c r="V96" a="1"/>
  <c r="V96" s="1"/>
  <c r="U96" a="1"/>
  <c r="U96" s="1"/>
  <c r="T96" a="1"/>
  <c r="T96" s="1"/>
  <c r="S96" a="1"/>
  <c r="S96" s="1"/>
  <c r="R96" a="1"/>
  <c r="R96" s="1"/>
  <c r="Q96" a="1"/>
  <c r="Q96" s="1"/>
  <c r="P96" a="1"/>
  <c r="P96" s="1"/>
  <c r="O96" a="1"/>
  <c r="O96" s="1"/>
  <c r="N96" a="1"/>
  <c r="N96" s="1"/>
  <c r="M96" a="1"/>
  <c r="M96" s="1"/>
  <c r="L96" a="1"/>
  <c r="L96" s="1"/>
  <c r="K96" a="1"/>
  <c r="K96" s="1"/>
  <c r="J96" a="1"/>
  <c r="J96" s="1"/>
  <c r="I96" a="1"/>
  <c r="I96" s="1"/>
  <c r="H96" a="1"/>
  <c r="H96" s="1"/>
  <c r="G96" a="1"/>
  <c r="G96" s="1"/>
  <c r="F96" a="1"/>
  <c r="F96" s="1"/>
  <c r="E96" a="1"/>
  <c r="E96" s="1"/>
  <c r="D96" a="1"/>
  <c r="D96" s="1"/>
  <c r="C96" a="1"/>
  <c r="C96" s="1"/>
  <c r="V95" a="1"/>
  <c r="V95" s="1"/>
  <c r="U95" a="1"/>
  <c r="U95" s="1"/>
  <c r="T95" a="1"/>
  <c r="T95" s="1"/>
  <c r="S95" a="1"/>
  <c r="S95" s="1"/>
  <c r="R95" a="1"/>
  <c r="R95" s="1"/>
  <c r="Q95" a="1"/>
  <c r="Q95" s="1"/>
  <c r="P95" a="1"/>
  <c r="P95" s="1"/>
  <c r="O95" a="1"/>
  <c r="O95" s="1"/>
  <c r="N95" a="1"/>
  <c r="N95" s="1"/>
  <c r="M95" a="1"/>
  <c r="M95" s="1"/>
  <c r="L95" a="1"/>
  <c r="L95" s="1"/>
  <c r="K95" a="1"/>
  <c r="K95" s="1"/>
  <c r="J95" a="1"/>
  <c r="J95" s="1"/>
  <c r="I95" a="1"/>
  <c r="I95" s="1"/>
  <c r="H95" a="1"/>
  <c r="H95" s="1"/>
  <c r="G95" a="1"/>
  <c r="G95" s="1"/>
  <c r="F95" a="1"/>
  <c r="F95" s="1"/>
  <c r="E95" a="1"/>
  <c r="E95" s="1"/>
  <c r="D95" a="1"/>
  <c r="D95" s="1"/>
  <c r="C95" a="1"/>
  <c r="C95" s="1"/>
  <c r="V94" a="1"/>
  <c r="V94" s="1"/>
  <c r="U94" a="1"/>
  <c r="U94" s="1"/>
  <c r="T94" a="1"/>
  <c r="T94" s="1"/>
  <c r="S94" a="1"/>
  <c r="S94" s="1"/>
  <c r="R94" a="1"/>
  <c r="R94" s="1"/>
  <c r="Q94" a="1"/>
  <c r="Q94" s="1"/>
  <c r="P94" a="1"/>
  <c r="P94" s="1"/>
  <c r="O94" a="1"/>
  <c r="O94" s="1"/>
  <c r="N94" a="1"/>
  <c r="N94" s="1"/>
  <c r="M94" a="1"/>
  <c r="M94" s="1"/>
  <c r="L94" a="1"/>
  <c r="L94" s="1"/>
  <c r="K94" a="1"/>
  <c r="K94" s="1"/>
  <c r="J94" a="1"/>
  <c r="J94" s="1"/>
  <c r="I94" a="1"/>
  <c r="I94" s="1"/>
  <c r="H94" a="1"/>
  <c r="H94" s="1"/>
  <c r="G94" a="1"/>
  <c r="G94" s="1"/>
  <c r="F94" a="1"/>
  <c r="F94" s="1"/>
  <c r="E94" a="1"/>
  <c r="E94" s="1"/>
  <c r="D94" a="1"/>
  <c r="D94" s="1"/>
  <c r="C94" a="1"/>
  <c r="C94" s="1"/>
  <c r="V93" a="1"/>
  <c r="V93" s="1"/>
  <c r="U93" a="1"/>
  <c r="U93" s="1"/>
  <c r="T93" a="1"/>
  <c r="T93" s="1"/>
  <c r="S93" a="1"/>
  <c r="S93" s="1"/>
  <c r="R93" a="1"/>
  <c r="R93" s="1"/>
  <c r="Q93" a="1"/>
  <c r="Q93" s="1"/>
  <c r="P93" a="1"/>
  <c r="P93" s="1"/>
  <c r="O93" a="1"/>
  <c r="O93" s="1"/>
  <c r="N93" a="1"/>
  <c r="N93" s="1"/>
  <c r="M93" a="1"/>
  <c r="M93" s="1"/>
  <c r="L93" a="1"/>
  <c r="L93" s="1"/>
  <c r="K93" a="1"/>
  <c r="K93" s="1"/>
  <c r="J93" a="1"/>
  <c r="J93" s="1"/>
  <c r="I93" a="1"/>
  <c r="I93" s="1"/>
  <c r="H93" a="1"/>
  <c r="H93" s="1"/>
  <c r="G93" a="1"/>
  <c r="G93" s="1"/>
  <c r="F93" a="1"/>
  <c r="F93" s="1"/>
  <c r="E93" a="1"/>
  <c r="E93" s="1"/>
  <c r="D93" a="1"/>
  <c r="D93" s="1"/>
  <c r="C93" a="1"/>
  <c r="C93" s="1"/>
  <c r="V92" a="1"/>
  <c r="V92" s="1"/>
  <c r="U92" a="1"/>
  <c r="U92" s="1"/>
  <c r="T92" a="1"/>
  <c r="T92" s="1"/>
  <c r="S92" a="1"/>
  <c r="S92" s="1"/>
  <c r="R92" a="1"/>
  <c r="R92" s="1"/>
  <c r="Q92" a="1"/>
  <c r="Q92" s="1"/>
  <c r="P92" a="1"/>
  <c r="P92" s="1"/>
  <c r="O92" a="1"/>
  <c r="O92" s="1"/>
  <c r="N92" a="1"/>
  <c r="N92" s="1"/>
  <c r="M92" a="1"/>
  <c r="M92" s="1"/>
  <c r="L92" a="1"/>
  <c r="L92" s="1"/>
  <c r="K92" a="1"/>
  <c r="K92" s="1"/>
  <c r="J92" a="1"/>
  <c r="J92" s="1"/>
  <c r="I92" a="1"/>
  <c r="I92" s="1"/>
  <c r="H92" a="1"/>
  <c r="H92" s="1"/>
  <c r="G92" a="1"/>
  <c r="G92" s="1"/>
  <c r="F92" a="1"/>
  <c r="F92" s="1"/>
  <c r="E92" a="1"/>
  <c r="E92" s="1"/>
  <c r="D92" a="1"/>
  <c r="D92" s="1"/>
  <c r="C92" a="1"/>
  <c r="C92" s="1"/>
  <c r="V91" a="1"/>
  <c r="V91" s="1"/>
  <c r="U91" a="1"/>
  <c r="U91" s="1"/>
  <c r="T91" a="1"/>
  <c r="T91" s="1"/>
  <c r="S91" a="1"/>
  <c r="S91" s="1"/>
  <c r="R91" a="1"/>
  <c r="R91" s="1"/>
  <c r="Q91" a="1"/>
  <c r="Q91" s="1"/>
  <c r="P91" a="1"/>
  <c r="P91" s="1"/>
  <c r="O91" a="1"/>
  <c r="O91" s="1"/>
  <c r="N91" a="1"/>
  <c r="N91" s="1"/>
  <c r="M91" a="1"/>
  <c r="M91" s="1"/>
  <c r="L91" a="1"/>
  <c r="L91" s="1"/>
  <c r="K91" a="1"/>
  <c r="K91" s="1"/>
  <c r="J91" a="1"/>
  <c r="J91" s="1"/>
  <c r="I91" a="1"/>
  <c r="I91" s="1"/>
  <c r="H91" a="1"/>
  <c r="H91" s="1"/>
  <c r="G91" a="1"/>
  <c r="G91" s="1"/>
  <c r="F91" a="1"/>
  <c r="F91" s="1"/>
  <c r="E91" a="1"/>
  <c r="E91" s="1"/>
  <c r="D91" a="1"/>
  <c r="D91" s="1"/>
  <c r="C91" a="1"/>
  <c r="C91" s="1"/>
  <c r="V90" a="1"/>
  <c r="V90" s="1"/>
  <c r="U90" a="1"/>
  <c r="U90" s="1"/>
  <c r="T90" a="1"/>
  <c r="T90" s="1"/>
  <c r="S90" a="1"/>
  <c r="S90" s="1"/>
  <c r="R90" a="1"/>
  <c r="R90" s="1"/>
  <c r="Q90" a="1"/>
  <c r="Q90" s="1"/>
  <c r="P90" a="1"/>
  <c r="P90" s="1"/>
  <c r="O90" a="1"/>
  <c r="O90" s="1"/>
  <c r="N90" a="1"/>
  <c r="N90" s="1"/>
  <c r="M90" a="1"/>
  <c r="M90" s="1"/>
  <c r="L90" a="1"/>
  <c r="L90" s="1"/>
  <c r="K90" a="1"/>
  <c r="K90" s="1"/>
  <c r="J90" a="1"/>
  <c r="J90" s="1"/>
  <c r="I90" a="1"/>
  <c r="I90" s="1"/>
  <c r="H90" a="1"/>
  <c r="H90" s="1"/>
  <c r="G90" a="1"/>
  <c r="G90" s="1"/>
  <c r="F90" a="1"/>
  <c r="F90" s="1"/>
  <c r="E90" a="1"/>
  <c r="E90" s="1"/>
  <c r="D90" a="1"/>
  <c r="D90" s="1"/>
  <c r="C90" a="1"/>
  <c r="C90" s="1"/>
  <c r="G9"/>
  <c r="F9"/>
  <c r="D9"/>
  <c r="C9"/>
  <c r="I9" s="1"/>
  <c r="I8"/>
  <c r="H8"/>
  <c r="E8"/>
  <c r="I7"/>
  <c r="H7"/>
  <c r="E7"/>
  <c r="I6"/>
  <c r="H6"/>
  <c r="E6"/>
  <c r="E9" i="46" l="1"/>
  <c r="K7" i="47"/>
  <c r="K9" s="1"/>
  <c r="L7" s="1"/>
  <c r="K7" i="46"/>
  <c r="K9" s="1"/>
  <c r="L7" s="1"/>
  <c r="AB33" i="45"/>
  <c r="AD33"/>
  <c r="K7" i="43"/>
  <c r="K9"/>
  <c r="L7" s="1"/>
  <c r="H9"/>
  <c r="W114"/>
  <c r="W105"/>
  <c r="W136"/>
  <c r="W126"/>
  <c r="W127"/>
  <c r="W128"/>
  <c r="W92"/>
  <c r="W107"/>
  <c r="W108"/>
  <c r="W116"/>
  <c r="W117"/>
  <c r="W123"/>
  <c r="W133"/>
  <c r="W104"/>
  <c r="W111"/>
  <c r="W112"/>
  <c r="W113"/>
  <c r="W122"/>
  <c r="W130"/>
  <c r="W131"/>
  <c r="W132"/>
  <c r="W94"/>
  <c r="W96"/>
  <c r="W97"/>
  <c r="W100"/>
  <c r="W101"/>
  <c r="W102"/>
  <c r="W135"/>
  <c r="W91"/>
  <c r="W93"/>
  <c r="W95"/>
  <c r="W98"/>
  <c r="W99"/>
  <c r="E9"/>
  <c r="C137"/>
  <c r="D137"/>
  <c r="E137"/>
  <c r="F137"/>
  <c r="G137"/>
  <c r="H137"/>
  <c r="I137"/>
  <c r="J137"/>
  <c r="K137"/>
  <c r="L137"/>
  <c r="M137"/>
  <c r="N137"/>
  <c r="O137"/>
  <c r="P137"/>
  <c r="Q137"/>
  <c r="R137"/>
  <c r="S137"/>
  <c r="T137"/>
  <c r="U137"/>
  <c r="V137"/>
  <c r="W103"/>
  <c r="W106"/>
  <c r="W109"/>
  <c r="W110"/>
  <c r="W115"/>
  <c r="W118"/>
  <c r="W119"/>
  <c r="W120"/>
  <c r="W121"/>
  <c r="W124"/>
  <c r="W125"/>
  <c r="W129"/>
  <c r="W134"/>
  <c r="W90"/>
  <c r="W137" l="1"/>
</calcChain>
</file>

<file path=xl/sharedStrings.xml><?xml version="1.0" encoding="utf-8"?>
<sst xmlns="http://schemas.openxmlformats.org/spreadsheetml/2006/main" count="4596" uniqueCount="1570">
  <si>
    <t>الجمهورية الجزائرية الديمقراطية الشعبية</t>
  </si>
  <si>
    <t xml:space="preserve">وزارة التربية الوطنية </t>
  </si>
  <si>
    <t>3ت ر</t>
  </si>
  <si>
    <t>مديرية التربية لولاية تلمسان</t>
  </si>
  <si>
    <t>3ع ت1</t>
  </si>
  <si>
    <t>الثلاثاء</t>
  </si>
  <si>
    <t>3ع ت2</t>
  </si>
  <si>
    <t>أ.سعيداني</t>
  </si>
  <si>
    <t>ليوم:</t>
  </si>
  <si>
    <t>أ.خليدي</t>
  </si>
  <si>
    <t>3لغات</t>
  </si>
  <si>
    <t>أ.بوعدلة</t>
  </si>
  <si>
    <t>التعـداد</t>
  </si>
  <si>
    <t>التعداد العـــام</t>
  </si>
  <si>
    <t>الغائبـون</t>
  </si>
  <si>
    <t>نسبة غياب التلاميذ</t>
  </si>
  <si>
    <t xml:space="preserve">أ.سواريت </t>
  </si>
  <si>
    <t>ذكور</t>
  </si>
  <si>
    <t>إناث</t>
  </si>
  <si>
    <t>المجموع</t>
  </si>
  <si>
    <t xml:space="preserve">فرنسية </t>
  </si>
  <si>
    <t>أ.نميش</t>
  </si>
  <si>
    <t>السنة الأولى ثانوي</t>
  </si>
  <si>
    <t>أدب عربي</t>
  </si>
  <si>
    <t>أ.كوليلي</t>
  </si>
  <si>
    <t>السنة الثانية ثانوي</t>
  </si>
  <si>
    <t>%</t>
  </si>
  <si>
    <t>2ت ر</t>
  </si>
  <si>
    <t>ع اسلامية</t>
  </si>
  <si>
    <t>السنة الثالثة ثانوي</t>
  </si>
  <si>
    <t>2ع ت1</t>
  </si>
  <si>
    <t>ع طبيعية</t>
  </si>
  <si>
    <t>2ع ت2</t>
  </si>
  <si>
    <t>اجتماعيات</t>
  </si>
  <si>
    <t>2ت إ</t>
  </si>
  <si>
    <t>تكنولوجيا</t>
  </si>
  <si>
    <t>أ.معزوز</t>
  </si>
  <si>
    <t>اقتصاد</t>
  </si>
  <si>
    <t>انجليزية</t>
  </si>
  <si>
    <t>أ.شنتوف</t>
  </si>
  <si>
    <t>رياضة</t>
  </si>
  <si>
    <t>أ.قادري</t>
  </si>
  <si>
    <t>مواظبـــة الأساتذة :</t>
  </si>
  <si>
    <t>فلسفة</t>
  </si>
  <si>
    <t>فيزياء</t>
  </si>
  <si>
    <t>أ.ناسي</t>
  </si>
  <si>
    <t>الرقم</t>
  </si>
  <si>
    <t xml:space="preserve">اللقب و الإسم </t>
  </si>
  <si>
    <t>المادة</t>
  </si>
  <si>
    <t>08ـ09</t>
  </si>
  <si>
    <t>09ـ10</t>
  </si>
  <si>
    <t>10ـ11</t>
  </si>
  <si>
    <t>11ـ12</t>
  </si>
  <si>
    <t>14½-13½</t>
  </si>
  <si>
    <t>15½-14½</t>
  </si>
  <si>
    <t>16½-15½</t>
  </si>
  <si>
    <t>17½-16½</t>
  </si>
  <si>
    <t>سبب الغياب</t>
  </si>
  <si>
    <t xml:space="preserve">ملاحظات </t>
  </si>
  <si>
    <t>رياضيات</t>
  </si>
  <si>
    <t>إسبانية</t>
  </si>
  <si>
    <t>أ.بن ع الكريم</t>
  </si>
  <si>
    <t>أ.قبلي</t>
  </si>
  <si>
    <t>أ.ديب</t>
  </si>
  <si>
    <t>أ.فاسي</t>
  </si>
  <si>
    <t>قوراري</t>
  </si>
  <si>
    <t>غيابات و تأخرات مساعدي التربية  :</t>
  </si>
  <si>
    <t>وعقود ماقبل التشغيل</t>
  </si>
  <si>
    <t>أ.زركوحي</t>
  </si>
  <si>
    <t>أ.بلوطي</t>
  </si>
  <si>
    <t>أ.دكالي</t>
  </si>
  <si>
    <t>أ.مزاري</t>
  </si>
  <si>
    <t xml:space="preserve">التعـــــويض : </t>
  </si>
  <si>
    <t>أ.عزيز</t>
  </si>
  <si>
    <t>أ.زقاي</t>
  </si>
  <si>
    <t>القسم</t>
  </si>
  <si>
    <t>التوقيت</t>
  </si>
  <si>
    <t>ملاحظـــــــــــــــــات</t>
  </si>
  <si>
    <t>أ.بوحاجب/و</t>
  </si>
  <si>
    <t>أ.بوزياني</t>
  </si>
  <si>
    <t>أ.بوحاجب /ع</t>
  </si>
  <si>
    <t>مستشار التربية</t>
  </si>
  <si>
    <t>أ.زناقي</t>
  </si>
  <si>
    <t>أ.لقبوري</t>
  </si>
  <si>
    <t xml:space="preserve">التلاميذ الغائبون </t>
  </si>
  <si>
    <t>أ.نوار</t>
  </si>
  <si>
    <t>أ.سيفاني</t>
  </si>
  <si>
    <t xml:space="preserve">حرر بمغنية في : </t>
  </si>
  <si>
    <t>التلاميذ الغائبون</t>
  </si>
  <si>
    <t>الأحــــد</t>
  </si>
  <si>
    <t>الأربعـاء</t>
  </si>
  <si>
    <t>الخميــس</t>
  </si>
  <si>
    <t>الإثنيــن</t>
  </si>
  <si>
    <t>أ.قعاد</t>
  </si>
  <si>
    <t>3ت إ</t>
  </si>
  <si>
    <t>3ع ت3</t>
  </si>
  <si>
    <t xml:space="preserve">أ.بوطوبة </t>
  </si>
  <si>
    <t xml:space="preserve">معلوماتية </t>
  </si>
  <si>
    <t>أ.بوجمعة</t>
  </si>
  <si>
    <t>أ.درني</t>
  </si>
  <si>
    <t>1أ2</t>
  </si>
  <si>
    <t>الغيــــــــابات اليومية</t>
  </si>
  <si>
    <t>1ع4</t>
  </si>
  <si>
    <t>1ع2</t>
  </si>
  <si>
    <t>1ع1</t>
  </si>
  <si>
    <t>1ع3</t>
  </si>
  <si>
    <t>1أ1</t>
  </si>
  <si>
    <t xml:space="preserve">الاساتذة </t>
  </si>
  <si>
    <t>الأقسام</t>
  </si>
  <si>
    <t>المواد</t>
  </si>
  <si>
    <t>أ.دخيسي</t>
  </si>
  <si>
    <t>أ.أعطا الله</t>
  </si>
  <si>
    <t>أ.العرباوي</t>
  </si>
  <si>
    <t>أ.عباد</t>
  </si>
  <si>
    <t>أ.بوعبان</t>
  </si>
  <si>
    <t>أ.لعشب</t>
  </si>
  <si>
    <t>أ.بلحسن</t>
  </si>
  <si>
    <t>أ.كردوسي</t>
  </si>
  <si>
    <t>أ.مراحي</t>
  </si>
  <si>
    <t>أ.كحلون</t>
  </si>
  <si>
    <t>أ.الفيزياء</t>
  </si>
  <si>
    <t>أ.الرياضيات</t>
  </si>
  <si>
    <t>أ.ع الطبيعية</t>
  </si>
  <si>
    <t>أ,الأدب العربي</t>
  </si>
  <si>
    <t>أ.الاجتماعيات</t>
  </si>
  <si>
    <t>أ.ع الإسلامية</t>
  </si>
  <si>
    <t>أ.الفلسفة</t>
  </si>
  <si>
    <t xml:space="preserve">أ.الفرنسية </t>
  </si>
  <si>
    <t>أ.الانجليزية</t>
  </si>
  <si>
    <t>أ.الاسبانية</t>
  </si>
  <si>
    <t>أ.التكنولوجيا</t>
  </si>
  <si>
    <t>أ.المعلوماتية</t>
  </si>
  <si>
    <t>أ.الاقتصاد</t>
  </si>
  <si>
    <t>أ.الرياضة</t>
  </si>
  <si>
    <t>3أ ف1</t>
  </si>
  <si>
    <t>3أ ف2</t>
  </si>
  <si>
    <t>2أ ف</t>
  </si>
  <si>
    <t>الأيام</t>
  </si>
  <si>
    <t>التوقيــــــــــــت</t>
  </si>
  <si>
    <t>أ.بوهنة</t>
  </si>
  <si>
    <t>السنـــة الأولــــــــى</t>
  </si>
  <si>
    <t>السنة الثــــالثة</t>
  </si>
  <si>
    <t xml:space="preserve">الســـنة الثـــانية </t>
  </si>
  <si>
    <t>2لغات</t>
  </si>
  <si>
    <t>إضراب</t>
  </si>
  <si>
    <t>اوحساين مجاهد</t>
  </si>
  <si>
    <t>بوزيدي محمد</t>
  </si>
  <si>
    <t xml:space="preserve">معطى الله وهيبة </t>
  </si>
  <si>
    <t>مستشار ت</t>
  </si>
  <si>
    <t>مشرف ت</t>
  </si>
  <si>
    <t xml:space="preserve">عطلة مرضية </t>
  </si>
  <si>
    <t>عطلة أمومة</t>
  </si>
  <si>
    <t xml:space="preserve">شهادة طبية </t>
  </si>
  <si>
    <t xml:space="preserve">ندوة خارجية </t>
  </si>
  <si>
    <t xml:space="preserve">ملتقى </t>
  </si>
  <si>
    <t>امتحان تثبيت</t>
  </si>
  <si>
    <t>الناظر</t>
  </si>
  <si>
    <t>أ.زرار</t>
  </si>
  <si>
    <t>اجتماع مرخص</t>
  </si>
  <si>
    <t>1أ 1</t>
  </si>
  <si>
    <t>الســــــــاعات الضــــــــــــــــــــــــــــــــائعة</t>
  </si>
  <si>
    <t>الاساتذة    الأقسام</t>
  </si>
  <si>
    <t>قيرية محمد علي</t>
  </si>
  <si>
    <t>بلمير أيوب</t>
  </si>
  <si>
    <t>حاج بوسيف</t>
  </si>
  <si>
    <t>زيتوني رحيمة</t>
  </si>
  <si>
    <t>بلعتبي محمد عادل</t>
  </si>
  <si>
    <t xml:space="preserve">غراس سارة </t>
  </si>
  <si>
    <t>حمادي كنزة</t>
  </si>
  <si>
    <t xml:space="preserve">سعيدي هاجر لطيفة </t>
  </si>
  <si>
    <t>معطى الله محمد أ</t>
  </si>
  <si>
    <t xml:space="preserve">الهيدور هشام </t>
  </si>
  <si>
    <t>شارف فتح الله</t>
  </si>
  <si>
    <t>كرومي فاطمة ز</t>
  </si>
  <si>
    <t xml:space="preserve">مقنافي فاطمة ز </t>
  </si>
  <si>
    <t xml:space="preserve">بسويعة إيمان </t>
  </si>
  <si>
    <t xml:space="preserve">كرومي  رانيا </t>
  </si>
  <si>
    <t>بسويعة صباح</t>
  </si>
  <si>
    <t xml:space="preserve">رحموني خولة </t>
  </si>
  <si>
    <t>برحيل وداد</t>
  </si>
  <si>
    <t>مفتاح دعاء</t>
  </si>
  <si>
    <t>صاري امير</t>
  </si>
  <si>
    <t>خالدي قويدر</t>
  </si>
  <si>
    <t>عبد المالك منال</t>
  </si>
  <si>
    <t>حمادي قويدر</t>
  </si>
  <si>
    <t>معطى الله محمد امين</t>
  </si>
  <si>
    <t>كرومي فاطمة الزهراء</t>
  </si>
  <si>
    <t>بومدين امال</t>
  </si>
  <si>
    <t xml:space="preserve">رقم </t>
  </si>
  <si>
    <t>البطاقة</t>
  </si>
  <si>
    <t>رقم</t>
  </si>
  <si>
    <t>الدخـــــــــــول</t>
  </si>
  <si>
    <t>الخـــــــــــــــــــــروج</t>
  </si>
  <si>
    <t>تغييـــــــــــــــــر الصـــــفة</t>
  </si>
  <si>
    <t>حــــــــــــــــــــــــــــــــــــــــــــــــــــركة   التلاميــــــــــــــــــــــــــــــــــــــــــذ</t>
  </si>
  <si>
    <t>معلـــــــــــــــــــــــــــــــــــــومــــــــــــــــات      عــــــــــــــــــــــــــــــــــــامة</t>
  </si>
  <si>
    <t>أخر تحديث :</t>
  </si>
  <si>
    <t xml:space="preserve">التعداد العام للتلاميذ بتاريخ : </t>
  </si>
  <si>
    <t>العام</t>
  </si>
  <si>
    <t>الإعادة</t>
  </si>
  <si>
    <t>ن داخلي ممنوح</t>
  </si>
  <si>
    <t>ن داخلي غير ممنوح</t>
  </si>
  <si>
    <t>النصف داخليون</t>
  </si>
  <si>
    <t>الخارجيون</t>
  </si>
  <si>
    <t xml:space="preserve">المجموع العام </t>
  </si>
  <si>
    <t>ذ</t>
  </si>
  <si>
    <t>إ</t>
  </si>
  <si>
    <t>مج</t>
  </si>
  <si>
    <t>ه م</t>
  </si>
  <si>
    <t>ه ك</t>
  </si>
  <si>
    <t>3ع ت01</t>
  </si>
  <si>
    <t>3ع ت02</t>
  </si>
  <si>
    <t>3ع ت03</t>
  </si>
  <si>
    <t>3أ ف01</t>
  </si>
  <si>
    <t>3أ ف02</t>
  </si>
  <si>
    <t>مجموع01</t>
  </si>
  <si>
    <t>2ع ت01</t>
  </si>
  <si>
    <t>2ع ت02</t>
  </si>
  <si>
    <t>2أ ف01</t>
  </si>
  <si>
    <t>مجموع02</t>
  </si>
  <si>
    <t>ج م ع01</t>
  </si>
  <si>
    <t>ج م ع02</t>
  </si>
  <si>
    <t>ج م ع03</t>
  </si>
  <si>
    <t>ج م ع04</t>
  </si>
  <si>
    <t>ج م ع05</t>
  </si>
  <si>
    <t>ج م أ01</t>
  </si>
  <si>
    <t>ج م أ02</t>
  </si>
  <si>
    <t>مجموع03</t>
  </si>
  <si>
    <t>المجموع العام</t>
  </si>
  <si>
    <t xml:space="preserve">ثانوية الخوارزمي </t>
  </si>
  <si>
    <t xml:space="preserve">مغنيـــــة </t>
  </si>
  <si>
    <t>الغيـــــاب</t>
  </si>
  <si>
    <t xml:space="preserve">عدد ساعات </t>
  </si>
  <si>
    <t>عدد س اليوم</t>
  </si>
  <si>
    <t>المعلوم</t>
  </si>
  <si>
    <t>الحجم الساعي اليومي الثالثة ثانوي</t>
  </si>
  <si>
    <t>ح س ي</t>
  </si>
  <si>
    <t>العــدد</t>
  </si>
  <si>
    <t>من</t>
  </si>
  <si>
    <t xml:space="preserve">إلى </t>
  </si>
  <si>
    <t xml:space="preserve">الشهادات المدرسية المنجزة </t>
  </si>
  <si>
    <t>حـــــــــــــــالات  الطـــــــــــرد</t>
  </si>
  <si>
    <t xml:space="preserve">ملاحظات مستشار التربية </t>
  </si>
  <si>
    <t>ندوات - مجالس - زيارات</t>
  </si>
  <si>
    <t>طــرد بدون تقرير</t>
  </si>
  <si>
    <t>طـــرد بتقرير</t>
  </si>
  <si>
    <t>العابد سيدي محمد</t>
  </si>
  <si>
    <t>بوفارس عبد القادر</t>
  </si>
  <si>
    <t>سايح يوسف</t>
  </si>
  <si>
    <t xml:space="preserve">صوفي نصر الدين </t>
  </si>
  <si>
    <t xml:space="preserve">زرعي الشيخ </t>
  </si>
  <si>
    <t>شارف &gt;أسماء</t>
  </si>
  <si>
    <t>سكاك حاج عبد الله</t>
  </si>
  <si>
    <t xml:space="preserve">طيبي محمد </t>
  </si>
  <si>
    <t>مزاري خير الدين</t>
  </si>
  <si>
    <t xml:space="preserve">مبارك زاهية </t>
  </si>
  <si>
    <t>مقدم جميلة</t>
  </si>
  <si>
    <t>حمادي واسيني</t>
  </si>
  <si>
    <t xml:space="preserve">حفص نورية </t>
  </si>
  <si>
    <t xml:space="preserve">مزاري أيمن </t>
  </si>
  <si>
    <t>مزاري عبد الله</t>
  </si>
  <si>
    <t>بن صالح ياسين</t>
  </si>
  <si>
    <t>حواسة شيماء</t>
  </si>
  <si>
    <t>زرعي الشيخ</t>
  </si>
  <si>
    <t>صحراوي لمياء</t>
  </si>
  <si>
    <t>موسى أيوب</t>
  </si>
  <si>
    <t>دراوي زكرياء</t>
  </si>
  <si>
    <t>قندسي منال</t>
  </si>
  <si>
    <t>زار زكرياء</t>
  </si>
  <si>
    <t>بلعمري بلال</t>
  </si>
  <si>
    <t>زهدور أمال</t>
  </si>
  <si>
    <t>وفاة الأقارب</t>
  </si>
  <si>
    <t>قطبي حنان ( 3لغات )</t>
  </si>
  <si>
    <t xml:space="preserve">العربي رانيا </t>
  </si>
  <si>
    <t xml:space="preserve">مفتاح أيمن </t>
  </si>
  <si>
    <t xml:space="preserve">حشماوي إكرام </t>
  </si>
  <si>
    <t>توريرين سيد أحمد</t>
  </si>
  <si>
    <t>مباركي شيماء</t>
  </si>
  <si>
    <t xml:space="preserve">الشيخ ابراهيم </t>
  </si>
  <si>
    <t>بن ساحة جيلالي</t>
  </si>
  <si>
    <t xml:space="preserve">قزوي  محمد حبيب </t>
  </si>
  <si>
    <t xml:space="preserve">مزراق أميرة </t>
  </si>
  <si>
    <t>جوادي خديجة شيماء</t>
  </si>
  <si>
    <t xml:space="preserve">أورابح بشرى </t>
  </si>
  <si>
    <t xml:space="preserve">مخوخي دنيا </t>
  </si>
  <si>
    <t xml:space="preserve">إيشوتي نسرين </t>
  </si>
  <si>
    <t xml:space="preserve">ميري حياة </t>
  </si>
  <si>
    <t>محياوي صفاء</t>
  </si>
  <si>
    <t xml:space="preserve">بلعتبي محمد عادل </t>
  </si>
  <si>
    <t xml:space="preserve">قاشور محمد شعيب </t>
  </si>
  <si>
    <t>بن دلاع مريم منال</t>
  </si>
  <si>
    <t>ملعب مراد</t>
  </si>
  <si>
    <t>ضيف الله محمد الشريف</t>
  </si>
  <si>
    <t>قاشور محمد شعيب</t>
  </si>
  <si>
    <t>الأحد</t>
  </si>
  <si>
    <t>الاثنين</t>
  </si>
  <si>
    <t>الربعاء</t>
  </si>
  <si>
    <t>الخميس</t>
  </si>
  <si>
    <t>عمراوي شيماء</t>
  </si>
  <si>
    <t>قطاية أسامة</t>
  </si>
  <si>
    <t>هواري رجاء</t>
  </si>
  <si>
    <t xml:space="preserve">زيارة السيد مفتش التربية الوطنية </t>
  </si>
  <si>
    <t>لادارة الثانويات</t>
  </si>
  <si>
    <t>هاملي سماح</t>
  </si>
  <si>
    <t>معطلاوي إكرام</t>
  </si>
  <si>
    <t>داري زكرياء</t>
  </si>
  <si>
    <t>ناير بلحاج</t>
  </si>
  <si>
    <t>بن يعقوب شيماء</t>
  </si>
  <si>
    <t>فوقي نور الهدى</t>
  </si>
  <si>
    <t>فراج جواد</t>
  </si>
  <si>
    <t>شادلي أمين</t>
  </si>
  <si>
    <t>بوزاهري وفاء</t>
  </si>
  <si>
    <t>صادقي يوسف</t>
  </si>
  <si>
    <t>بن شليح عائشة هاجر</t>
  </si>
  <si>
    <t>شراك زينب</t>
  </si>
  <si>
    <t>منصب شاغر</t>
  </si>
  <si>
    <t>الهيدور هشام</t>
  </si>
  <si>
    <t>بن عبد الله إكرام</t>
  </si>
  <si>
    <t>دخيسي عثمان</t>
  </si>
  <si>
    <t>بن حامد فايزة</t>
  </si>
  <si>
    <t>قزوي ياسين</t>
  </si>
  <si>
    <t>مرابط بلال</t>
  </si>
  <si>
    <t>بن زمرة شيماء</t>
  </si>
  <si>
    <t>حمدون حاج علي</t>
  </si>
  <si>
    <t>بلعباسي عماد</t>
  </si>
  <si>
    <t>قفيف نوال</t>
  </si>
  <si>
    <t>بوزار حمزة</t>
  </si>
  <si>
    <t>بن موسى عبد الحق</t>
  </si>
  <si>
    <t>معتوق بلال</t>
  </si>
  <si>
    <t>3AS</t>
  </si>
  <si>
    <t xml:space="preserve">ثانوية الخوارزمي ـ مغنية </t>
  </si>
  <si>
    <t>3ت إقتصاد</t>
  </si>
  <si>
    <t>3تقني رياضي</t>
  </si>
  <si>
    <t>3علوم تجريبية01</t>
  </si>
  <si>
    <t>3علوم تجريبية 02</t>
  </si>
  <si>
    <t>3علوم تجريبية 03</t>
  </si>
  <si>
    <t>3أ فلسفة 01</t>
  </si>
  <si>
    <t>3أداب و فلسفة 02</t>
  </si>
  <si>
    <t xml:space="preserve">3لغات أجنبية </t>
  </si>
  <si>
    <t>رقم الترتيب</t>
  </si>
  <si>
    <t>اسم و لقب التلميذ</t>
  </si>
  <si>
    <t>تاريخ و مكان الميلاد</t>
  </si>
  <si>
    <t>الصفــة</t>
  </si>
  <si>
    <t>ملاحظات</t>
  </si>
  <si>
    <t xml:space="preserve">الهندســـــة المدنيـــة </t>
  </si>
  <si>
    <t>س1</t>
  </si>
  <si>
    <t>س2</t>
  </si>
  <si>
    <t>س3</t>
  </si>
  <si>
    <t>ف1</t>
  </si>
  <si>
    <t>القرمة محمد إسلام</t>
  </si>
  <si>
    <t>1996-05-04</t>
  </si>
  <si>
    <t>مغنية</t>
  </si>
  <si>
    <t>ع1</t>
  </si>
  <si>
    <t>ن د1</t>
  </si>
  <si>
    <t>إشوتي نسرين</t>
  </si>
  <si>
    <t>1996-02-25</t>
  </si>
  <si>
    <t>أ</t>
  </si>
  <si>
    <t>ن د2</t>
  </si>
  <si>
    <t>الفضيل أمال</t>
  </si>
  <si>
    <t>1999-05-19</t>
  </si>
  <si>
    <t>م2</t>
  </si>
  <si>
    <t>الفضيل الخامسة</t>
  </si>
  <si>
    <t>1999-03-12</t>
  </si>
  <si>
    <t>أمبارك فدوى</t>
  </si>
  <si>
    <t>1999-07-12</t>
  </si>
  <si>
    <t>أمحمدي جهان</t>
  </si>
  <si>
    <t>1998-11-21</t>
  </si>
  <si>
    <t>أورابح بشرى</t>
  </si>
  <si>
    <t>1998-01-17</t>
  </si>
  <si>
    <t>سيدي بلعباس</t>
  </si>
  <si>
    <t>ع2</t>
  </si>
  <si>
    <t>برحال عمر</t>
  </si>
  <si>
    <t>1997-06-03</t>
  </si>
  <si>
    <t>الشيخ فاطمة الزهراء</t>
  </si>
  <si>
    <t>1999-01-22</t>
  </si>
  <si>
    <t>بن تعيش وفاء</t>
  </si>
  <si>
    <t>1999-08-02</t>
  </si>
  <si>
    <t>خ2</t>
  </si>
  <si>
    <t>براهمي خويرة</t>
  </si>
  <si>
    <t>1999-07-02</t>
  </si>
  <si>
    <t>امحمدي الشيخ</t>
  </si>
  <si>
    <t>1998-02-05</t>
  </si>
  <si>
    <t>م1</t>
  </si>
  <si>
    <t>بختي بشرى</t>
  </si>
  <si>
    <t>1998-04-20</t>
  </si>
  <si>
    <t>أورابح شيماء/عبد العزيز</t>
  </si>
  <si>
    <t>1999-08-10</t>
  </si>
  <si>
    <t>أورابح شيماء/بن أحمد</t>
  </si>
  <si>
    <t>1999-07-22</t>
  </si>
  <si>
    <t>1997-12-27</t>
  </si>
  <si>
    <t>خ1</t>
  </si>
  <si>
    <t>1996-05-14</t>
  </si>
  <si>
    <t>بن رمضان أمال</t>
  </si>
  <si>
    <t>1998-01-19</t>
  </si>
  <si>
    <t>بن زغادي هديل</t>
  </si>
  <si>
    <t>2000-03-06</t>
  </si>
  <si>
    <t>براز زكية</t>
  </si>
  <si>
    <t>بن شقرة أسامة</t>
  </si>
  <si>
    <t>1998-02-08</t>
  </si>
  <si>
    <t>الشيخ إبراهيم</t>
  </si>
  <si>
    <t>1998-01-21</t>
  </si>
  <si>
    <t>بلخوان نهاد</t>
  </si>
  <si>
    <t>1999-03-24</t>
  </si>
  <si>
    <t>بوزاهري إكرام</t>
  </si>
  <si>
    <t>1999-03-21</t>
  </si>
  <si>
    <t>بن عابد نوفل</t>
  </si>
  <si>
    <t>1997-03-20</t>
  </si>
  <si>
    <t>تركي حنان</t>
  </si>
  <si>
    <t>1997-02-15</t>
  </si>
  <si>
    <t>بن سالم نسرين نهلة</t>
  </si>
  <si>
    <t>1997-04-13</t>
  </si>
  <si>
    <t>تلاغ</t>
  </si>
  <si>
    <t>بلعلة أسماء</t>
  </si>
  <si>
    <t>1998-11-04</t>
  </si>
  <si>
    <t>تندوف</t>
  </si>
  <si>
    <t>بن شقرة سارة</t>
  </si>
  <si>
    <t>1998-08-08</t>
  </si>
  <si>
    <t>العباس هاجر</t>
  </si>
  <si>
    <t>2000-01-17</t>
  </si>
  <si>
    <t>بن اعمر رانيا</t>
  </si>
  <si>
    <t>1998-07-21</t>
  </si>
  <si>
    <t>بوزيان مصطفى</t>
  </si>
  <si>
    <t>1995-07-21</t>
  </si>
  <si>
    <t>جباري جابر</t>
  </si>
  <si>
    <t>1998-12-12</t>
  </si>
  <si>
    <t>ثلجي ياسمينة</t>
  </si>
  <si>
    <t>1999-03-29</t>
  </si>
  <si>
    <t>بن طيب محمد ياسين</t>
  </si>
  <si>
    <t>2000-03-31</t>
  </si>
  <si>
    <t>1998-07-09</t>
  </si>
  <si>
    <t>تواتي أمينة</t>
  </si>
  <si>
    <t>1999-01-25</t>
  </si>
  <si>
    <t>بشلاغم سمية</t>
  </si>
  <si>
    <t>1998-10-05</t>
  </si>
  <si>
    <t>سبدو</t>
  </si>
  <si>
    <t>بن السيم أنفال</t>
  </si>
  <si>
    <t>2000-05-25</t>
  </si>
  <si>
    <t>بوطاقة محمد</t>
  </si>
  <si>
    <t>1997-10-14</t>
  </si>
  <si>
    <t>حمادي أمحمد عماد</t>
  </si>
  <si>
    <t>1999-09-02</t>
  </si>
  <si>
    <t>1998-08-09</t>
  </si>
  <si>
    <t>1998-06-16</t>
  </si>
  <si>
    <t>بن عبد الله أسامة</t>
  </si>
  <si>
    <t>1999-01-26</t>
  </si>
  <si>
    <t>جاهد محمد</t>
  </si>
  <si>
    <t>1996-12-31</t>
  </si>
  <si>
    <t>مغنبة</t>
  </si>
  <si>
    <t>بن زمرة سامية</t>
  </si>
  <si>
    <t>1995-10-27</t>
  </si>
  <si>
    <t>بن مالك رحاب</t>
  </si>
  <si>
    <t>1998-12-18</t>
  </si>
  <si>
    <t>حدبي محمد</t>
  </si>
  <si>
    <t>1996-05-03</t>
  </si>
  <si>
    <t>1996-11-11</t>
  </si>
  <si>
    <t>خاليد أمير فيصل</t>
  </si>
  <si>
    <t>1999-05-02</t>
  </si>
  <si>
    <t>بوطاقة أمينة</t>
  </si>
  <si>
    <t>1999-12-31</t>
  </si>
  <si>
    <t>بن عرفة زهور</t>
  </si>
  <si>
    <t>1996-04-20</t>
  </si>
  <si>
    <t>سيدي مجاهد</t>
  </si>
  <si>
    <t>جريف إكرام</t>
  </si>
  <si>
    <t>1997-10-05</t>
  </si>
  <si>
    <t>بن طيب فاطمة الزهراء</t>
  </si>
  <si>
    <t>1998-06-02</t>
  </si>
  <si>
    <t>بناصر خلود هديل</t>
  </si>
  <si>
    <t>2000-02-24</t>
  </si>
  <si>
    <t>حمدوني إناس</t>
  </si>
  <si>
    <t>1999-07-08</t>
  </si>
  <si>
    <t>حواسة عبد الناصر</t>
  </si>
  <si>
    <t>1999-11-17</t>
  </si>
  <si>
    <t>داسي وليد</t>
  </si>
  <si>
    <t>1999-03-27</t>
  </si>
  <si>
    <t>بولكرطوس جمال الدين</t>
  </si>
  <si>
    <t>عين تموشنت</t>
  </si>
  <si>
    <t>بوحفص حاج رضوان</t>
  </si>
  <si>
    <t>1998-03-13</t>
  </si>
  <si>
    <t>حشماوي إكرام</t>
  </si>
  <si>
    <t>1997-12-25</t>
  </si>
  <si>
    <t>بن عيسى أحمد</t>
  </si>
  <si>
    <t>1997-11-11</t>
  </si>
  <si>
    <t>بوستة نسيمة</t>
  </si>
  <si>
    <t>1996-12-28</t>
  </si>
  <si>
    <t>خاليد هشام</t>
  </si>
  <si>
    <t>1998-09-03</t>
  </si>
  <si>
    <t>الغزوات</t>
  </si>
  <si>
    <t>علوان فتحي</t>
  </si>
  <si>
    <t>1998-01-24</t>
  </si>
  <si>
    <t>داود رامي كمال الدين</t>
  </si>
  <si>
    <t>1999-06-10</t>
  </si>
  <si>
    <t>جباري هاجر</t>
  </si>
  <si>
    <t>1997-11-14</t>
  </si>
  <si>
    <t>لواتة</t>
  </si>
  <si>
    <t>بوحمامة ليندة</t>
  </si>
  <si>
    <t>1998-03-05</t>
  </si>
  <si>
    <t>حمادي لطيفة</t>
  </si>
  <si>
    <t>1998-06-30</t>
  </si>
  <si>
    <t>بن قرين مغنية</t>
  </si>
  <si>
    <t>1999-11-09</t>
  </si>
  <si>
    <t>بوشارب محمد</t>
  </si>
  <si>
    <t>1996-01-05</t>
  </si>
  <si>
    <t>خلوفي بلقاسم</t>
  </si>
  <si>
    <t>الجزائر</t>
  </si>
  <si>
    <t>قادري رابح صغير أمين</t>
  </si>
  <si>
    <t>1999-09-30</t>
  </si>
  <si>
    <t>راس الواد فرح</t>
  </si>
  <si>
    <t>1999-05-04</t>
  </si>
  <si>
    <t>جملي محمد الشافعي</t>
  </si>
  <si>
    <t>1999-10-01</t>
  </si>
  <si>
    <t>بوخاري عبد الرحمان</t>
  </si>
  <si>
    <t>1999-02-15</t>
  </si>
  <si>
    <t>حوات شهيناز</t>
  </si>
  <si>
    <t>1998-09-26</t>
  </si>
  <si>
    <t>توبردة مغنية</t>
  </si>
  <si>
    <t>1998-11-23</t>
  </si>
  <si>
    <t>بوغازي وسيلة</t>
  </si>
  <si>
    <t>1997-09-28</t>
  </si>
  <si>
    <t>خلوفي عادل</t>
  </si>
  <si>
    <t>تلمسان</t>
  </si>
  <si>
    <t>مرغاد إلياس</t>
  </si>
  <si>
    <t>1997-07-08</t>
  </si>
  <si>
    <t>سبيع الواسيني</t>
  </si>
  <si>
    <t>1999-08-03</t>
  </si>
  <si>
    <t>خاطر منال</t>
  </si>
  <si>
    <t>1999-11-03</t>
  </si>
  <si>
    <t>بوزيان بلال</t>
  </si>
  <si>
    <t>1998-11-08</t>
  </si>
  <si>
    <t>سعيداني حنان</t>
  </si>
  <si>
    <t>1995-08-18</t>
  </si>
  <si>
    <t>جريوات شيماء</t>
  </si>
  <si>
    <t>1999-09-09</t>
  </si>
  <si>
    <t>تاجوري سارة</t>
  </si>
  <si>
    <t>1998-07-02</t>
  </si>
  <si>
    <t>ديب أحمد طاع الله</t>
  </si>
  <si>
    <t>1999-05-20</t>
  </si>
  <si>
    <t>منصوري المهدي</t>
  </si>
  <si>
    <t>1997-04-09</t>
  </si>
  <si>
    <t>سبيع لخضر</t>
  </si>
  <si>
    <t>1997-10-13</t>
  </si>
  <si>
    <t>خلوفي فاطمة الزهراء</t>
  </si>
  <si>
    <t>1999-02-20</t>
  </si>
  <si>
    <t>بوزيان نسرين فاطمة الزهراء</t>
  </si>
  <si>
    <t>1999-03-09</t>
  </si>
  <si>
    <t>شرقي ليلى</t>
  </si>
  <si>
    <t>1996-10-27</t>
  </si>
  <si>
    <t>جزيري خديجة</t>
  </si>
  <si>
    <t>1997-08-18</t>
  </si>
  <si>
    <t>تبحريتي إبراهيم</t>
  </si>
  <si>
    <t>1999-08-25</t>
  </si>
  <si>
    <t>ساعد نسرين</t>
  </si>
  <si>
    <t>1998-05-13</t>
  </si>
  <si>
    <t>موساوي خيرة</t>
  </si>
  <si>
    <t>1999-09-22</t>
  </si>
  <si>
    <t>مستغانم</t>
  </si>
  <si>
    <t>سحنون حفصة</t>
  </si>
  <si>
    <t>1999-07-07</t>
  </si>
  <si>
    <t>رانبي جواد</t>
  </si>
  <si>
    <t>1999-07-04</t>
  </si>
  <si>
    <t>جوبير إكرام</t>
  </si>
  <si>
    <t>صادقي زكية</t>
  </si>
  <si>
    <t>1997-11-04</t>
  </si>
  <si>
    <t>حاجي مونية</t>
  </si>
  <si>
    <t>1998-04-29</t>
  </si>
  <si>
    <t>1998-06-26</t>
  </si>
  <si>
    <t>بني صاف</t>
  </si>
  <si>
    <t>سعادنة جلال</t>
  </si>
  <si>
    <t>1999-01-16</t>
  </si>
  <si>
    <t>سمار سارة</t>
  </si>
  <si>
    <t>1999-01-30</t>
  </si>
  <si>
    <t>ريفي يوسف</t>
  </si>
  <si>
    <t>1996-09-16</t>
  </si>
  <si>
    <t>حسني حنان</t>
  </si>
  <si>
    <t>عباسي أسامة</t>
  </si>
  <si>
    <t>1996-11-05</t>
  </si>
  <si>
    <t>خضراوي صبرينة</t>
  </si>
  <si>
    <t>1996-03-28</t>
  </si>
  <si>
    <t>حمادي نورالهدى</t>
  </si>
  <si>
    <t>1999-09-19</t>
  </si>
  <si>
    <t>شيخ عبد الله</t>
  </si>
  <si>
    <t>1996-12-09</t>
  </si>
  <si>
    <t>1998-08-16</t>
  </si>
  <si>
    <t>زحزوح أميرة</t>
  </si>
  <si>
    <t>1999-01-20</t>
  </si>
  <si>
    <t>دريسي إيمان</t>
  </si>
  <si>
    <t>1999-09-06</t>
  </si>
  <si>
    <t>علوان مروى</t>
  </si>
  <si>
    <t>1998-11-07</t>
  </si>
  <si>
    <t>دخيسي سارة</t>
  </si>
  <si>
    <t>حواسة سيدي محمد</t>
  </si>
  <si>
    <t>1996-09-13</t>
  </si>
  <si>
    <t>طباني عبد الرحيم بشير</t>
  </si>
  <si>
    <t>1999-05-10</t>
  </si>
  <si>
    <t>المشرية</t>
  </si>
  <si>
    <t>شحيح محمد الأمين</t>
  </si>
  <si>
    <t>سبو محمد علي</t>
  </si>
  <si>
    <t>1997-02-01</t>
  </si>
  <si>
    <t>دياب سارة</t>
  </si>
  <si>
    <t>1998-12-08</t>
  </si>
  <si>
    <t>1998-10-04</t>
  </si>
  <si>
    <t>زقاي شهيناز</t>
  </si>
  <si>
    <t>1997-08-01</t>
  </si>
  <si>
    <t>1997-07-31</t>
  </si>
  <si>
    <t>عبدون كمال</t>
  </si>
  <si>
    <t>1998-06-22</t>
  </si>
  <si>
    <t>صدوقي أحمد</t>
  </si>
  <si>
    <t>1999-02-05</t>
  </si>
  <si>
    <t>سونة أمينة</t>
  </si>
  <si>
    <t>1997-09-06</t>
  </si>
  <si>
    <t>1999-10-23</t>
  </si>
  <si>
    <t>قوراري محمد هشام</t>
  </si>
  <si>
    <t>1996-03-22</t>
  </si>
  <si>
    <t>زواري شيماء</t>
  </si>
  <si>
    <t>1999-01-27</t>
  </si>
  <si>
    <t>رحماني نورالهدى</t>
  </si>
  <si>
    <t>عشور شهيناز</t>
  </si>
  <si>
    <t>1998-10-26</t>
  </si>
  <si>
    <t>1999-08-31</t>
  </si>
  <si>
    <t>شقرون هبة الرحمن</t>
  </si>
  <si>
    <t>1999-03-10</t>
  </si>
  <si>
    <t>صواق لحبيب</t>
  </si>
  <si>
    <t>1998-04-28</t>
  </si>
  <si>
    <t>سعيدة</t>
  </si>
  <si>
    <t>كحلي زبيدة</t>
  </si>
  <si>
    <t>1998-10-30</t>
  </si>
  <si>
    <t>عبد المالك أمال</t>
  </si>
  <si>
    <t>روماشي مغنية</t>
  </si>
  <si>
    <t>1999-11-05</t>
  </si>
  <si>
    <t>ضيف هديل</t>
  </si>
  <si>
    <t>2000-07-21</t>
  </si>
  <si>
    <t>عبد اللاهي حياة</t>
  </si>
  <si>
    <t>1999-01-23</t>
  </si>
  <si>
    <t>1999-03-28</t>
  </si>
  <si>
    <t>لعامل صورية</t>
  </si>
  <si>
    <t>1997-01-19</t>
  </si>
  <si>
    <t>1995-10-01</t>
  </si>
  <si>
    <t>زار رانيا</t>
  </si>
  <si>
    <t>1998-06-27</t>
  </si>
  <si>
    <t>قزوي محمد حبيب</t>
  </si>
  <si>
    <t>1998-01-31</t>
  </si>
  <si>
    <t>حمام بوحجر</t>
  </si>
  <si>
    <t>عرقوب عبد اللطيف</t>
  </si>
  <si>
    <t>1999-04-21</t>
  </si>
  <si>
    <t>بشار</t>
  </si>
  <si>
    <t>كبوية إخلاص</t>
  </si>
  <si>
    <t>1999-06-21</t>
  </si>
  <si>
    <t>1999-03-25</t>
  </si>
  <si>
    <t>لبداوي هاجر</t>
  </si>
  <si>
    <t>1997-03-12</t>
  </si>
  <si>
    <t>زرعي الزهرة</t>
  </si>
  <si>
    <t>1999-04-03</t>
  </si>
  <si>
    <t>كباس دنيا</t>
  </si>
  <si>
    <t>1996-01-06</t>
  </si>
  <si>
    <t>عبد النبي زكية</t>
  </si>
  <si>
    <t>1999-10-12</t>
  </si>
  <si>
    <t>أولاد ميمون</t>
  </si>
  <si>
    <t>1999-07-03</t>
  </si>
  <si>
    <t>لعراجي نبيل</t>
  </si>
  <si>
    <t>1998-08-31</t>
  </si>
  <si>
    <t>مشيشي محمد الأمين</t>
  </si>
  <si>
    <t>1998-05-20</t>
  </si>
  <si>
    <t>لعشب محمد الأمين</t>
  </si>
  <si>
    <t>1998-07-30</t>
  </si>
  <si>
    <t>زرقاني أسامة</t>
  </si>
  <si>
    <t>كبداني كوثر</t>
  </si>
  <si>
    <t>1998-09-30</t>
  </si>
  <si>
    <t>1996-03-11</t>
  </si>
  <si>
    <t>1998-09-29</t>
  </si>
  <si>
    <t>محصر عبد الرحيم</t>
  </si>
  <si>
    <t>1999-07-05</t>
  </si>
  <si>
    <t>مفتاح أيمن</t>
  </si>
  <si>
    <t>1999-12-04</t>
  </si>
  <si>
    <t>ندرومية</t>
  </si>
  <si>
    <t>لعوج أمال فرح</t>
  </si>
  <si>
    <t>1999-02-28</t>
  </si>
  <si>
    <t>زينافي محمد امين</t>
  </si>
  <si>
    <t>1997-02-20</t>
  </si>
  <si>
    <t>مهديد محمد بلال</t>
  </si>
  <si>
    <t>لخضر خضرة</t>
  </si>
  <si>
    <t>مصباح سهام</t>
  </si>
  <si>
    <t>مزاري كوثر</t>
  </si>
  <si>
    <t>1999-11-14</t>
  </si>
  <si>
    <t>تيرورين محمد</t>
  </si>
  <si>
    <t>معموري عائشة</t>
  </si>
  <si>
    <t>1996-09-14</t>
  </si>
  <si>
    <t>ساعد عائشة</t>
  </si>
  <si>
    <t>1999-06-18</t>
  </si>
  <si>
    <t>مهيدي دنيا</t>
  </si>
  <si>
    <t>1999-09-03</t>
  </si>
  <si>
    <t>مصمودي محمد</t>
  </si>
  <si>
    <t>1996-08-23</t>
  </si>
  <si>
    <t>مفيتاح نوال</t>
  </si>
  <si>
    <t>1998-08-07</t>
  </si>
  <si>
    <t>1998-11-01</t>
  </si>
  <si>
    <t>1998-03-31</t>
  </si>
  <si>
    <t>موساوي خاليدة</t>
  </si>
  <si>
    <t>1997-03-02</t>
  </si>
  <si>
    <t>نحار مريم</t>
  </si>
  <si>
    <t>ندرومة</t>
  </si>
  <si>
    <t>ناضور هاجر</t>
  </si>
  <si>
    <t>1999-11-27</t>
  </si>
  <si>
    <t>ولد علي صابرينة</t>
  </si>
  <si>
    <t>1999-12-29</t>
  </si>
  <si>
    <t>صدار عزالدين</t>
  </si>
  <si>
    <t>1998-07-16</t>
  </si>
  <si>
    <t>ميلودي أيمن فريد</t>
  </si>
  <si>
    <t xml:space="preserve">الهندســـــة الكهربائية  </t>
  </si>
  <si>
    <t>ميري حياة</t>
  </si>
  <si>
    <t>1996-02-28</t>
  </si>
  <si>
    <t>بلعتبي</t>
  </si>
  <si>
    <t>نافع شيماء</t>
  </si>
  <si>
    <t>1999-09-28</t>
  </si>
  <si>
    <t>نمر عبد القادر</t>
  </si>
  <si>
    <t>1998-08-05</t>
  </si>
  <si>
    <t>هتهوت وليد</t>
  </si>
  <si>
    <t>1999-01-07</t>
  </si>
  <si>
    <t>1999-04-08</t>
  </si>
  <si>
    <t>سليمان عبد الرزاق</t>
  </si>
  <si>
    <t>نور هاجر</t>
  </si>
  <si>
    <t>1999-03-20</t>
  </si>
  <si>
    <t>فريد الحار شهرزاد</t>
  </si>
  <si>
    <t>1999-08-12</t>
  </si>
  <si>
    <t xml:space="preserve">بن صغير </t>
  </si>
  <si>
    <t>قاشور سليمة</t>
  </si>
  <si>
    <t>1999-03-07</t>
  </si>
  <si>
    <t>أوحساين مراد</t>
  </si>
  <si>
    <t>1996-02-07</t>
  </si>
  <si>
    <t>قطبي حنان</t>
  </si>
  <si>
    <t>1996-02-21</t>
  </si>
  <si>
    <t>تومي محمد الهادي</t>
  </si>
  <si>
    <t>مخوخي دنيا</t>
  </si>
  <si>
    <t>حماد محمد الأمين</t>
  </si>
  <si>
    <t>1997-04-06</t>
  </si>
  <si>
    <t>مرزوقي أسامة</t>
  </si>
  <si>
    <t>1998-04-26</t>
  </si>
  <si>
    <t>طماشة زكرياء</t>
  </si>
  <si>
    <t>1996-02-03</t>
  </si>
  <si>
    <t>وهران</t>
  </si>
  <si>
    <t>مزاري إكرام</t>
  </si>
  <si>
    <t>1998-08-28</t>
  </si>
  <si>
    <t>قاشور إيمان</t>
  </si>
  <si>
    <t>1997-09-24</t>
  </si>
  <si>
    <t>مزراق أميرة</t>
  </si>
  <si>
    <t>1999-12-14</t>
  </si>
  <si>
    <t>1999-03-03</t>
  </si>
  <si>
    <t>معروفي ابتسام</t>
  </si>
  <si>
    <t>1997-01-29</t>
  </si>
  <si>
    <t>معطى الله عماد</t>
  </si>
  <si>
    <t>1998-07-13</t>
  </si>
  <si>
    <t>2AS</t>
  </si>
  <si>
    <t>2أداب و فلسفة 01</t>
  </si>
  <si>
    <t>2تقني رياضي</t>
  </si>
  <si>
    <t>2علوم تجريبية 01</t>
  </si>
  <si>
    <t>2علوم تجريبية 02</t>
  </si>
  <si>
    <t>2تسيير و اقتصاد</t>
  </si>
  <si>
    <t>2لغات أجنبية</t>
  </si>
  <si>
    <t xml:space="preserve">2لغات أجنبية </t>
  </si>
  <si>
    <t>أوكيلي يسرى</t>
  </si>
  <si>
    <t>1997-08-04</t>
  </si>
  <si>
    <t xml:space="preserve">الهندسة الكهربائية </t>
  </si>
  <si>
    <t>امحمدي بشرى</t>
  </si>
  <si>
    <t>2000-05-04</t>
  </si>
  <si>
    <t>العرباوي محمد عبد الإله</t>
  </si>
  <si>
    <t>1997-10-10</t>
  </si>
  <si>
    <t>العياطي إسلام</t>
  </si>
  <si>
    <t>2000-09-10</t>
  </si>
  <si>
    <t>العابد يسرى</t>
  </si>
  <si>
    <t>2000-05-13</t>
  </si>
  <si>
    <t>بداد أية فاطمة الزهراء</t>
  </si>
  <si>
    <t>2000-09-02</t>
  </si>
  <si>
    <t>2000-08-28</t>
  </si>
  <si>
    <t>العربي رانية</t>
  </si>
  <si>
    <t>2000-08-03</t>
  </si>
  <si>
    <t>أمبارك فايزة</t>
  </si>
  <si>
    <t>2000-04-25</t>
  </si>
  <si>
    <t>المسعود محمد سيف</t>
  </si>
  <si>
    <t>برحال إيمان</t>
  </si>
  <si>
    <t>1999-05-27</t>
  </si>
  <si>
    <t>بعوش مريم</t>
  </si>
  <si>
    <t>1998-01-28</t>
  </si>
  <si>
    <t>القرمة محمد رياض</t>
  </si>
  <si>
    <t>2000-05-19</t>
  </si>
  <si>
    <t>أير مقران عائشة صبرينة</t>
  </si>
  <si>
    <t>1999-08-16</t>
  </si>
  <si>
    <t>أجد زينب</t>
  </si>
  <si>
    <t>1997-05-04</t>
  </si>
  <si>
    <t>بلعالية محمد الأمين</t>
  </si>
  <si>
    <t>2000-04-28</t>
  </si>
  <si>
    <t>بكاوي ميلود</t>
  </si>
  <si>
    <t>2000-11-21</t>
  </si>
  <si>
    <t>بطيوي فرح</t>
  </si>
  <si>
    <t>1995-05-06</t>
  </si>
  <si>
    <t>أمبارك الهاشمي</t>
  </si>
  <si>
    <t>1998-08-17</t>
  </si>
  <si>
    <t>سكران عبد الهادي</t>
  </si>
  <si>
    <t>2000-04-12</t>
  </si>
  <si>
    <t>بلحسن حسين</t>
  </si>
  <si>
    <t>2000-03-01</t>
  </si>
  <si>
    <t>بن براهيم شهرزاد</t>
  </si>
  <si>
    <t>2000-06-24</t>
  </si>
  <si>
    <t>بن زعتر محمد الواسيني</t>
  </si>
  <si>
    <t>1999-07-24</t>
  </si>
  <si>
    <t>بلغري آية</t>
  </si>
  <si>
    <t>2000-07-17</t>
  </si>
  <si>
    <t>بن عائشة هاجر</t>
  </si>
  <si>
    <t>1998-01-12</t>
  </si>
  <si>
    <t>2000-11-16</t>
  </si>
  <si>
    <t>بومدين محمد شاهين</t>
  </si>
  <si>
    <t>2000-09-28</t>
  </si>
  <si>
    <t>بن دلاع إلهام</t>
  </si>
  <si>
    <t>2000-04-09</t>
  </si>
  <si>
    <t>بن عابد سارة</t>
  </si>
  <si>
    <t>1997-06-24</t>
  </si>
  <si>
    <t>بليل أمينة</t>
  </si>
  <si>
    <t>1997-01-02</t>
  </si>
  <si>
    <t>هداجي أمير يونس</t>
  </si>
  <si>
    <t>2000-07-30</t>
  </si>
  <si>
    <t>تابتي لخضر</t>
  </si>
  <si>
    <t>1998-04-12</t>
  </si>
  <si>
    <t>بن رحو فضيلة غزلان</t>
  </si>
  <si>
    <t>2000-07-02</t>
  </si>
  <si>
    <t>بن موسى وردة</t>
  </si>
  <si>
    <t>1999-04-14</t>
  </si>
  <si>
    <t>بن عيسي وئام</t>
  </si>
  <si>
    <t>2000-05-12</t>
  </si>
  <si>
    <t>بوزيدي مريم</t>
  </si>
  <si>
    <t>1999-04-07</t>
  </si>
  <si>
    <t>وادفل سارة</t>
  </si>
  <si>
    <t>2000-02-19</t>
  </si>
  <si>
    <t>تواتي نادية</t>
  </si>
  <si>
    <t>2000-01-15</t>
  </si>
  <si>
    <t>بن سالم نجوى</t>
  </si>
  <si>
    <t>2000-12-24</t>
  </si>
  <si>
    <t>بوشيخي شرف الدين</t>
  </si>
  <si>
    <t>2000-09-26</t>
  </si>
  <si>
    <t>بوشكري عبير</t>
  </si>
  <si>
    <t>2000-06-26</t>
  </si>
  <si>
    <t>ثابتي إسماعيل</t>
  </si>
  <si>
    <t>1999-12-12</t>
  </si>
  <si>
    <t>جزيري محمد</t>
  </si>
  <si>
    <t>1999-06-26</t>
  </si>
  <si>
    <t>بوزي فتحي</t>
  </si>
  <si>
    <t>2000-06-07</t>
  </si>
  <si>
    <t>بوماجر يوسف</t>
  </si>
  <si>
    <t>بوعزة عبير سلاف</t>
  </si>
  <si>
    <t>2001-06-09</t>
  </si>
  <si>
    <t>حابن اسمهان</t>
  </si>
  <si>
    <t>حاجي عبد الله</t>
  </si>
  <si>
    <t>2000-10-31</t>
  </si>
  <si>
    <t>حاج علي سهام</t>
  </si>
  <si>
    <t>2000-09-04</t>
  </si>
  <si>
    <t>ترنان شرف الدين</t>
  </si>
  <si>
    <t>2000-12-21</t>
  </si>
  <si>
    <t>جباري وسيلة</t>
  </si>
  <si>
    <t>1999-03-01</t>
  </si>
  <si>
    <t>1998-06-09</t>
  </si>
  <si>
    <t>حميدي أسية</t>
  </si>
  <si>
    <t>2000-04-24</t>
  </si>
  <si>
    <t>حجيمي شروق</t>
  </si>
  <si>
    <t>2000-09-25</t>
  </si>
  <si>
    <t>حمادي عبد الجليل</t>
  </si>
  <si>
    <t>جوادي محمد زين الدين</t>
  </si>
  <si>
    <t>1996-12-17</t>
  </si>
  <si>
    <t>حساين نبيلة</t>
  </si>
  <si>
    <t>1999-07-01</t>
  </si>
  <si>
    <t>خروبي فاطنة</t>
  </si>
  <si>
    <t>2000-06-04</t>
  </si>
  <si>
    <t>حرمي مغنية</t>
  </si>
  <si>
    <t>1998-03-12</t>
  </si>
  <si>
    <t>خثير أمينة</t>
  </si>
  <si>
    <t>حفص نورية إيمان</t>
  </si>
  <si>
    <t>حمادي الواسيني</t>
  </si>
  <si>
    <t>خش شيماء</t>
  </si>
  <si>
    <t>2000-08-19</t>
  </si>
  <si>
    <t>حمدون علي رياض</t>
  </si>
  <si>
    <t>2001-01-14</t>
  </si>
  <si>
    <t>خلوفي وليد</t>
  </si>
  <si>
    <t>1998-08-11</t>
  </si>
  <si>
    <t>حوحو محمد عبد الحق</t>
  </si>
  <si>
    <t>2001-01-07</t>
  </si>
  <si>
    <t>حمادي أمال</t>
  </si>
  <si>
    <t xml:space="preserve">الهندسة المدنية </t>
  </si>
  <si>
    <t>دمامن محمد</t>
  </si>
  <si>
    <t>2000-05-28</t>
  </si>
  <si>
    <t>خش محمد زين الدين</t>
  </si>
  <si>
    <t>1999-05-25</t>
  </si>
  <si>
    <t>خليد هاجر</t>
  </si>
  <si>
    <t>حمام بوغرارة</t>
  </si>
  <si>
    <t>خش أميرة</t>
  </si>
  <si>
    <t>2000-08-13</t>
  </si>
  <si>
    <t>حمادي مغنية</t>
  </si>
  <si>
    <t>دهشار عبد الله</t>
  </si>
  <si>
    <t>زيتوني محمد الأمين</t>
  </si>
  <si>
    <t>1997-10-30</t>
  </si>
  <si>
    <t>راجعي يوسف</t>
  </si>
  <si>
    <t>2000-03-04</t>
  </si>
  <si>
    <t>دار أعمر حنان</t>
  </si>
  <si>
    <t>2000-08-17</t>
  </si>
  <si>
    <t>خليد عمارة</t>
  </si>
  <si>
    <t>زحزوح سارة</t>
  </si>
  <si>
    <t>1998-03-28</t>
  </si>
  <si>
    <t>سلطاني عائشة</t>
  </si>
  <si>
    <t>2000-04-30</t>
  </si>
  <si>
    <t>زرقاني عبد الرحيم</t>
  </si>
  <si>
    <t>1997-07-13</t>
  </si>
  <si>
    <t>ديب أسية</t>
  </si>
  <si>
    <t>2001-01-02</t>
  </si>
  <si>
    <t>دار أعمر محمد</t>
  </si>
  <si>
    <t>1998-04-17</t>
  </si>
  <si>
    <t>أوكيلي دنيا</t>
  </si>
  <si>
    <t>2000-08-30</t>
  </si>
  <si>
    <t>زيني إيمان</t>
  </si>
  <si>
    <t>1998-04-11</t>
  </si>
  <si>
    <t>شارف شيماء</t>
  </si>
  <si>
    <t>2000-10-03</t>
  </si>
  <si>
    <t>راشدي رضوان</t>
  </si>
  <si>
    <t>2000-02-23</t>
  </si>
  <si>
    <t>دخيسي أحلام</t>
  </si>
  <si>
    <t>2000-12-07</t>
  </si>
  <si>
    <t>زيني محمد بلال</t>
  </si>
  <si>
    <t>2000-08-31</t>
  </si>
  <si>
    <t>شريفي أسامة</t>
  </si>
  <si>
    <t>شباب عبد الوهاب</t>
  </si>
  <si>
    <t>1997-06-15</t>
  </si>
  <si>
    <t>زاوي أسماء</t>
  </si>
  <si>
    <t>2000-11-13</t>
  </si>
  <si>
    <t>دعنون منال</t>
  </si>
  <si>
    <t>1998-11-13</t>
  </si>
  <si>
    <t>برودي بشرى</t>
  </si>
  <si>
    <t>2000-07-06</t>
  </si>
  <si>
    <t>سابق حليمة</t>
  </si>
  <si>
    <t>1999-11-30</t>
  </si>
  <si>
    <t>طماشة صهيب</t>
  </si>
  <si>
    <t>1999-12-16</t>
  </si>
  <si>
    <t>شقرون منال</t>
  </si>
  <si>
    <t>2000-07-08</t>
  </si>
  <si>
    <t>زموري صفاء</t>
  </si>
  <si>
    <t>2000-10-07</t>
  </si>
  <si>
    <t>رحال حياة</t>
  </si>
  <si>
    <t>1997-06-07</t>
  </si>
  <si>
    <t>بلميمون ابتسام</t>
  </si>
  <si>
    <t>2000-07-25</t>
  </si>
  <si>
    <t>شقرون مريم</t>
  </si>
  <si>
    <t>2000-12-20</t>
  </si>
  <si>
    <t>عبو محمد</t>
  </si>
  <si>
    <t>1999-11-04</t>
  </si>
  <si>
    <t>صديقي أمينة شيماء</t>
  </si>
  <si>
    <t>1998-07-22</t>
  </si>
  <si>
    <t>سعيدي هاجر لطيفة</t>
  </si>
  <si>
    <t>1998-04-09</t>
  </si>
  <si>
    <t>زرعي يامنة</t>
  </si>
  <si>
    <t>2000-08-11</t>
  </si>
  <si>
    <t>بن رمضان يوسف</t>
  </si>
  <si>
    <t>1999-04-22</t>
  </si>
  <si>
    <t>صدوقي صالح</t>
  </si>
  <si>
    <t>قيواني شهيرة</t>
  </si>
  <si>
    <t>2000-09-09</t>
  </si>
  <si>
    <t>ضيف بن أعمر</t>
  </si>
  <si>
    <t>عفاني حسام</t>
  </si>
  <si>
    <t>2000-01-11</t>
  </si>
  <si>
    <t>سلطاني سارة</t>
  </si>
  <si>
    <t>بوطاقة نادية</t>
  </si>
  <si>
    <t>1997-09-01</t>
  </si>
  <si>
    <t>طاهي نهال فاطمة الزهراء</t>
  </si>
  <si>
    <t>2000-04-11</t>
  </si>
  <si>
    <t>لزعر مروى</t>
  </si>
  <si>
    <t>2000-10-25</t>
  </si>
  <si>
    <t>ضيف عماد الدين</t>
  </si>
  <si>
    <t>1999-10-18</t>
  </si>
  <si>
    <t>غربي نجلاء سارة</t>
  </si>
  <si>
    <t>2000-11-12</t>
  </si>
  <si>
    <t>1998-10-09</t>
  </si>
  <si>
    <t>تابتي فاطنة</t>
  </si>
  <si>
    <t>1999-01-13</t>
  </si>
  <si>
    <t>عمراني رميساء</t>
  </si>
  <si>
    <t>2000-11-11</t>
  </si>
  <si>
    <t>مزاري إبراهيم</t>
  </si>
  <si>
    <t>2000-03-16</t>
  </si>
  <si>
    <t>عباس جواد</t>
  </si>
  <si>
    <t>كردوسي جمال الدين</t>
  </si>
  <si>
    <t>2001-11-17</t>
  </si>
  <si>
    <t>صديق هوارية</t>
  </si>
  <si>
    <t>1997-02-04</t>
  </si>
  <si>
    <t>2000-02-07</t>
  </si>
  <si>
    <t>قبيلي وفاء</t>
  </si>
  <si>
    <t>مزاري خديجة</t>
  </si>
  <si>
    <t>2000-04-08</t>
  </si>
  <si>
    <t>موسليم أمينة</t>
  </si>
  <si>
    <t>صفراوي نورالهدى</t>
  </si>
  <si>
    <t>2001-02-07</t>
  </si>
  <si>
    <t>رحموني خولة</t>
  </si>
  <si>
    <t>2000-04-20</t>
  </si>
  <si>
    <t>قيواني سفيان</t>
  </si>
  <si>
    <t>2000-10-01</t>
  </si>
  <si>
    <t>مزاري سيد أحمد</t>
  </si>
  <si>
    <t>1999-01-14</t>
  </si>
  <si>
    <t>عبد المالك يوسف</t>
  </si>
  <si>
    <t>1998-04-30</t>
  </si>
  <si>
    <t>واسطي عبد السميع</t>
  </si>
  <si>
    <t>عايشي عربية فاطمة الزهراء</t>
  </si>
  <si>
    <t>1999-05-14</t>
  </si>
  <si>
    <t>زناقي شريفة</t>
  </si>
  <si>
    <t>2000-04-04</t>
  </si>
  <si>
    <t>كلاليش منال</t>
  </si>
  <si>
    <t>2000-11-14</t>
  </si>
  <si>
    <t>معتوق مريم</t>
  </si>
  <si>
    <t>علوش عبد الحكيم</t>
  </si>
  <si>
    <t>1999-07-23</t>
  </si>
  <si>
    <t>عبد المالك جنات</t>
  </si>
  <si>
    <t>1999-05-15</t>
  </si>
  <si>
    <t>طوالة بهاء الدين</t>
  </si>
  <si>
    <t>2000-05-08</t>
  </si>
  <si>
    <t>لكحل عماد</t>
  </si>
  <si>
    <t>2000-06-06</t>
  </si>
  <si>
    <t>1998-09-16</t>
  </si>
  <si>
    <t>قعاد جميلة</t>
  </si>
  <si>
    <t>2000-03-12</t>
  </si>
  <si>
    <t>عبد المالك فاطمة الزهراء</t>
  </si>
  <si>
    <t>2000-11-03</t>
  </si>
  <si>
    <t>لياني محمد عبد الهادي</t>
  </si>
  <si>
    <t>1998-10-14</t>
  </si>
  <si>
    <t>مزاري دنيا زاد</t>
  </si>
  <si>
    <t>ملعب نورالهدى</t>
  </si>
  <si>
    <t>2000-11-08</t>
  </si>
  <si>
    <t>قنشي أحلام</t>
  </si>
  <si>
    <t>2000-07-26</t>
  </si>
  <si>
    <t>غراس سارة</t>
  </si>
  <si>
    <t>مزاري أيمن</t>
  </si>
  <si>
    <t>2000-05-02</t>
  </si>
  <si>
    <t>مزاري زينب</t>
  </si>
  <si>
    <t>2000-04-01</t>
  </si>
  <si>
    <t>منور فريال عبير</t>
  </si>
  <si>
    <t>2000-09-19</t>
  </si>
  <si>
    <t>كاملين معمر</t>
  </si>
  <si>
    <t>1998-04-25</t>
  </si>
  <si>
    <t>لعشب شيماء</t>
  </si>
  <si>
    <t>2000-03-23</t>
  </si>
  <si>
    <t>منصور إيمان دينا زاد</t>
  </si>
  <si>
    <t>2000-07-27</t>
  </si>
  <si>
    <t>مزيان يسرى نورالهدى</t>
  </si>
  <si>
    <t>2000-08-16</t>
  </si>
  <si>
    <t>موساتي فتيحة</t>
  </si>
  <si>
    <t>1999-03-02</t>
  </si>
  <si>
    <t>لياني مروان</t>
  </si>
  <si>
    <t>لعور إكرام</t>
  </si>
  <si>
    <t>1997-04-07</t>
  </si>
  <si>
    <t>لهباب عبد الرزاق</t>
  </si>
  <si>
    <t>2001-10-12</t>
  </si>
  <si>
    <t>ملعب رشيدة</t>
  </si>
  <si>
    <t>2000-05-23</t>
  </si>
  <si>
    <t>نجاري بلال</t>
  </si>
  <si>
    <t>1999-06-06</t>
  </si>
  <si>
    <t>مصار نجاة</t>
  </si>
  <si>
    <t>1998-12-25</t>
  </si>
  <si>
    <t>مبارك زاهية</t>
  </si>
  <si>
    <t>1997-10-16</t>
  </si>
  <si>
    <t>واسطي أيمن</t>
  </si>
  <si>
    <t>2000-06-10</t>
  </si>
  <si>
    <t>نميش صفاء حفيظة</t>
  </si>
  <si>
    <t>1999-10-16</t>
  </si>
  <si>
    <t>مجدوب نجمة</t>
  </si>
  <si>
    <t>1998-02-26</t>
  </si>
  <si>
    <t>ولد علي أمينة</t>
  </si>
  <si>
    <t>محياوي خديجة</t>
  </si>
  <si>
    <t>2000-02-05</t>
  </si>
  <si>
    <t>مخفي باية</t>
  </si>
  <si>
    <t>1999-09-10</t>
  </si>
  <si>
    <t>مزاري خولة</t>
  </si>
  <si>
    <t>مسارقي زينب</t>
  </si>
  <si>
    <t>1998-09-02</t>
  </si>
  <si>
    <t>مصار منال</t>
  </si>
  <si>
    <t>2000-01-27</t>
  </si>
  <si>
    <t>1999-07-15</t>
  </si>
  <si>
    <t>موساتي نادية</t>
  </si>
  <si>
    <t>2000-11-29</t>
  </si>
  <si>
    <t>1AS</t>
  </si>
  <si>
    <t>1جذع مشترك علوم و تكنولوجيا01</t>
  </si>
  <si>
    <t>1جذع مشترك علوم و تكنولوجيا02</t>
  </si>
  <si>
    <t>1جذع مشترك علوم و تكنولوجيا03</t>
  </si>
  <si>
    <t>1جذع مشترك علوم و تكنولوجيا04</t>
  </si>
  <si>
    <t>1جذع مشترك علوم و تكنولوجيا05</t>
  </si>
  <si>
    <t>1جدع مشترك أداب 01</t>
  </si>
  <si>
    <t>1جدع مشترك أداب 02</t>
  </si>
  <si>
    <t>1999-07-16</t>
  </si>
  <si>
    <t>الشيخ فرح</t>
  </si>
  <si>
    <t>2001-11-15</t>
  </si>
  <si>
    <t>العياطي سيدي محمد</t>
  </si>
  <si>
    <t>1999-06-19</t>
  </si>
  <si>
    <t>إزوين المختار</t>
  </si>
  <si>
    <t>2001-05-26</t>
  </si>
  <si>
    <t>البهلول سناء</t>
  </si>
  <si>
    <t>2001-09-20</t>
  </si>
  <si>
    <t>أوكيلي نوال</t>
  </si>
  <si>
    <t>1999-03-23</t>
  </si>
  <si>
    <t>أوحساين إلياس</t>
  </si>
  <si>
    <t>2001-10-04</t>
  </si>
  <si>
    <t>بشير ليلى</t>
  </si>
  <si>
    <t>2000-01-21</t>
  </si>
  <si>
    <t>أحمودي أيمن</t>
  </si>
  <si>
    <t>2001-03-24</t>
  </si>
  <si>
    <t>بربيط سلاف</t>
  </si>
  <si>
    <t>2001-08-17</t>
  </si>
  <si>
    <t>باب أسية</t>
  </si>
  <si>
    <t>2001-11-03</t>
  </si>
  <si>
    <t>النميش شيماء</t>
  </si>
  <si>
    <t>2001-08-01</t>
  </si>
  <si>
    <t>أولاجي إكرام</t>
  </si>
  <si>
    <t>بلخروف عبد النور</t>
  </si>
  <si>
    <t>2002-09-29</t>
  </si>
  <si>
    <t>بكوش حمزة</t>
  </si>
  <si>
    <t>2000-06-25</t>
  </si>
  <si>
    <t>عين الدفلى</t>
  </si>
  <si>
    <t>بختاوي نور شيماء</t>
  </si>
  <si>
    <t>2001-10-03</t>
  </si>
  <si>
    <t>بن قطاي فتيحة</t>
  </si>
  <si>
    <t>2001-09-08</t>
  </si>
  <si>
    <t>بركات علاء الدين</t>
  </si>
  <si>
    <t>2000-07-20</t>
  </si>
  <si>
    <t>أمبارك محمد أمين</t>
  </si>
  <si>
    <t>2001-12-12</t>
  </si>
  <si>
    <t>1999-08-09</t>
  </si>
  <si>
    <t>بن دحمان عبد الرحمن</t>
  </si>
  <si>
    <t>2001-01-12</t>
  </si>
  <si>
    <t>بن براهيم شيماء نصيرة</t>
  </si>
  <si>
    <t>2001-04-06</t>
  </si>
  <si>
    <t>بني سنوس</t>
  </si>
  <si>
    <t>بن كامل سارة</t>
  </si>
  <si>
    <t>2001-03-27</t>
  </si>
  <si>
    <t>بلعلة أميمة</t>
  </si>
  <si>
    <t>2001-02-08</t>
  </si>
  <si>
    <t>أمبارك مسعودة</t>
  </si>
  <si>
    <t>2001-06-23</t>
  </si>
  <si>
    <t>بن زروق زينب سناء</t>
  </si>
  <si>
    <t>1998-05-24</t>
  </si>
  <si>
    <t>بن سالم سناء</t>
  </si>
  <si>
    <t>2001-07-21</t>
  </si>
  <si>
    <t>2001-01-22</t>
  </si>
  <si>
    <t>بن سالم عبد الاله</t>
  </si>
  <si>
    <t>بن هدي مروة</t>
  </si>
  <si>
    <t>1999-07-30</t>
  </si>
  <si>
    <t>بليفة صبرينة</t>
  </si>
  <si>
    <t>1998-05-01</t>
  </si>
  <si>
    <t>بحدادة فدوى</t>
  </si>
  <si>
    <t>بن شقرة عمرو</t>
  </si>
  <si>
    <t>2000-03-26</t>
  </si>
  <si>
    <t>بن موسى نبية</t>
  </si>
  <si>
    <t>بن سالم يونس</t>
  </si>
  <si>
    <t>2000-12-05</t>
  </si>
  <si>
    <t>بن عبد الله وسيلة</t>
  </si>
  <si>
    <t>2001-06-08</t>
  </si>
  <si>
    <t>بن يوبي بلال</t>
  </si>
  <si>
    <t>2000-09-29</t>
  </si>
  <si>
    <t>بن دحمان فريال</t>
  </si>
  <si>
    <t>برحال محمد</t>
  </si>
  <si>
    <t>بن هدي ياسين</t>
  </si>
  <si>
    <t>بن شقرة فاطمة الزهراء</t>
  </si>
  <si>
    <t>1998-12-05</t>
  </si>
  <si>
    <t>بن قطاي حنان</t>
  </si>
  <si>
    <t>2001-08-28</t>
  </si>
  <si>
    <t>بن رمضان محمد</t>
  </si>
  <si>
    <t>1999-11-20</t>
  </si>
  <si>
    <t>بسويعة إيمان</t>
  </si>
  <si>
    <t>1998-09-19</t>
  </si>
  <si>
    <t>بن عبد الله منال</t>
  </si>
  <si>
    <t>2001-11-23</t>
  </si>
  <si>
    <t>بوزنق مصطفى</t>
  </si>
  <si>
    <t>2001-03-01</t>
  </si>
  <si>
    <t>بن علي هاجر</t>
  </si>
  <si>
    <t>2001-01-03</t>
  </si>
  <si>
    <t>بوجلول شيماء</t>
  </si>
  <si>
    <t>2001-06-30</t>
  </si>
  <si>
    <t>بوزاهري نجود</t>
  </si>
  <si>
    <t>2001-05-20</t>
  </si>
  <si>
    <t>بن سعد منصف عبد الرحيم</t>
  </si>
  <si>
    <t>2001-09-01</t>
  </si>
  <si>
    <t>بلمختار خولة</t>
  </si>
  <si>
    <t>1999-01-11</t>
  </si>
  <si>
    <t>بن عيسى أسماء</t>
  </si>
  <si>
    <t>2000-05-17</t>
  </si>
  <si>
    <t>بومدين سارة</t>
  </si>
  <si>
    <t>2000-06-21</t>
  </si>
  <si>
    <t>بودياب رانية</t>
  </si>
  <si>
    <t>بوجمعة سمية</t>
  </si>
  <si>
    <t>2001-03-30</t>
  </si>
  <si>
    <t>بوزيان شيماء</t>
  </si>
  <si>
    <t>2001-04-07</t>
  </si>
  <si>
    <t>بن عبد الرحمان أيمن</t>
  </si>
  <si>
    <t>2000-05-26</t>
  </si>
  <si>
    <t>بلمختار خيرة</t>
  </si>
  <si>
    <t>2000-12-06</t>
  </si>
  <si>
    <t>1998-12-28</t>
  </si>
  <si>
    <t>تابتي فاطمة الزهراء</t>
  </si>
  <si>
    <t>بوعواد روفيدة أمنة</t>
  </si>
  <si>
    <t>بوسوماح شيماء</t>
  </si>
  <si>
    <t>2001-02-04</t>
  </si>
  <si>
    <t>بوسكين عبد الجليل</t>
  </si>
  <si>
    <t>1997-12-23</t>
  </si>
  <si>
    <t>بن عبد الله زيانة</t>
  </si>
  <si>
    <t>2001-02-25</t>
  </si>
  <si>
    <t>بليفة عبد القادر</t>
  </si>
  <si>
    <t>2001-07-24</t>
  </si>
  <si>
    <t>بوستة رضا</t>
  </si>
  <si>
    <t>2000-02-18</t>
  </si>
  <si>
    <t>حدوشي محمد</t>
  </si>
  <si>
    <t>2001-05-22</t>
  </si>
  <si>
    <t>1999-06-23</t>
  </si>
  <si>
    <t>بوطاقة عبد الاله</t>
  </si>
  <si>
    <t>2000-08-18</t>
  </si>
  <si>
    <t>حساني رياض</t>
  </si>
  <si>
    <t>2001-08-27</t>
  </si>
  <si>
    <t>بن عيسى جابر</t>
  </si>
  <si>
    <t>2001-06-19</t>
  </si>
  <si>
    <t>بن رمضان شيماء</t>
  </si>
  <si>
    <t>2002-02-04</t>
  </si>
  <si>
    <t>بوعزة صابرينة</t>
  </si>
  <si>
    <t>2000-03-08</t>
  </si>
  <si>
    <t>حساني إسلام عبد القادر</t>
  </si>
  <si>
    <t>2001-01-24</t>
  </si>
  <si>
    <t>جوبير بشرى</t>
  </si>
  <si>
    <t>بومدين أمال</t>
  </si>
  <si>
    <t>2001-08-22</t>
  </si>
  <si>
    <t>حقاوي إيمان</t>
  </si>
  <si>
    <t>1999-12-09</t>
  </si>
  <si>
    <t>بوثلجة شهناز</t>
  </si>
  <si>
    <t>2001-12-03</t>
  </si>
  <si>
    <t>بوجمعة زواوية</t>
  </si>
  <si>
    <t>2001-02-13</t>
  </si>
  <si>
    <t>بوغالم بشرى</t>
  </si>
  <si>
    <t>1998-11-12</t>
  </si>
  <si>
    <t>حشماوي صلاح الدين</t>
  </si>
  <si>
    <t>حمزة بلال</t>
  </si>
  <si>
    <t>2001-06-25</t>
  </si>
  <si>
    <t>حاج علي عمارية</t>
  </si>
  <si>
    <t>2001-03-19</t>
  </si>
  <si>
    <t>حمادي حسين</t>
  </si>
  <si>
    <t>بوستة رانية</t>
  </si>
  <si>
    <t>2001-07-09</t>
  </si>
  <si>
    <t>بودربالة أحلام</t>
  </si>
  <si>
    <t>1998-04-02</t>
  </si>
  <si>
    <t>جملي أميمة</t>
  </si>
  <si>
    <t>2001-08-12</t>
  </si>
  <si>
    <t>خليد وليد</t>
  </si>
  <si>
    <t>2001-02-03</t>
  </si>
  <si>
    <t>حواسة هاجر</t>
  </si>
  <si>
    <t>2001-09-24</t>
  </si>
  <si>
    <t>بوصوار هاجر</t>
  </si>
  <si>
    <t>2000-12-13</t>
  </si>
  <si>
    <t>بوعزة سمية</t>
  </si>
  <si>
    <t>2001-01-06</t>
  </si>
  <si>
    <t>حجيوي عماد الدين</t>
  </si>
  <si>
    <t>دريسي ميلود</t>
  </si>
  <si>
    <t>2001-10-29</t>
  </si>
  <si>
    <t>داودي أحمد ريان</t>
  </si>
  <si>
    <t>خليد عبد القادر</t>
  </si>
  <si>
    <t>ديلم أشواق</t>
  </si>
  <si>
    <t>بوعبسة عماد الدين</t>
  </si>
  <si>
    <t>2000-11-27</t>
  </si>
  <si>
    <t>بوفارس بشرى</t>
  </si>
  <si>
    <t>2001-11-05</t>
  </si>
  <si>
    <t>حواسة هبة</t>
  </si>
  <si>
    <t>دكالي شيماء</t>
  </si>
  <si>
    <t>2000-04-10</t>
  </si>
  <si>
    <t>دمامن سناء</t>
  </si>
  <si>
    <t>2001-10-01</t>
  </si>
  <si>
    <t>دربال محمد عبد الاله</t>
  </si>
  <si>
    <t>2002-01-19</t>
  </si>
  <si>
    <t>زرقاني سماح</t>
  </si>
  <si>
    <t>2001-06-22</t>
  </si>
  <si>
    <t>بوعلام عبد الكريم</t>
  </si>
  <si>
    <t>حداد كوثر</t>
  </si>
  <si>
    <t>2000-02-10</t>
  </si>
  <si>
    <t>خيري فاطمة الزهراء</t>
  </si>
  <si>
    <t>2000-01-20</t>
  </si>
  <si>
    <t>رجالة منال</t>
  </si>
  <si>
    <t>2001-06-03</t>
  </si>
  <si>
    <t>ديب إسماعيل أية الله</t>
  </si>
  <si>
    <t>2000-09-14</t>
  </si>
  <si>
    <t>ذياب جهان</t>
  </si>
  <si>
    <t>1999-02-09</t>
  </si>
  <si>
    <t>جبار زكرياء</t>
  </si>
  <si>
    <t>2001-12-31</t>
  </si>
  <si>
    <t>حطاب سهام</t>
  </si>
  <si>
    <t>2001-07-26</t>
  </si>
  <si>
    <t>دحو رحاب</t>
  </si>
  <si>
    <t>2001-05-19</t>
  </si>
  <si>
    <t>رحماني دعاء</t>
  </si>
  <si>
    <t>2001-05-07</t>
  </si>
  <si>
    <t>راجعي محمد</t>
  </si>
  <si>
    <t>2001-09-16</t>
  </si>
  <si>
    <t>زحزوح أماني جمعة</t>
  </si>
  <si>
    <t>2001-11-01</t>
  </si>
  <si>
    <t>سويقي عبد النور</t>
  </si>
  <si>
    <t>2000-10-14</t>
  </si>
  <si>
    <t>جباري عبد الرحيم</t>
  </si>
  <si>
    <t>2001-11-6</t>
  </si>
  <si>
    <t>2001-12-10</t>
  </si>
  <si>
    <t>ديب أمنة</t>
  </si>
  <si>
    <t>2001-08-08</t>
  </si>
  <si>
    <t>زناقي رحيمة</t>
  </si>
  <si>
    <t>زواري أنيسة</t>
  </si>
  <si>
    <t>2000-07-10</t>
  </si>
  <si>
    <t>2001-09-02</t>
  </si>
  <si>
    <t>شارف أسماء</t>
  </si>
  <si>
    <t>2001-02-21</t>
  </si>
  <si>
    <t>جباري مروان</t>
  </si>
  <si>
    <t>ذيابي زينب</t>
  </si>
  <si>
    <t>زيتوني زيتوني</t>
  </si>
  <si>
    <t>2000-10-17</t>
  </si>
  <si>
    <t>1999-09-18</t>
  </si>
  <si>
    <t>زغودي صليحة</t>
  </si>
  <si>
    <t>طيبي محمد  رضا</t>
  </si>
  <si>
    <t>خش دنيا</t>
  </si>
  <si>
    <t>2001-07-27</t>
  </si>
  <si>
    <t>زناقي سناء</t>
  </si>
  <si>
    <t>2001-08-11</t>
  </si>
  <si>
    <t>زناقي اسمهان</t>
  </si>
  <si>
    <t>زيني محمد الأمين</t>
  </si>
  <si>
    <t>2001-12-02</t>
  </si>
  <si>
    <t>2000-12-14</t>
  </si>
  <si>
    <t>زكري اسماء</t>
  </si>
  <si>
    <t>1999-05-22</t>
  </si>
  <si>
    <t>عبوين أسماء</t>
  </si>
  <si>
    <t>2000-07-18</t>
  </si>
  <si>
    <t>خش ليلى</t>
  </si>
  <si>
    <t>2001-03-31</t>
  </si>
  <si>
    <t>صادق الهام</t>
  </si>
  <si>
    <t>2001-11-27</t>
  </si>
  <si>
    <t>2000-01-01</t>
  </si>
  <si>
    <t>سربوت امال</t>
  </si>
  <si>
    <t>2001-04-25</t>
  </si>
  <si>
    <t>شراك مريم</t>
  </si>
  <si>
    <t>زياني إسماعيل</t>
  </si>
  <si>
    <t>1999-05-13</t>
  </si>
  <si>
    <t>قديم ساجية</t>
  </si>
  <si>
    <t>2001-01-10</t>
  </si>
  <si>
    <t>خلوفي إيمن</t>
  </si>
  <si>
    <t>2000-01-13</t>
  </si>
  <si>
    <t>ضيف كريمة</t>
  </si>
  <si>
    <t>2000-11-20</t>
  </si>
  <si>
    <t>1999-10-30</t>
  </si>
  <si>
    <t>شارف نور الهدى</t>
  </si>
  <si>
    <t>2001-03-08</t>
  </si>
  <si>
    <t>شيبي إكرام</t>
  </si>
  <si>
    <t>2002-06-28</t>
  </si>
  <si>
    <t>سفرجلي يونس</t>
  </si>
  <si>
    <t>1999-11-19</t>
  </si>
  <si>
    <t>قطي محمد</t>
  </si>
  <si>
    <t>2000-04-18</t>
  </si>
  <si>
    <t>دف نهاد</t>
  </si>
  <si>
    <t>2002-07-20</t>
  </si>
  <si>
    <t>عبد المالك دعاء</t>
  </si>
  <si>
    <t>2001-07-23</t>
  </si>
  <si>
    <t>سلطاني سليمان</t>
  </si>
  <si>
    <t>2001-07-05</t>
  </si>
  <si>
    <t>شلالي منال</t>
  </si>
  <si>
    <t>طواع شيماء</t>
  </si>
  <si>
    <t>2001-02-28</t>
  </si>
  <si>
    <t>صوفي نصرالدين</t>
  </si>
  <si>
    <t>1999-05-05</t>
  </si>
  <si>
    <t>قعاد فاطمة الزهرة</t>
  </si>
  <si>
    <t>1999-11-26</t>
  </si>
  <si>
    <t>زمور أصالة</t>
  </si>
  <si>
    <t>فركلي شيماء</t>
  </si>
  <si>
    <t>سماش نورهان</t>
  </si>
  <si>
    <t>عرقوب أصالة</t>
  </si>
  <si>
    <t>2001-10-17</t>
  </si>
  <si>
    <t>فخيخر آمنة</t>
  </si>
  <si>
    <t>2001-04-30</t>
  </si>
  <si>
    <t>عريشي إسماعيل</t>
  </si>
  <si>
    <t>2000-12-29</t>
  </si>
  <si>
    <t>كبير عبد الرحيم</t>
  </si>
  <si>
    <t>شبورو محمد</t>
  </si>
  <si>
    <t>2001-10-24</t>
  </si>
  <si>
    <t>2000-11-10</t>
  </si>
  <si>
    <t>شيخ حنان</t>
  </si>
  <si>
    <t>غنان وليد</t>
  </si>
  <si>
    <t>2001-07-28</t>
  </si>
  <si>
    <t>2000-10-26</t>
  </si>
  <si>
    <t>غرفاتي خيرالدين</t>
  </si>
  <si>
    <t>1999-03-13</t>
  </si>
  <si>
    <t>2001-08-19</t>
  </si>
  <si>
    <t>ضيف زين الدين</t>
  </si>
  <si>
    <t>2001-12-29</t>
  </si>
  <si>
    <t>قور مغنية</t>
  </si>
  <si>
    <t>2001-04-05</t>
  </si>
  <si>
    <t>عبد المالك نور الهدى</t>
  </si>
  <si>
    <t>محلة سيدي أحمد</t>
  </si>
  <si>
    <t>2000-08-07</t>
  </si>
  <si>
    <t>قيشع محمد بدر الدين</t>
  </si>
  <si>
    <t>قاطع يوسف</t>
  </si>
  <si>
    <t>لعراجي محمد</t>
  </si>
  <si>
    <t>2001-12-15</t>
  </si>
  <si>
    <t>عدة يسرى</t>
  </si>
  <si>
    <t>2000-02-21</t>
  </si>
  <si>
    <t>كرومي رانيا</t>
  </si>
  <si>
    <t>1999-06-05</t>
  </si>
  <si>
    <t>فعفاع نورهان</t>
  </si>
  <si>
    <t>2001-07-17</t>
  </si>
  <si>
    <t>مرغاد رابحة شيماء</t>
  </si>
  <si>
    <t>2001-01-21</t>
  </si>
  <si>
    <t>كبيب فتيحة</t>
  </si>
  <si>
    <t>2001-11-19</t>
  </si>
  <si>
    <t>قناد ربيعة نوال</t>
  </si>
  <si>
    <t>2000-03-20</t>
  </si>
  <si>
    <t>محصر رانيا</t>
  </si>
  <si>
    <t>عدون زين الدين أحمد</t>
  </si>
  <si>
    <t>2001-08-04</t>
  </si>
  <si>
    <t>لامي فاطمة</t>
  </si>
  <si>
    <t>2000-05-03</t>
  </si>
  <si>
    <t>لامي إكرام</t>
  </si>
  <si>
    <t>مزراق سارة</t>
  </si>
  <si>
    <t>2001-10-14</t>
  </si>
  <si>
    <t>ليبدري أصيلة</t>
  </si>
  <si>
    <t>قناد ياسين</t>
  </si>
  <si>
    <t>2000-09-18</t>
  </si>
  <si>
    <t>مصار يونس</t>
  </si>
  <si>
    <t>فريد حار مروان</t>
  </si>
  <si>
    <t>2001-05-11</t>
  </si>
  <si>
    <t>لعور بوعلام الجيلالي</t>
  </si>
  <si>
    <t>1999-10-08</t>
  </si>
  <si>
    <t>مجدوب أسماء</t>
  </si>
  <si>
    <t>1999-04-20</t>
  </si>
  <si>
    <t>مقبول إكرام</t>
  </si>
  <si>
    <t>2000-12-25</t>
  </si>
  <si>
    <t>مقدم لخضر عصام</t>
  </si>
  <si>
    <t>2001-09-29</t>
  </si>
  <si>
    <t>محروق عبد القادر</t>
  </si>
  <si>
    <t>معروفي رضا</t>
  </si>
  <si>
    <t>فعفاع فريال عبير</t>
  </si>
  <si>
    <t>تيسمسيلت</t>
  </si>
  <si>
    <t>لعور هاجر</t>
  </si>
  <si>
    <t>2001-07-18</t>
  </si>
  <si>
    <t>مزيا سمية</t>
  </si>
  <si>
    <t>1999-09-25</t>
  </si>
  <si>
    <t>مقدم فاطمة الزهراء</t>
  </si>
  <si>
    <t>2001-03-17</t>
  </si>
  <si>
    <t>مكسالي عبد الرحيم</t>
  </si>
  <si>
    <t>2000-09-23</t>
  </si>
  <si>
    <t>مدني زكرياء</t>
  </si>
  <si>
    <t>2001-08-15</t>
  </si>
  <si>
    <t>مقنافي فاطمة الزهراء</t>
  </si>
  <si>
    <t>2001-08-06</t>
  </si>
  <si>
    <t>معنية</t>
  </si>
  <si>
    <t>لصعر ياسين</t>
  </si>
  <si>
    <t>لياني أحمد</t>
  </si>
  <si>
    <t>1998-06-17</t>
  </si>
  <si>
    <t>مشماش ياسمين</t>
  </si>
  <si>
    <t>2001-07-30</t>
  </si>
  <si>
    <t>منور شهرالدين</t>
  </si>
  <si>
    <t>نميش مروة أسماء</t>
  </si>
  <si>
    <t>مزاري فاطنة</t>
  </si>
  <si>
    <t>2001-12-05</t>
  </si>
  <si>
    <t>لعراجي بومدين</t>
  </si>
  <si>
    <t>ماحي بشرى</t>
  </si>
  <si>
    <t>2000-01-18</t>
  </si>
  <si>
    <t>موساتي فضيلة</t>
  </si>
  <si>
    <t>1999-11-29</t>
  </si>
  <si>
    <t>هواري محمد صلاح الدين</t>
  </si>
  <si>
    <t>2001-06-20</t>
  </si>
  <si>
    <t>معطى الله محمد الأمين</t>
  </si>
  <si>
    <t>1999-08-30</t>
  </si>
  <si>
    <t>داري عماد الدين</t>
  </si>
  <si>
    <t>لعراجي فردوس</t>
  </si>
  <si>
    <t>2000-01-12</t>
  </si>
  <si>
    <t>موساوي دلال</t>
  </si>
  <si>
    <t>2000-02-20</t>
  </si>
  <si>
    <t xml:space="preserve">اوشريف ايمن </t>
  </si>
  <si>
    <t>مرابط صفاء</t>
  </si>
  <si>
    <t>مزاري عماد الدين</t>
  </si>
  <si>
    <t>ميري وفاء</t>
  </si>
  <si>
    <t>2001-10-22</t>
  </si>
  <si>
    <t>ولد علي محمد</t>
  </si>
  <si>
    <t>2001-05-21</t>
  </si>
  <si>
    <t>مزاري لبنى</t>
  </si>
  <si>
    <t>1999-11-08</t>
  </si>
  <si>
    <t>ولد علي عفاف</t>
  </si>
  <si>
    <t>2001-06-01</t>
  </si>
  <si>
    <t>ياحي فيصل</t>
  </si>
  <si>
    <t>ملعب ليلى</t>
  </si>
  <si>
    <t>1997-09-13</t>
  </si>
  <si>
    <t>موساوي سماح</t>
  </si>
  <si>
    <t>نوضاري مريم</t>
  </si>
  <si>
    <t>2001-09-18</t>
  </si>
  <si>
    <t xml:space="preserve">الــى </t>
  </si>
  <si>
    <t>شهادة مدرسية</t>
  </si>
  <si>
    <t>حالات الطـرد</t>
  </si>
  <si>
    <t>الأستاذ</t>
  </si>
  <si>
    <t>السبب</t>
  </si>
  <si>
    <t>عدد س الغياب</t>
  </si>
  <si>
    <t>العدد :</t>
  </si>
  <si>
    <t>احتجاج</t>
  </si>
  <si>
    <t>ح س اليومي</t>
  </si>
  <si>
    <t>ح س الكلي</t>
  </si>
  <si>
    <t>أ.بوشيخي</t>
  </si>
  <si>
    <t>س3ذ</t>
  </si>
  <si>
    <t>س3إ</t>
  </si>
  <si>
    <t>السنة الأول</t>
  </si>
  <si>
    <t xml:space="preserve">السنة الثانية </t>
  </si>
  <si>
    <t>الثالثة إناث</t>
  </si>
  <si>
    <t xml:space="preserve">الثالثة ذكور </t>
  </si>
  <si>
    <t>مع التعويض</t>
  </si>
  <si>
    <t xml:space="preserve">الجمهورية الجزائرية الديمقراطية الشعبية </t>
  </si>
  <si>
    <t>ثانوية الخوارزمي</t>
  </si>
  <si>
    <t xml:space="preserve">مغنية </t>
  </si>
  <si>
    <t xml:space="preserve">مديرية التربية لولاية تلمسان </t>
  </si>
  <si>
    <t>التقرير اليومي للاستشارة  للخارجية</t>
  </si>
  <si>
    <t>يوسف حسناء</t>
  </si>
  <si>
    <t>سيفي عبد القادر</t>
  </si>
  <si>
    <t xml:space="preserve">كاملي نبيلة </t>
  </si>
  <si>
    <t>عبد المالك منور</t>
  </si>
  <si>
    <t>ن د ــــــ  خ</t>
  </si>
  <si>
    <t>خ ـــــــ ن د</t>
  </si>
  <si>
    <t xml:space="preserve">أ.بوعريشة </t>
  </si>
  <si>
    <t>أ.عشماوي</t>
  </si>
  <si>
    <t>أ.حاجب</t>
  </si>
  <si>
    <t>أ.ناضور</t>
  </si>
  <si>
    <t>أ.براهمي</t>
  </si>
  <si>
    <t xml:space="preserve">أ.كريب </t>
  </si>
  <si>
    <t>أ.صبيان</t>
  </si>
  <si>
    <t xml:space="preserve">أ.قان </t>
  </si>
  <si>
    <t>أ.صفراوي</t>
  </si>
  <si>
    <t>أ.أجد</t>
  </si>
  <si>
    <t>أ.رابحي</t>
  </si>
  <si>
    <t>أ.زغودي</t>
  </si>
  <si>
    <t>أ.موس</t>
  </si>
  <si>
    <t>أ.فارس</t>
  </si>
  <si>
    <t>أ.تربش</t>
  </si>
  <si>
    <t>التسجيلات</t>
  </si>
  <si>
    <t>1ع5</t>
  </si>
  <si>
    <t>ا.بوعبان</t>
  </si>
  <si>
    <t xml:space="preserve">عبد القادر حساني </t>
  </si>
  <si>
    <t xml:space="preserve">توبردة مغنية </t>
  </si>
  <si>
    <t xml:space="preserve">مخفي باية </t>
  </si>
  <si>
    <t xml:space="preserve">لعشب محمد أمين </t>
  </si>
  <si>
    <t xml:space="preserve">شفرون منال </t>
  </si>
  <si>
    <t xml:space="preserve">بن ساحة جيلالي </t>
  </si>
  <si>
    <t xml:space="preserve">خاليد هشام </t>
  </si>
  <si>
    <t xml:space="preserve">بلخوان نهاد </t>
  </si>
  <si>
    <t xml:space="preserve">خاطر منال </t>
  </si>
  <si>
    <t>محلة ع الرحمن</t>
  </si>
  <si>
    <t xml:space="preserve">معطى الله محمد </t>
  </si>
  <si>
    <t xml:space="preserve">بن طلحة ع القادر </t>
  </si>
  <si>
    <t>دار رمضان محمد</t>
  </si>
  <si>
    <t>هواري محمد صلاح</t>
  </si>
  <si>
    <t xml:space="preserve">مستاري نذير </t>
  </si>
  <si>
    <t>رحو فاطمة ز</t>
  </si>
  <si>
    <t xml:space="preserve">العابد أحلام </t>
  </si>
  <si>
    <t xml:space="preserve">الشيخ فاطمة ز </t>
  </si>
  <si>
    <t xml:space="preserve">بلمختار خولة </t>
  </si>
  <si>
    <t xml:space="preserve">بوعزة صبرينة </t>
  </si>
  <si>
    <t xml:space="preserve">مجلس استثنائي لدراسة التماسات  </t>
  </si>
  <si>
    <t>الاعادة لأقسام السنة الثالثة ثانوي</t>
  </si>
  <si>
    <t>أ.فراج</t>
  </si>
  <si>
    <t xml:space="preserve">سحنوني عصام </t>
  </si>
  <si>
    <t xml:space="preserve">بن مغني سهيلة </t>
  </si>
  <si>
    <t xml:space="preserve">بن هدي ياسين </t>
  </si>
  <si>
    <t>دار رمضان ع الحفيظ</t>
  </si>
  <si>
    <t>مستاري نذير</t>
  </si>
  <si>
    <t>فلكاي شانز</t>
  </si>
  <si>
    <t xml:space="preserve">موساتي فضيلة </t>
  </si>
  <si>
    <t xml:space="preserve">سماش نورهان </t>
  </si>
  <si>
    <t xml:space="preserve">شيبي إكرام </t>
  </si>
  <si>
    <t xml:space="preserve">بكاوي ميلود </t>
  </si>
  <si>
    <t xml:space="preserve">سويقي عبد النور </t>
  </si>
  <si>
    <t xml:space="preserve">حساني </t>
  </si>
  <si>
    <t xml:space="preserve">شقرون منال </t>
  </si>
  <si>
    <t xml:space="preserve">بوشكري عبير </t>
  </si>
  <si>
    <t xml:space="preserve">عبد النبي زكية </t>
  </si>
  <si>
    <t xml:space="preserve">بن زغادي هديل </t>
  </si>
  <si>
    <t xml:space="preserve">بوزي فتحي </t>
  </si>
</sst>
</file>

<file path=xl/styles.xml><?xml version="1.0" encoding="utf-8"?>
<styleSheet xmlns="http://schemas.openxmlformats.org/spreadsheetml/2006/main">
  <numFmts count="4">
    <numFmt numFmtId="164" formatCode="[$-1010000]yyyy/mm/dd;@"/>
    <numFmt numFmtId="165" formatCode="0.00;[Red]0.00"/>
    <numFmt numFmtId="166" formatCode="00"/>
    <numFmt numFmtId="167" formatCode="[$-10B0000]d\ mmmm\ yyyy;@"/>
  </numFmts>
  <fonts count="10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u/>
      <sz val="12"/>
      <color rgb="FF000000"/>
      <name val="Sakkal Majalla"/>
    </font>
    <font>
      <b/>
      <sz val="12"/>
      <color rgb="FF000000"/>
      <name val="Sakkal Majalla"/>
    </font>
    <font>
      <u/>
      <sz val="12"/>
      <color rgb="FF000000"/>
      <name val="Sakkal Majalla"/>
    </font>
    <font>
      <sz val="12"/>
      <color rgb="FF000000"/>
      <name val="Sakkal Majalla"/>
    </font>
    <font>
      <b/>
      <sz val="12"/>
      <color rgb="FFFF0000"/>
      <name val="Sakkal Majalla"/>
    </font>
    <font>
      <sz val="12"/>
      <name val="Sakkal Majalla"/>
    </font>
    <font>
      <sz val="11"/>
      <name val="Sakkal Majalla"/>
    </font>
    <font>
      <sz val="10"/>
      <name val="Sakkal Majalla"/>
    </font>
    <font>
      <b/>
      <sz val="12"/>
      <name val="Sakkal Majalla"/>
    </font>
    <font>
      <sz val="16"/>
      <color theme="1"/>
      <name val="Times New Roman"/>
      <family val="1"/>
    </font>
    <font>
      <sz val="16"/>
      <color rgb="FF000000"/>
      <name val="Times New Roman"/>
      <family val="1"/>
    </font>
    <font>
      <u/>
      <sz val="16"/>
      <color rgb="FF000000"/>
      <name val="Times New Roman"/>
      <family val="1"/>
    </font>
    <font>
      <b/>
      <sz val="16"/>
      <color rgb="FFFF0000"/>
      <name val="Times New Roman"/>
      <family val="1"/>
    </font>
    <font>
      <b/>
      <sz val="16"/>
      <color rgb="FF000000"/>
      <name val="Sakkal Majalla"/>
    </font>
    <font>
      <b/>
      <sz val="20"/>
      <color rgb="FFFFC000"/>
      <name val="Times New Roman"/>
      <family val="1"/>
    </font>
    <font>
      <b/>
      <sz val="18"/>
      <color rgb="FF000000"/>
      <name val="Sakkal Majalla"/>
    </font>
    <font>
      <sz val="16"/>
      <name val="Sakkal Majalla"/>
    </font>
    <font>
      <sz val="16"/>
      <color rgb="FFFF0000"/>
      <name val="Times New Roman"/>
      <family val="1"/>
    </font>
    <font>
      <b/>
      <sz val="22"/>
      <color rgb="FFFFFF00"/>
      <name val="Times New Roman"/>
      <family val="1"/>
    </font>
    <font>
      <b/>
      <sz val="24"/>
      <color rgb="FF00B050"/>
      <name val="Times New Roman"/>
      <family val="1"/>
    </font>
    <font>
      <b/>
      <sz val="24"/>
      <color rgb="FF0000FF"/>
      <name val="Times New Roman"/>
      <family val="1"/>
    </font>
    <font>
      <b/>
      <sz val="14"/>
      <color rgb="FF000000"/>
      <name val="Sakkal Majalla"/>
    </font>
    <font>
      <u/>
      <sz val="11"/>
      <color rgb="FF000000"/>
      <name val="Sultan bold"/>
      <charset val="178"/>
    </font>
    <font>
      <b/>
      <u/>
      <sz val="16"/>
      <color rgb="FF000000"/>
      <name val="Sakkal Majalla"/>
    </font>
    <font>
      <b/>
      <sz val="14"/>
      <color rgb="FFFF0000"/>
      <name val="Sakkal Majalla"/>
    </font>
    <font>
      <sz val="48"/>
      <color rgb="FF000000"/>
      <name val="Sakkal Majalla"/>
    </font>
    <font>
      <b/>
      <sz val="16"/>
      <color rgb="FFFF0000"/>
      <name val="Sakkal Majalla"/>
    </font>
    <font>
      <b/>
      <sz val="16"/>
      <color rgb="FF0000FF"/>
      <name val="Sakkal Majalla"/>
    </font>
    <font>
      <b/>
      <sz val="16"/>
      <name val="Sakkal Majalla"/>
    </font>
    <font>
      <b/>
      <sz val="14"/>
      <name val="Sakkal Majalla"/>
    </font>
    <font>
      <b/>
      <sz val="16"/>
      <color rgb="FFFFFFFF"/>
      <name val="Sakkal Majalla"/>
    </font>
    <font>
      <b/>
      <sz val="18"/>
      <color rgb="FFFFFFFF"/>
      <name val="Sakkal Majalla"/>
    </font>
    <font>
      <b/>
      <u/>
      <sz val="14"/>
      <color rgb="FF000000"/>
      <name val="Sakkal Majalla"/>
    </font>
    <font>
      <b/>
      <sz val="18"/>
      <color theme="1"/>
      <name val="Sakkal Majalla"/>
    </font>
    <font>
      <u/>
      <sz val="20"/>
      <color theme="1"/>
      <name val="Sultan Medium"/>
      <charset val="178"/>
    </font>
    <font>
      <b/>
      <sz val="18"/>
      <color theme="1"/>
      <name val="Arabic Typesetting"/>
      <family val="4"/>
    </font>
    <font>
      <b/>
      <sz val="26"/>
      <color theme="1"/>
      <name val="Alawi Naskh"/>
      <charset val="178"/>
    </font>
    <font>
      <sz val="13"/>
      <color theme="1"/>
      <name val="Sultan Medium"/>
      <charset val="178"/>
    </font>
    <font>
      <b/>
      <sz val="12"/>
      <color theme="1"/>
      <name val="Arabic Typesetting"/>
      <family val="4"/>
    </font>
    <font>
      <b/>
      <sz val="12"/>
      <name val="Arabic Typesetting"/>
      <family val="4"/>
    </font>
    <font>
      <b/>
      <sz val="12"/>
      <color theme="1"/>
      <name val="Andalus"/>
      <family val="1"/>
    </font>
    <font>
      <b/>
      <sz val="12"/>
      <name val="Andalus"/>
      <family val="1"/>
    </font>
    <font>
      <b/>
      <sz val="12"/>
      <color rgb="FFFFFF00"/>
      <name val="Arabic Typesetting"/>
      <family val="4"/>
    </font>
    <font>
      <b/>
      <sz val="11"/>
      <color rgb="FFFFFF00"/>
      <name val="Andalus"/>
      <family val="1"/>
    </font>
    <font>
      <b/>
      <sz val="11"/>
      <color rgb="FFFF0000"/>
      <name val="Andalus"/>
      <family val="1"/>
    </font>
    <font>
      <b/>
      <sz val="12"/>
      <color rgb="FFFF0000"/>
      <name val="Arabic Typesetting"/>
      <family val="4"/>
    </font>
    <font>
      <sz val="13"/>
      <color theme="1"/>
      <name val="Simplified Arabic Fixed"/>
      <family val="3"/>
      <charset val="178"/>
    </font>
    <font>
      <sz val="14"/>
      <color rgb="FF000000"/>
      <name val="Sakkal Majalla"/>
    </font>
    <font>
      <u/>
      <sz val="12"/>
      <color rgb="FF000000"/>
      <name val="Sultan bold"/>
      <charset val="178"/>
    </font>
    <font>
      <sz val="13"/>
      <color rgb="FFFF0000"/>
      <name val="Sultan Medium"/>
      <charset val="178"/>
    </font>
    <font>
      <b/>
      <sz val="11"/>
      <name val="Sakkal Majalla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3"/>
      <color rgb="FF0000FF"/>
      <name val="Times New Roman"/>
      <family val="1"/>
    </font>
    <font>
      <b/>
      <sz val="16"/>
      <color rgb="FF0000FF"/>
      <name val="Times New Roman"/>
      <family val="1"/>
    </font>
    <font>
      <sz val="13"/>
      <color rgb="FF008000"/>
      <name val="Times New Roman"/>
      <family val="1"/>
    </font>
    <font>
      <b/>
      <sz val="16"/>
      <color rgb="FF008000"/>
      <name val="Times New Roman"/>
      <family val="1"/>
    </font>
    <font>
      <sz val="14"/>
      <name val="Sakkal Majalla"/>
    </font>
    <font>
      <b/>
      <sz val="11"/>
      <name val="Times New Roman"/>
      <family val="1"/>
    </font>
    <font>
      <b/>
      <sz val="14"/>
      <name val="Times New Roman"/>
      <family val="1"/>
    </font>
    <font>
      <sz val="13"/>
      <color rgb="FFFFFF00"/>
      <name val="Sultan Medium"/>
      <charset val="178"/>
    </font>
    <font>
      <b/>
      <sz val="22"/>
      <color rgb="FF000000"/>
      <name val="Sakkal Majalla"/>
    </font>
    <font>
      <sz val="22"/>
      <color theme="1"/>
      <name val="Calibri"/>
      <family val="2"/>
      <charset val="178"/>
      <scheme val="minor"/>
    </font>
    <font>
      <sz val="48"/>
      <color rgb="FFFFFF00"/>
      <name val="Sultan Medium"/>
      <charset val="178"/>
    </font>
    <font>
      <sz val="12"/>
      <name val="Sultan Medium"/>
      <charset val="178"/>
    </font>
    <font>
      <b/>
      <sz val="12"/>
      <name val="Sultan Medium"/>
      <charset val="178"/>
    </font>
    <font>
      <b/>
      <sz val="12"/>
      <name val="Arabic Transparent"/>
      <charset val="178"/>
    </font>
    <font>
      <b/>
      <sz val="12"/>
      <name val="Times New Roman"/>
      <family val="1"/>
    </font>
    <font>
      <sz val="11"/>
      <name val="Sultan Medium"/>
      <charset val="178"/>
    </font>
    <font>
      <sz val="12"/>
      <color rgb="FFFF0000"/>
      <name val="Sultan Medium"/>
      <charset val="178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0"/>
      <name val="Sultan Medium"/>
      <charset val="178"/>
    </font>
    <font>
      <sz val="11"/>
      <name val="Alawi Naskh"/>
      <charset val="178"/>
    </font>
    <font>
      <sz val="12"/>
      <name val="Arial"/>
      <family val="2"/>
    </font>
    <font>
      <sz val="11"/>
      <color rgb="FF000000"/>
      <name val="Sakkal Majalla"/>
    </font>
    <font>
      <sz val="12"/>
      <color theme="1"/>
      <name val="Sultan normal"/>
      <charset val="178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Sakkal Majalla"/>
    </font>
    <font>
      <b/>
      <sz val="10"/>
      <name val="Sakkal Majalla"/>
    </font>
    <font>
      <b/>
      <sz val="14"/>
      <color rgb="FFFFFFFF"/>
      <name val="Sakkal Majalla"/>
    </font>
    <font>
      <b/>
      <sz val="20"/>
      <color rgb="FF000000"/>
      <name val="Sakkal Majalla"/>
    </font>
    <font>
      <sz val="20"/>
      <color theme="1"/>
      <name val="Calibri"/>
      <family val="2"/>
      <charset val="178"/>
      <scheme val="minor"/>
    </font>
    <font>
      <sz val="10"/>
      <color rgb="FF000000"/>
      <name val="Sakkal Majalla"/>
    </font>
    <font>
      <sz val="11"/>
      <color rgb="FFFF0000"/>
      <name val="Calibri"/>
      <family val="2"/>
      <charset val="178"/>
      <scheme val="minor"/>
    </font>
    <font>
      <b/>
      <sz val="9"/>
      <color rgb="FFFF0000"/>
      <name val="Calibri"/>
      <family val="2"/>
      <scheme val="minor"/>
    </font>
    <font>
      <b/>
      <sz val="18"/>
      <color rgb="FFFF0000"/>
      <name val="Sakkal Majalla"/>
    </font>
    <font>
      <b/>
      <sz val="12"/>
      <color rgb="FFFF0000"/>
      <name val="Calibri"/>
      <family val="2"/>
      <scheme val="minor"/>
    </font>
    <font>
      <sz val="12"/>
      <color rgb="FFFF0000"/>
      <name val="Sultan normal"/>
      <charset val="178"/>
    </font>
    <font>
      <b/>
      <sz val="14"/>
      <color rgb="FF00B050"/>
      <name val="Sakkal Majalla"/>
    </font>
    <font>
      <sz val="11"/>
      <color rgb="FF00B050"/>
      <name val="Calibri"/>
      <family val="2"/>
      <charset val="178"/>
      <scheme val="minor"/>
    </font>
    <font>
      <b/>
      <sz val="18"/>
      <color rgb="FF00B050"/>
      <name val="Sakkal Majalla"/>
    </font>
    <font>
      <b/>
      <sz val="12"/>
      <color rgb="FF00B050"/>
      <name val="Calibri"/>
      <family val="2"/>
      <scheme val="minor"/>
    </font>
    <font>
      <sz val="12"/>
      <color rgb="FF00B050"/>
      <name val="Sultan normal"/>
      <charset val="178"/>
    </font>
    <font>
      <b/>
      <sz val="14"/>
      <color rgb="FF0000FF"/>
      <name val="Sakkal Majalla"/>
    </font>
    <font>
      <sz val="11"/>
      <color rgb="FF0000FF"/>
      <name val="Calibri"/>
      <family val="2"/>
      <charset val="178"/>
      <scheme val="minor"/>
    </font>
    <font>
      <b/>
      <sz val="18"/>
      <color rgb="FF0000FF"/>
      <name val="Sakkal Majalla"/>
    </font>
    <font>
      <b/>
      <sz val="12"/>
      <color rgb="FF0000FF"/>
      <name val="Calibri"/>
      <family val="2"/>
      <scheme val="minor"/>
    </font>
    <font>
      <sz val="12"/>
      <color rgb="FF0000FF"/>
      <name val="Sultan normal"/>
      <charset val="178"/>
    </font>
    <font>
      <sz val="9"/>
      <name val="Sakkal Majalla"/>
    </font>
    <font>
      <b/>
      <sz val="9"/>
      <color rgb="FF000000"/>
      <name val="Sakkal Majalla"/>
    </font>
    <font>
      <sz val="48"/>
      <color theme="1"/>
      <name val="Imprint MT Shadow"/>
      <family val="5"/>
    </font>
    <font>
      <sz val="18"/>
      <color theme="1"/>
      <name val="Sultan Medium"/>
      <charset val="178"/>
    </font>
    <font>
      <b/>
      <u/>
      <sz val="11"/>
      <color theme="1"/>
      <name val="Sultan Medium"/>
      <charset val="178"/>
    </font>
    <font>
      <u/>
      <sz val="12"/>
      <color theme="1"/>
      <name val="Sultan Medium"/>
      <charset val="178"/>
    </font>
    <font>
      <b/>
      <u/>
      <sz val="12"/>
      <color theme="1"/>
      <name val="Sultan Medium"/>
      <charset val="178"/>
    </font>
  </fonts>
  <fills count="30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6">
    <xf numFmtId="0" fontId="0" fillId="0" borderId="0" xfId="0"/>
    <xf numFmtId="0" fontId="4" fillId="0" borderId="0" xfId="1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1" applyFont="1" applyFill="1" applyBorder="1"/>
    <xf numFmtId="0" fontId="5" fillId="0" borderId="2" xfId="1" applyFont="1" applyFill="1" applyBorder="1"/>
    <xf numFmtId="166" fontId="5" fillId="0" borderId="21" xfId="1" applyNumberFormat="1" applyFont="1" applyFill="1" applyBorder="1" applyAlignment="1">
      <alignment horizontal="center" vertical="center" wrapText="1"/>
    </xf>
    <xf numFmtId="166" fontId="5" fillId="0" borderId="8" xfId="1" applyNumberFormat="1" applyFont="1" applyFill="1" applyBorder="1" applyAlignment="1">
      <alignment horizontal="center" vertical="center" wrapText="1"/>
    </xf>
    <xf numFmtId="166" fontId="5" fillId="0" borderId="22" xfId="1" applyNumberFormat="1" applyFont="1" applyFill="1" applyBorder="1" applyAlignment="1">
      <alignment horizontal="center" vertical="center" wrapText="1"/>
    </xf>
    <xf numFmtId="166" fontId="5" fillId="0" borderId="14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/>
    <xf numFmtId="0" fontId="7" fillId="3" borderId="3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 readingOrder="2"/>
    </xf>
    <xf numFmtId="0" fontId="7" fillId="0" borderId="12" xfId="1" applyFont="1" applyFill="1" applyBorder="1" applyAlignment="1">
      <alignment horizontal="center" vertical="center" readingOrder="2"/>
    </xf>
    <xf numFmtId="0" fontId="7" fillId="0" borderId="11" xfId="1" applyFont="1" applyFill="1" applyBorder="1" applyAlignment="1">
      <alignment horizontal="center" vertical="center" readingOrder="2"/>
    </xf>
    <xf numFmtId="0" fontId="7" fillId="0" borderId="9" xfId="1" applyFont="1" applyFill="1" applyBorder="1" applyAlignment="1">
      <alignment horizontal="center" vertical="center" readingOrder="2"/>
    </xf>
    <xf numFmtId="0" fontId="7" fillId="0" borderId="11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 readingOrder="2"/>
    </xf>
    <xf numFmtId="0" fontId="8" fillId="0" borderId="8" xfId="1" applyFont="1" applyFill="1" applyBorder="1" applyAlignment="1">
      <alignment horizontal="center" vertical="center" readingOrder="2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5" fillId="0" borderId="8" xfId="1" applyFont="1" applyFill="1" applyBorder="1"/>
    <xf numFmtId="0" fontId="7" fillId="0" borderId="34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3" fillId="0" borderId="0" xfId="1" applyFont="1" applyFill="1" applyBorder="1" applyAlignment="1"/>
    <xf numFmtId="0" fontId="11" fillId="0" borderId="0" xfId="0" applyFont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4" fillId="5" borderId="0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5" fillId="6" borderId="0" xfId="1" applyFont="1" applyFill="1" applyBorder="1" applyAlignment="1">
      <alignment horizontal="center" vertical="center" wrapText="1"/>
    </xf>
    <xf numFmtId="0" fontId="12" fillId="2" borderId="0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16" fillId="8" borderId="8" xfId="0" applyFont="1" applyFill="1" applyBorder="1" applyAlignment="1">
      <alignment horizontal="center" vertical="center" wrapText="1"/>
    </xf>
    <xf numFmtId="0" fontId="17" fillId="9" borderId="0" xfId="1" applyFont="1" applyFill="1" applyBorder="1" applyAlignment="1">
      <alignment horizontal="center" vertical="center"/>
    </xf>
    <xf numFmtId="0" fontId="18" fillId="3" borderId="3" xfId="1" applyFont="1" applyFill="1" applyBorder="1" applyAlignment="1">
      <alignment horizontal="center" vertical="center"/>
    </xf>
    <xf numFmtId="0" fontId="3" fillId="0" borderId="30" xfId="1" applyFont="1" applyFill="1" applyBorder="1" applyAlignment="1"/>
    <xf numFmtId="0" fontId="2" fillId="0" borderId="0" xfId="1" applyFont="1" applyFill="1" applyBorder="1" applyAlignment="1"/>
    <xf numFmtId="0" fontId="3" fillId="0" borderId="2" xfId="1" applyFont="1" applyFill="1" applyBorder="1" applyAlignment="1">
      <alignment vertical="center" wrapText="1"/>
    </xf>
    <xf numFmtId="0" fontId="5" fillId="0" borderId="11" xfId="1" applyFont="1" applyFill="1" applyBorder="1" applyAlignment="1">
      <alignment horizontal="center" wrapText="1"/>
    </xf>
    <xf numFmtId="0" fontId="5" fillId="0" borderId="8" xfId="1" applyFont="1" applyFill="1" applyBorder="1" applyAlignment="1">
      <alignment horizontal="center" wrapText="1"/>
    </xf>
    <xf numFmtId="0" fontId="19" fillId="11" borderId="0" xfId="0" applyFont="1" applyFill="1" applyAlignment="1">
      <alignment horizontal="center" vertical="center" wrapText="1"/>
    </xf>
    <xf numFmtId="0" fontId="11" fillId="13" borderId="0" xfId="0" applyFont="1" applyFill="1" applyAlignment="1">
      <alignment horizontal="center" vertical="center" wrapText="1"/>
    </xf>
    <xf numFmtId="166" fontId="6" fillId="0" borderId="8" xfId="1" applyNumberFormat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24" fillId="0" borderId="1" xfId="1" applyFont="1" applyFill="1" applyBorder="1"/>
    <xf numFmtId="0" fontId="24" fillId="0" borderId="5" xfId="1" applyFont="1" applyFill="1" applyBorder="1" applyAlignment="1"/>
    <xf numFmtId="0" fontId="24" fillId="0" borderId="1" xfId="1" applyFont="1" applyFill="1" applyBorder="1" applyAlignment="1"/>
    <xf numFmtId="0" fontId="2" fillId="0" borderId="0" xfId="1" applyFont="1" applyFill="1" applyBorder="1" applyAlignment="1">
      <alignment horizontal="center"/>
    </xf>
    <xf numFmtId="0" fontId="26" fillId="11" borderId="8" xfId="0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4" fillId="2" borderId="8" xfId="1" applyFont="1" applyFill="1" applyBorder="1" applyAlignment="1">
      <alignment horizontal="center" vertical="center" wrapText="1"/>
    </xf>
    <xf numFmtId="0" fontId="28" fillId="11" borderId="8" xfId="0" applyFont="1" applyFill="1" applyBorder="1" applyAlignment="1">
      <alignment horizontal="center" vertical="center"/>
    </xf>
    <xf numFmtId="0" fontId="29" fillId="15" borderId="8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/>
    </xf>
    <xf numFmtId="0" fontId="10" fillId="0" borderId="37" xfId="0" applyFont="1" applyFill="1" applyBorder="1" applyAlignment="1">
      <alignment horizontal="center" vertical="center"/>
    </xf>
    <xf numFmtId="0" fontId="7" fillId="3" borderId="26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164" fontId="7" fillId="0" borderId="34" xfId="0" applyNumberFormat="1" applyFont="1" applyFill="1" applyBorder="1" applyAlignment="1">
      <alignment vertical="center"/>
    </xf>
    <xf numFmtId="164" fontId="7" fillId="0" borderId="37" xfId="0" applyNumberFormat="1" applyFont="1" applyFill="1" applyBorder="1" applyAlignment="1">
      <alignment vertical="center"/>
    </xf>
    <xf numFmtId="164" fontId="7" fillId="0" borderId="37" xfId="0" applyNumberFormat="1" applyFont="1" applyFill="1" applyBorder="1" applyAlignment="1">
      <alignment horizontal="center" vertical="center"/>
    </xf>
    <xf numFmtId="164" fontId="7" fillId="0" borderId="38" xfId="0" applyNumberFormat="1" applyFont="1" applyFill="1" applyBorder="1" applyAlignment="1">
      <alignment vertical="center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14" fontId="7" fillId="0" borderId="35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vertical="center"/>
    </xf>
    <xf numFmtId="0" fontId="34" fillId="0" borderId="29" xfId="0" applyFont="1" applyFill="1" applyBorder="1" applyAlignment="1">
      <alignment vertical="center"/>
    </xf>
    <xf numFmtId="0" fontId="5" fillId="0" borderId="29" xfId="0" applyFont="1" applyFill="1" applyBorder="1"/>
    <xf numFmtId="0" fontId="39" fillId="0" borderId="0" xfId="0" applyFont="1" applyFill="1" applyBorder="1"/>
    <xf numFmtId="0" fontId="40" fillId="18" borderId="43" xfId="0" applyFont="1" applyFill="1" applyBorder="1" applyAlignment="1">
      <alignment horizontal="center" vertical="center"/>
    </xf>
    <xf numFmtId="0" fontId="40" fillId="19" borderId="43" xfId="0" applyFont="1" applyFill="1" applyBorder="1" applyAlignment="1">
      <alignment horizontal="center" vertical="center"/>
    </xf>
    <xf numFmtId="0" fontId="40" fillId="11" borderId="43" xfId="0" applyFont="1" applyFill="1" applyBorder="1" applyAlignment="1">
      <alignment horizontal="center" vertical="center"/>
    </xf>
    <xf numFmtId="0" fontId="40" fillId="20" borderId="43" xfId="0" applyFont="1" applyFill="1" applyBorder="1" applyAlignment="1">
      <alignment horizontal="center" vertical="center"/>
    </xf>
    <xf numFmtId="0" fontId="40" fillId="21" borderId="43" xfId="0" applyFont="1" applyFill="1" applyBorder="1" applyAlignment="1">
      <alignment horizontal="center" vertical="center"/>
    </xf>
    <xf numFmtId="0" fontId="40" fillId="13" borderId="43" xfId="0" applyFont="1" applyFill="1" applyBorder="1" applyAlignment="1">
      <alignment horizontal="center" vertical="center"/>
    </xf>
    <xf numFmtId="0" fontId="41" fillId="18" borderId="43" xfId="0" applyFont="1" applyFill="1" applyBorder="1" applyAlignment="1">
      <alignment horizontal="center" vertical="center"/>
    </xf>
    <xf numFmtId="0" fontId="42" fillId="18" borderId="8" xfId="0" applyFont="1" applyFill="1" applyBorder="1" applyAlignment="1">
      <alignment horizontal="center" vertical="center"/>
    </xf>
    <xf numFmtId="0" fontId="42" fillId="19" borderId="8" xfId="0" applyFont="1" applyFill="1" applyBorder="1" applyAlignment="1">
      <alignment horizontal="center" vertical="center"/>
    </xf>
    <xf numFmtId="0" fontId="42" fillId="11" borderId="8" xfId="0" applyFont="1" applyFill="1" applyBorder="1" applyAlignment="1">
      <alignment horizontal="center" vertical="center"/>
    </xf>
    <xf numFmtId="0" fontId="42" fillId="20" borderId="8" xfId="0" applyFont="1" applyFill="1" applyBorder="1" applyAlignment="1">
      <alignment horizontal="center" vertical="center"/>
    </xf>
    <xf numFmtId="0" fontId="42" fillId="21" borderId="8" xfId="0" applyFont="1" applyFill="1" applyBorder="1" applyAlignment="1">
      <alignment horizontal="center" vertical="center"/>
    </xf>
    <xf numFmtId="0" fontId="42" fillId="13" borderId="8" xfId="0" applyFont="1" applyFill="1" applyBorder="1" applyAlignment="1">
      <alignment horizontal="center" vertical="center"/>
    </xf>
    <xf numFmtId="0" fontId="43" fillId="18" borderId="8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5" fillId="8" borderId="8" xfId="0" applyFont="1" applyFill="1" applyBorder="1" applyAlignment="1">
      <alignment horizontal="center" vertical="center"/>
    </xf>
    <xf numFmtId="0" fontId="46" fillId="18" borderId="8" xfId="0" applyFont="1" applyFill="1" applyBorder="1" applyAlignment="1">
      <alignment horizontal="center" vertical="center"/>
    </xf>
    <xf numFmtId="0" fontId="46" fillId="11" borderId="8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164" fontId="48" fillId="0" borderId="0" xfId="0" applyNumberFormat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/>
    </xf>
    <xf numFmtId="0" fontId="23" fillId="3" borderId="0" xfId="1" applyFont="1" applyFill="1" applyBorder="1"/>
    <xf numFmtId="0" fontId="49" fillId="3" borderId="0" xfId="1" applyFont="1" applyFill="1" applyBorder="1"/>
    <xf numFmtId="0" fontId="5" fillId="0" borderId="24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 wrapText="1"/>
    </xf>
    <xf numFmtId="0" fontId="39" fillId="0" borderId="0" xfId="0" applyFont="1" applyFill="1" applyBorder="1" applyAlignment="1">
      <alignment horizontal="center" vertical="center"/>
    </xf>
    <xf numFmtId="166" fontId="5" fillId="0" borderId="21" xfId="1" applyNumberFormat="1" applyFont="1" applyFill="1" applyBorder="1" applyAlignment="1">
      <alignment horizontal="center" vertical="center" wrapText="1"/>
    </xf>
    <xf numFmtId="166" fontId="5" fillId="0" borderId="22" xfId="1" applyNumberFormat="1" applyFont="1" applyFill="1" applyBorder="1" applyAlignment="1">
      <alignment horizontal="center" vertical="center" wrapText="1"/>
    </xf>
    <xf numFmtId="0" fontId="51" fillId="11" borderId="0" xfId="0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right" vertical="center" wrapText="1"/>
    </xf>
    <xf numFmtId="0" fontId="5" fillId="0" borderId="8" xfId="1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7" fillId="0" borderId="35" xfId="0" applyFont="1" applyFill="1" applyBorder="1" applyAlignment="1">
      <alignment horizontal="center"/>
    </xf>
    <xf numFmtId="0" fontId="0" fillId="0" borderId="0" xfId="0" applyBorder="1"/>
    <xf numFmtId="0" fontId="5" fillId="0" borderId="12" xfId="1" applyFont="1" applyFill="1" applyBorder="1" applyAlignment="1">
      <alignment horizontal="center" wrapText="1"/>
    </xf>
    <xf numFmtId="166" fontId="49" fillId="0" borderId="34" xfId="1" applyNumberFormat="1" applyFont="1" applyFill="1" applyBorder="1" applyAlignment="1">
      <alignment horizontal="center" vertical="center" wrapText="1"/>
    </xf>
    <xf numFmtId="166" fontId="49" fillId="0" borderId="37" xfId="1" applyNumberFormat="1" applyFont="1" applyFill="1" applyBorder="1" applyAlignment="1">
      <alignment horizontal="center" vertical="center" wrapText="1"/>
    </xf>
    <xf numFmtId="166" fontId="49" fillId="0" borderId="38" xfId="1" applyNumberFormat="1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center" vertical="center" wrapText="1"/>
    </xf>
    <xf numFmtId="166" fontId="49" fillId="0" borderId="0" xfId="1" applyNumberFormat="1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vertical="center"/>
    </xf>
    <xf numFmtId="0" fontId="7" fillId="0" borderId="7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52" fillId="0" borderId="2" xfId="0" applyFont="1" applyFill="1" applyBorder="1" applyAlignment="1">
      <alignment vertical="center" textRotation="90"/>
    </xf>
    <xf numFmtId="0" fontId="52" fillId="0" borderId="3" xfId="0" applyFont="1" applyFill="1" applyBorder="1" applyAlignment="1">
      <alignment vertical="center" textRotation="90"/>
    </xf>
    <xf numFmtId="0" fontId="7" fillId="0" borderId="3" xfId="0" applyFont="1" applyFill="1" applyBorder="1" applyAlignment="1">
      <alignment vertical="center"/>
    </xf>
    <xf numFmtId="0" fontId="10" fillId="0" borderId="29" xfId="0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5" fillId="0" borderId="4" xfId="1" applyFont="1" applyFill="1" applyBorder="1"/>
    <xf numFmtId="0" fontId="7" fillId="0" borderId="28" xfId="0" applyFont="1" applyFill="1" applyBorder="1" applyAlignment="1">
      <alignment horizontal="center"/>
    </xf>
    <xf numFmtId="0" fontId="53" fillId="0" borderId="0" xfId="0" applyFont="1" applyFill="1" applyBorder="1"/>
    <xf numFmtId="0" fontId="53" fillId="0" borderId="8" xfId="0" applyFont="1" applyFill="1" applyBorder="1" applyAlignment="1">
      <alignment horizontal="center" vertical="center"/>
    </xf>
    <xf numFmtId="0" fontId="54" fillId="11" borderId="8" xfId="0" applyFont="1" applyFill="1" applyBorder="1" applyAlignment="1">
      <alignment horizontal="center" vertical="center"/>
    </xf>
    <xf numFmtId="0" fontId="53" fillId="0" borderId="43" xfId="0" applyFont="1" applyFill="1" applyBorder="1" applyAlignment="1">
      <alignment horizontal="center" vertical="center"/>
    </xf>
    <xf numFmtId="0" fontId="53" fillId="0" borderId="8" xfId="0" applyFont="1" applyFill="1" applyBorder="1"/>
    <xf numFmtId="0" fontId="55" fillId="22" borderId="8" xfId="0" applyFont="1" applyFill="1" applyBorder="1" applyAlignment="1">
      <alignment horizontal="center" vertical="center"/>
    </xf>
    <xf numFmtId="0" fontId="57" fillId="23" borderId="8" xfId="0" applyFont="1" applyFill="1" applyBorder="1" applyAlignment="1">
      <alignment horizontal="center" vertical="center"/>
    </xf>
    <xf numFmtId="166" fontId="31" fillId="0" borderId="3" xfId="0" applyNumberFormat="1" applyFont="1" applyFill="1" applyBorder="1" applyAlignment="1">
      <alignment horizontal="center" vertical="center"/>
    </xf>
    <xf numFmtId="1" fontId="60" fillId="0" borderId="34" xfId="0" applyNumberFormat="1" applyFont="1" applyFill="1" applyBorder="1" applyAlignment="1">
      <alignment horizontal="center"/>
    </xf>
    <xf numFmtId="1" fontId="61" fillId="0" borderId="37" xfId="0" applyNumberFormat="1" applyFont="1" applyFill="1" applyBorder="1" applyAlignment="1">
      <alignment horizontal="center"/>
    </xf>
    <xf numFmtId="1" fontId="61" fillId="0" borderId="35" xfId="0" applyNumberFormat="1" applyFont="1" applyFill="1" applyBorder="1" applyAlignment="1">
      <alignment horizontal="center"/>
    </xf>
    <xf numFmtId="1" fontId="61" fillId="0" borderId="28" xfId="0" applyNumberFormat="1" applyFont="1" applyFill="1" applyBorder="1" applyAlignment="1">
      <alignment horizontal="center"/>
    </xf>
    <xf numFmtId="1" fontId="61" fillId="0" borderId="34" xfId="0" applyNumberFormat="1" applyFont="1" applyFill="1" applyBorder="1" applyAlignment="1">
      <alignment horizontal="center"/>
    </xf>
    <xf numFmtId="0" fontId="14" fillId="11" borderId="58" xfId="0" applyFont="1" applyFill="1" applyBorder="1" applyAlignment="1">
      <alignment vertical="center" wrapText="1"/>
    </xf>
    <xf numFmtId="0" fontId="14" fillId="11" borderId="20" xfId="0" applyFont="1" applyFill="1" applyBorder="1" applyAlignment="1">
      <alignment vertical="center" wrapText="1"/>
    </xf>
    <xf numFmtId="0" fontId="56" fillId="22" borderId="58" xfId="0" applyFont="1" applyFill="1" applyBorder="1" applyAlignment="1">
      <alignment vertical="center" wrapText="1"/>
    </xf>
    <xf numFmtId="0" fontId="56" fillId="22" borderId="20" xfId="0" applyFont="1" applyFill="1" applyBorder="1" applyAlignment="1">
      <alignment vertical="center" wrapText="1"/>
    </xf>
    <xf numFmtId="0" fontId="58" fillId="23" borderId="58" xfId="0" applyFont="1" applyFill="1" applyBorder="1" applyAlignment="1">
      <alignment vertical="center" wrapText="1"/>
    </xf>
    <xf numFmtId="0" fontId="58" fillId="23" borderId="20" xfId="0" applyFont="1" applyFill="1" applyBorder="1" applyAlignment="1">
      <alignment vertical="center" wrapText="1"/>
    </xf>
    <xf numFmtId="0" fontId="66" fillId="7" borderId="0" xfId="0" applyFont="1" applyFill="1"/>
    <xf numFmtId="0" fontId="66" fillId="0" borderId="0" xfId="0" applyFont="1"/>
    <xf numFmtId="0" fontId="67" fillId="17" borderId="8" xfId="0" applyFont="1" applyFill="1" applyBorder="1" applyAlignment="1">
      <alignment horizontal="center"/>
    </xf>
    <xf numFmtId="0" fontId="66" fillId="0" borderId="12" xfId="0" applyFont="1" applyBorder="1" applyAlignment="1">
      <alignment vertical="center" wrapText="1"/>
    </xf>
    <xf numFmtId="0" fontId="66" fillId="0" borderId="8" xfId="0" applyFont="1" applyBorder="1" applyAlignment="1">
      <alignment horizontal="center" vertical="center" wrapText="1"/>
    </xf>
    <xf numFmtId="166" fontId="66" fillId="0" borderId="8" xfId="0" applyNumberFormat="1" applyFont="1" applyFill="1" applyBorder="1" applyAlignment="1">
      <alignment horizontal="center" vertical="center" wrapText="1"/>
    </xf>
    <xf numFmtId="49" fontId="68" fillId="24" borderId="8" xfId="0" applyNumberFormat="1" applyFont="1" applyFill="1" applyBorder="1" applyAlignment="1">
      <alignment horizontal="right"/>
    </xf>
    <xf numFmtId="49" fontId="69" fillId="25" borderId="8" xfId="0" applyNumberFormat="1" applyFont="1" applyFill="1" applyBorder="1" applyAlignment="1">
      <alignment horizontal="center"/>
    </xf>
    <xf numFmtId="49" fontId="68" fillId="24" borderId="8" xfId="0" applyNumberFormat="1" applyFont="1" applyFill="1" applyBorder="1" applyAlignment="1">
      <alignment horizontal="center"/>
    </xf>
    <xf numFmtId="0" fontId="66" fillId="17" borderId="8" xfId="0" applyFont="1" applyFill="1" applyBorder="1" applyAlignment="1">
      <alignment horizontal="center" vertical="center" wrapText="1"/>
    </xf>
    <xf numFmtId="0" fontId="66" fillId="0" borderId="8" xfId="0" applyFont="1" applyFill="1" applyBorder="1" applyAlignment="1">
      <alignment horizontal="center" vertical="center" wrapText="1"/>
    </xf>
    <xf numFmtId="0" fontId="70" fillId="17" borderId="8" xfId="0" applyFont="1" applyFill="1" applyBorder="1" applyAlignment="1">
      <alignment horizontal="center" vertical="center"/>
    </xf>
    <xf numFmtId="164" fontId="0" fillId="17" borderId="8" xfId="0" applyNumberFormat="1" applyFont="1" applyFill="1" applyBorder="1" applyAlignment="1">
      <alignment horizontal="center"/>
    </xf>
    <xf numFmtId="0" fontId="66" fillId="11" borderId="8" xfId="0" applyFont="1" applyFill="1" applyBorder="1" applyAlignment="1">
      <alignment horizontal="center" vertical="center" wrapText="1"/>
    </xf>
    <xf numFmtId="0" fontId="66" fillId="0" borderId="8" xfId="0" applyFont="1" applyFill="1" applyBorder="1"/>
    <xf numFmtId="0" fontId="66" fillId="0" borderId="8" xfId="0" applyFont="1" applyFill="1" applyBorder="1" applyAlignment="1">
      <alignment horizontal="center"/>
    </xf>
    <xf numFmtId="0" fontId="70" fillId="0" borderId="8" xfId="0" applyFont="1" applyBorder="1" applyAlignment="1">
      <alignment horizontal="center" vertical="center"/>
    </xf>
    <xf numFmtId="164" fontId="0" fillId="0" borderId="8" xfId="0" applyNumberFormat="1" applyFont="1" applyBorder="1" applyAlignment="1">
      <alignment horizontal="center"/>
    </xf>
    <xf numFmtId="0" fontId="66" fillId="17" borderId="8" xfId="0" applyFont="1" applyFill="1" applyBorder="1"/>
    <xf numFmtId="0" fontId="66" fillId="17" borderId="8" xfId="0" applyFont="1" applyFill="1" applyBorder="1" applyAlignment="1">
      <alignment horizontal="center"/>
    </xf>
    <xf numFmtId="0" fontId="70" fillId="0" borderId="8" xfId="0" applyFont="1" applyBorder="1" applyAlignment="1">
      <alignment horizontal="center" vertical="center" wrapText="1"/>
    </xf>
    <xf numFmtId="0" fontId="66" fillId="0" borderId="8" xfId="0" applyFont="1" applyBorder="1"/>
    <xf numFmtId="0" fontId="71" fillId="0" borderId="8" xfId="0" applyFont="1" applyFill="1" applyBorder="1" applyAlignment="1">
      <alignment horizontal="center" vertical="center" wrapText="1"/>
    </xf>
    <xf numFmtId="0" fontId="72" fillId="17" borderId="8" xfId="0" applyFont="1" applyFill="1" applyBorder="1" applyAlignment="1">
      <alignment horizontal="right"/>
    </xf>
    <xf numFmtId="14" fontId="73" fillId="17" borderId="8" xfId="0" applyNumberFormat="1" applyFont="1" applyFill="1" applyBorder="1" applyAlignment="1">
      <alignment horizontal="center" vertical="center"/>
    </xf>
    <xf numFmtId="0" fontId="73" fillId="17" borderId="8" xfId="0" applyFont="1" applyFill="1" applyBorder="1" applyAlignment="1">
      <alignment horizontal="center" vertical="center"/>
    </xf>
    <xf numFmtId="164" fontId="66" fillId="0" borderId="8" xfId="0" applyNumberFormat="1" applyFont="1" applyBorder="1" applyAlignment="1">
      <alignment horizontal="center" vertical="center" wrapText="1"/>
    </xf>
    <xf numFmtId="14" fontId="0" fillId="17" borderId="8" xfId="0" applyNumberFormat="1" applyFill="1" applyBorder="1" applyAlignment="1">
      <alignment horizontal="center" vertical="center"/>
    </xf>
    <xf numFmtId="0" fontId="0" fillId="17" borderId="8" xfId="0" applyFill="1" applyBorder="1" applyAlignment="1">
      <alignment horizontal="center" vertical="center"/>
    </xf>
    <xf numFmtId="0" fontId="72" fillId="0" borderId="8" xfId="0" applyFont="1" applyFill="1" applyBorder="1" applyAlignment="1">
      <alignment horizontal="right"/>
    </xf>
    <xf numFmtId="14" fontId="73" fillId="0" borderId="8" xfId="0" applyNumberFormat="1" applyFont="1" applyFill="1" applyBorder="1" applyAlignment="1">
      <alignment horizontal="center" vertical="center"/>
    </xf>
    <xf numFmtId="0" fontId="73" fillId="0" borderId="8" xfId="0" applyFont="1" applyFill="1" applyBorder="1" applyAlignment="1">
      <alignment horizontal="center" vertical="center"/>
    </xf>
    <xf numFmtId="14" fontId="0" fillId="0" borderId="8" xfId="0" applyNumberFormat="1" applyFill="1" applyBorder="1" applyAlignment="1">
      <alignment horizontal="center" vertical="center"/>
    </xf>
    <xf numFmtId="0" fontId="70" fillId="0" borderId="8" xfId="0" applyFont="1" applyFill="1" applyBorder="1" applyAlignment="1">
      <alignment horizontal="center" vertical="center"/>
    </xf>
    <xf numFmtId="164" fontId="0" fillId="0" borderId="8" xfId="0" applyNumberFormat="1" applyFont="1" applyFill="1" applyBorder="1" applyAlignment="1">
      <alignment horizontal="center"/>
    </xf>
    <xf numFmtId="0" fontId="66" fillId="8" borderId="8" xfId="0" applyFont="1" applyFill="1" applyBorder="1" applyAlignment="1">
      <alignment horizontal="center" vertical="center" wrapText="1"/>
    </xf>
    <xf numFmtId="164" fontId="0" fillId="0" borderId="10" xfId="0" applyNumberFormat="1" applyFont="1" applyFill="1" applyBorder="1" applyAlignment="1">
      <alignment horizontal="center"/>
    </xf>
    <xf numFmtId="0" fontId="74" fillId="0" borderId="8" xfId="0" applyFont="1" applyFill="1" applyBorder="1" applyAlignment="1">
      <alignment horizontal="center" vertical="center"/>
    </xf>
    <xf numFmtId="0" fontId="66" fillId="0" borderId="43" xfId="0" applyFont="1" applyFill="1" applyBorder="1" applyAlignment="1">
      <alignment horizontal="center" vertical="center" wrapText="1"/>
    </xf>
    <xf numFmtId="0" fontId="66" fillId="0" borderId="43" xfId="0" applyFont="1" applyBorder="1" applyAlignment="1">
      <alignment horizontal="center" vertical="center" wrapText="1"/>
    </xf>
    <xf numFmtId="164" fontId="0" fillId="0" borderId="43" xfId="0" applyNumberFormat="1" applyFont="1" applyBorder="1" applyAlignment="1">
      <alignment horizontal="center"/>
    </xf>
    <xf numFmtId="0" fontId="72" fillId="0" borderId="43" xfId="0" applyFont="1" applyFill="1" applyBorder="1" applyAlignment="1">
      <alignment horizontal="right"/>
    </xf>
    <xf numFmtId="14" fontId="73" fillId="0" borderId="43" xfId="0" applyNumberFormat="1" applyFont="1" applyFill="1" applyBorder="1" applyAlignment="1">
      <alignment horizontal="center" vertical="center"/>
    </xf>
    <xf numFmtId="0" fontId="73" fillId="0" borderId="43" xfId="0" applyFont="1" applyFill="1" applyBorder="1" applyAlignment="1">
      <alignment horizontal="center" vertical="center"/>
    </xf>
    <xf numFmtId="164" fontId="66" fillId="0" borderId="43" xfId="0" applyNumberFormat="1" applyFont="1" applyBorder="1" applyAlignment="1">
      <alignment horizontal="center" vertical="center" wrapText="1"/>
    </xf>
    <xf numFmtId="164" fontId="66" fillId="0" borderId="8" xfId="0" applyNumberFormat="1" applyFont="1" applyFill="1" applyBorder="1" applyAlignment="1">
      <alignment horizontal="center" vertical="center" wrapText="1"/>
    </xf>
    <xf numFmtId="0" fontId="72" fillId="0" borderId="43" xfId="0" applyFont="1" applyFill="1" applyBorder="1" applyAlignment="1">
      <alignment horizontal="center" vertical="center"/>
    </xf>
    <xf numFmtId="0" fontId="66" fillId="26" borderId="8" xfId="0" applyFont="1" applyFill="1" applyBorder="1" applyAlignment="1">
      <alignment horizontal="center" vertical="center" wrapText="1"/>
    </xf>
    <xf numFmtId="0" fontId="72" fillId="11" borderId="8" xfId="0" applyFont="1" applyFill="1" applyBorder="1" applyAlignment="1">
      <alignment horizontal="right"/>
    </xf>
    <xf numFmtId="14" fontId="73" fillId="11" borderId="8" xfId="0" applyNumberFormat="1" applyFont="1" applyFill="1" applyBorder="1" applyAlignment="1">
      <alignment horizontal="center" vertical="center"/>
    </xf>
    <xf numFmtId="0" fontId="73" fillId="11" borderId="8" xfId="0" applyFont="1" applyFill="1" applyBorder="1" applyAlignment="1">
      <alignment horizontal="center" vertical="center"/>
    </xf>
    <xf numFmtId="0" fontId="66" fillId="7" borderId="0" xfId="0" applyFont="1" applyFill="1" applyBorder="1"/>
    <xf numFmtId="0" fontId="72" fillId="0" borderId="8" xfId="0" applyFont="1" applyFill="1" applyBorder="1" applyAlignment="1">
      <alignment horizontal="right" vertical="center"/>
    </xf>
    <xf numFmtId="0" fontId="66" fillId="0" borderId="0" xfId="0" applyFont="1" applyBorder="1"/>
    <xf numFmtId="0" fontId="72" fillId="17" borderId="8" xfId="0" applyFont="1" applyFill="1" applyBorder="1" applyAlignment="1">
      <alignment horizontal="right" vertical="center"/>
    </xf>
    <xf numFmtId="164" fontId="0" fillId="0" borderId="8" xfId="0" applyNumberFormat="1" applyBorder="1" applyAlignment="1">
      <alignment horizontal="center"/>
    </xf>
    <xf numFmtId="0" fontId="66" fillId="0" borderId="8" xfId="0" applyFont="1" applyFill="1" applyBorder="1" applyAlignment="1">
      <alignment horizontal="center" vertical="center"/>
    </xf>
    <xf numFmtId="166" fontId="66" fillId="11" borderId="8" xfId="0" applyNumberFormat="1" applyFont="1" applyFill="1" applyBorder="1" applyAlignment="1">
      <alignment horizontal="center" vertical="center" wrapText="1"/>
    </xf>
    <xf numFmtId="0" fontId="66" fillId="27" borderId="8" xfId="0" applyFont="1" applyFill="1" applyBorder="1" applyAlignment="1">
      <alignment horizontal="center" vertical="center" wrapText="1"/>
    </xf>
    <xf numFmtId="0" fontId="66" fillId="17" borderId="0" xfId="0" applyFont="1" applyFill="1" applyAlignment="1">
      <alignment horizontal="center" vertical="center" wrapText="1"/>
    </xf>
    <xf numFmtId="0" fontId="76" fillId="28" borderId="10" xfId="1" applyFont="1" applyFill="1" applyBorder="1" applyAlignment="1">
      <alignment horizontal="center" vertical="center"/>
    </xf>
    <xf numFmtId="0" fontId="70" fillId="0" borderId="8" xfId="0" applyFont="1" applyFill="1" applyBorder="1" applyAlignment="1">
      <alignment horizontal="center" vertical="center" wrapText="1"/>
    </xf>
    <xf numFmtId="166" fontId="66" fillId="0" borderId="43" xfId="0" applyNumberFormat="1" applyFont="1" applyFill="1" applyBorder="1" applyAlignment="1">
      <alignment horizontal="center" vertical="center" wrapText="1"/>
    </xf>
    <xf numFmtId="0" fontId="66" fillId="0" borderId="8" xfId="0" applyFont="1" applyBorder="1" applyAlignment="1">
      <alignment horizontal="center"/>
    </xf>
    <xf numFmtId="0" fontId="66" fillId="0" borderId="0" xfId="0" applyFont="1" applyFill="1" applyBorder="1" applyAlignment="1">
      <alignment horizontal="center" vertical="center" wrapText="1"/>
    </xf>
    <xf numFmtId="0" fontId="66" fillId="0" borderId="0" xfId="0" applyFont="1" applyBorder="1" applyAlignment="1">
      <alignment horizontal="center" vertical="center" wrapText="1"/>
    </xf>
    <xf numFmtId="164" fontId="0" fillId="0" borderId="0" xfId="0" applyNumberFormat="1" applyFont="1" applyBorder="1" applyAlignment="1">
      <alignment horizontal="center"/>
    </xf>
    <xf numFmtId="0" fontId="66" fillId="0" borderId="0" xfId="0" applyFont="1" applyFill="1"/>
    <xf numFmtId="166" fontId="49" fillId="0" borderId="21" xfId="1" applyNumberFormat="1" applyFont="1" applyFill="1" applyBorder="1" applyAlignment="1">
      <alignment horizontal="center" vertical="center" wrapText="1"/>
    </xf>
    <xf numFmtId="166" fontId="49" fillId="0" borderId="8" xfId="1" applyNumberFormat="1" applyFont="1" applyFill="1" applyBorder="1" applyAlignment="1">
      <alignment horizontal="center" vertical="center" wrapText="1"/>
    </xf>
    <xf numFmtId="166" fontId="26" fillId="0" borderId="8" xfId="1" applyNumberFormat="1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/>
    </xf>
    <xf numFmtId="0" fontId="23" fillId="0" borderId="48" xfId="0" applyFont="1" applyFill="1" applyBorder="1" applyAlignment="1">
      <alignment horizontal="center" vertical="center"/>
    </xf>
    <xf numFmtId="166" fontId="5" fillId="0" borderId="43" xfId="1" applyNumberFormat="1" applyFont="1" applyFill="1" applyBorder="1" applyAlignment="1">
      <alignment horizontal="center" vertical="center" wrapText="1"/>
    </xf>
    <xf numFmtId="166" fontId="49" fillId="0" borderId="59" xfId="1" applyNumberFormat="1" applyFont="1" applyFill="1" applyBorder="1" applyAlignment="1">
      <alignment horizontal="center" vertical="center" wrapText="1"/>
    </xf>
    <xf numFmtId="166" fontId="10" fillId="0" borderId="11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166" fontId="8" fillId="0" borderId="8" xfId="0" applyNumberFormat="1" applyFont="1" applyFill="1" applyBorder="1" applyAlignment="1">
      <alignment horizontal="center" vertical="center"/>
    </xf>
    <xf numFmtId="166" fontId="49" fillId="0" borderId="43" xfId="1" applyNumberFormat="1" applyFont="1" applyFill="1" applyBorder="1" applyAlignment="1">
      <alignment horizontal="center" vertical="center" wrapText="1"/>
    </xf>
    <xf numFmtId="166" fontId="49" fillId="0" borderId="57" xfId="1" applyNumberFormat="1" applyFont="1" applyFill="1" applyBorder="1" applyAlignment="1">
      <alignment horizontal="center" vertical="center" wrapText="1"/>
    </xf>
    <xf numFmtId="166" fontId="49" fillId="0" borderId="58" xfId="1" applyNumberFormat="1" applyFont="1" applyFill="1" applyBorder="1" applyAlignment="1">
      <alignment horizontal="center" vertical="center" wrapText="1"/>
    </xf>
    <xf numFmtId="0" fontId="10" fillId="0" borderId="62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7" fillId="0" borderId="26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166" fontId="26" fillId="0" borderId="35" xfId="1" applyNumberFormat="1" applyFont="1" applyFill="1" applyBorder="1" applyAlignment="1">
      <alignment horizontal="center" vertical="center" wrapText="1"/>
    </xf>
    <xf numFmtId="166" fontId="26" fillId="0" borderId="28" xfId="1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166" fontId="49" fillId="0" borderId="12" xfId="1" applyNumberFormat="1" applyFont="1" applyFill="1" applyBorder="1" applyAlignment="1">
      <alignment horizontal="center" vertical="center" wrapText="1"/>
    </xf>
    <xf numFmtId="0" fontId="23" fillId="0" borderId="0" xfId="1" applyFont="1" applyFill="1" applyBorder="1" applyAlignment="1">
      <alignment vertical="center" wrapText="1"/>
    </xf>
    <xf numFmtId="0" fontId="17" fillId="0" borderId="0" xfId="1" applyFont="1" applyFill="1" applyBorder="1" applyAlignment="1">
      <alignment wrapText="1"/>
    </xf>
    <xf numFmtId="0" fontId="0" fillId="0" borderId="0" xfId="0" applyFill="1" applyBorder="1"/>
    <xf numFmtId="0" fontId="79" fillId="0" borderId="0" xfId="0" applyFont="1" applyFill="1" applyBorder="1" applyAlignment="1">
      <alignment horizontal="center"/>
    </xf>
    <xf numFmtId="0" fontId="80" fillId="0" borderId="0" xfId="0" applyFont="1" applyFill="1" applyBorder="1" applyAlignment="1">
      <alignment vertical="center"/>
    </xf>
    <xf numFmtId="0" fontId="78" fillId="0" borderId="0" xfId="0" applyFont="1" applyFill="1" applyBorder="1" applyAlignment="1"/>
    <xf numFmtId="0" fontId="82" fillId="0" borderId="7" xfId="0" applyFont="1" applyFill="1" applyBorder="1" applyAlignment="1">
      <alignment horizontal="center" vertical="center"/>
    </xf>
    <xf numFmtId="166" fontId="26" fillId="0" borderId="3" xfId="1" applyNumberFormat="1" applyFont="1" applyFill="1" applyBorder="1" applyAlignment="1">
      <alignment horizontal="center" vertical="center" wrapText="1"/>
    </xf>
    <xf numFmtId="166" fontId="31" fillId="0" borderId="8" xfId="1" applyNumberFormat="1" applyFont="1" applyFill="1" applyBorder="1" applyAlignment="1">
      <alignment horizontal="center" vertical="center" wrapText="1"/>
    </xf>
    <xf numFmtId="1" fontId="8" fillId="0" borderId="34" xfId="0" applyNumberFormat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 readingOrder="2"/>
    </xf>
    <xf numFmtId="0" fontId="87" fillId="0" borderId="0" xfId="0" applyFont="1" applyFill="1" applyBorder="1"/>
    <xf numFmtId="0" fontId="88" fillId="0" borderId="0" xfId="0" applyFont="1" applyFill="1" applyBorder="1" applyAlignment="1">
      <alignment horizontal="center"/>
    </xf>
    <xf numFmtId="0" fontId="89" fillId="0" borderId="0" xfId="1" applyFont="1" applyFill="1" applyBorder="1" applyAlignment="1">
      <alignment wrapText="1"/>
    </xf>
    <xf numFmtId="0" fontId="90" fillId="0" borderId="0" xfId="0" applyFont="1" applyFill="1" applyBorder="1" applyAlignment="1">
      <alignment vertical="center"/>
    </xf>
    <xf numFmtId="0" fontId="91" fillId="0" borderId="0" xfId="0" applyFont="1" applyFill="1" applyBorder="1"/>
    <xf numFmtId="0" fontId="87" fillId="0" borderId="0" xfId="0" applyFont="1" applyFill="1" applyBorder="1" applyAlignment="1">
      <alignment horizontal="center"/>
    </xf>
    <xf numFmtId="0" fontId="93" fillId="0" borderId="0" xfId="0" applyFont="1" applyFill="1" applyBorder="1"/>
    <xf numFmtId="0" fontId="92" fillId="0" borderId="0" xfId="1" applyFont="1" applyFill="1" applyBorder="1" applyAlignment="1">
      <alignment vertical="center" wrapText="1"/>
    </xf>
    <xf numFmtId="0" fontId="93" fillId="0" borderId="0" xfId="0" applyFont="1" applyFill="1" applyBorder="1" applyAlignment="1"/>
    <xf numFmtId="0" fontId="94" fillId="0" borderId="0" xfId="1" applyFont="1" applyFill="1" applyBorder="1" applyAlignment="1">
      <alignment wrapText="1"/>
    </xf>
    <xf numFmtId="0" fontId="95" fillId="0" borderId="0" xfId="0" applyFont="1" applyFill="1" applyBorder="1" applyAlignment="1">
      <alignment vertical="center"/>
    </xf>
    <xf numFmtId="0" fontId="96" fillId="0" borderId="0" xfId="0" applyFont="1" applyFill="1" applyBorder="1" applyAlignment="1"/>
    <xf numFmtId="0" fontId="93" fillId="0" borderId="0" xfId="0" applyFont="1" applyFill="1" applyBorder="1" applyAlignment="1">
      <alignment horizontal="center"/>
    </xf>
    <xf numFmtId="0" fontId="97" fillId="0" borderId="0" xfId="1" applyFont="1" applyFill="1" applyBorder="1" applyAlignment="1">
      <alignment vertical="center" wrapText="1"/>
    </xf>
    <xf numFmtId="0" fontId="98" fillId="0" borderId="0" xfId="0" applyFont="1" applyFill="1" applyBorder="1" applyAlignment="1"/>
    <xf numFmtId="0" fontId="99" fillId="0" borderId="0" xfId="1" applyFont="1" applyFill="1" applyBorder="1" applyAlignment="1">
      <alignment wrapText="1"/>
    </xf>
    <xf numFmtId="0" fontId="100" fillId="0" borderId="0" xfId="0" applyFont="1" applyFill="1" applyBorder="1" applyAlignment="1">
      <alignment vertical="center"/>
    </xf>
    <xf numFmtId="0" fontId="101" fillId="0" borderId="0" xfId="0" applyFont="1" applyFill="1" applyBorder="1" applyAlignment="1"/>
    <xf numFmtId="0" fontId="98" fillId="0" borderId="0" xfId="0" applyFont="1" applyFill="1" applyBorder="1"/>
    <xf numFmtId="0" fontId="98" fillId="0" borderId="0" xfId="0" applyFont="1" applyFill="1" applyBorder="1" applyAlignment="1">
      <alignment horizontal="center"/>
    </xf>
    <xf numFmtId="0" fontId="91" fillId="0" borderId="0" xfId="0" applyFont="1" applyFill="1" applyBorder="1" applyAlignment="1">
      <alignment horizontal="center"/>
    </xf>
    <xf numFmtId="0" fontId="102" fillId="0" borderId="8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7" fillId="0" borderId="63" xfId="0" applyFont="1" applyFill="1" applyBorder="1" applyAlignment="1">
      <alignment horizontal="center" vertical="center"/>
    </xf>
    <xf numFmtId="0" fontId="32" fillId="4" borderId="0" xfId="0" applyFont="1" applyFill="1" applyBorder="1" applyAlignment="1"/>
    <xf numFmtId="0" fontId="10" fillId="0" borderId="32" xfId="0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wrapText="1"/>
    </xf>
    <xf numFmtId="0" fontId="80" fillId="0" borderId="0" xfId="0" applyFont="1" applyFill="1" applyBorder="1" applyAlignment="1">
      <alignment horizontal="center" vertical="center"/>
    </xf>
    <xf numFmtId="0" fontId="78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vertical="center"/>
    </xf>
    <xf numFmtId="0" fontId="77" fillId="0" borderId="8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106" fillId="0" borderId="0" xfId="0" applyFont="1" applyFill="1" applyBorder="1" applyAlignment="1">
      <alignment vertical="center"/>
    </xf>
    <xf numFmtId="0" fontId="7" fillId="0" borderId="28" xfId="0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7" fillId="0" borderId="35" xfId="0" applyFont="1" applyFill="1" applyBorder="1" applyAlignment="1">
      <alignment horizontal="center"/>
    </xf>
    <xf numFmtId="0" fontId="5" fillId="0" borderId="17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12" fillId="10" borderId="0" xfId="1" applyFont="1" applyFill="1" applyBorder="1" applyAlignment="1">
      <alignment horizontal="center" vertical="center" wrapText="1"/>
    </xf>
    <xf numFmtId="0" fontId="21" fillId="12" borderId="50" xfId="0" applyFont="1" applyFill="1" applyBorder="1" applyAlignment="1">
      <alignment horizontal="center" vertical="center" textRotation="90" wrapText="1"/>
    </xf>
    <xf numFmtId="0" fontId="21" fillId="12" borderId="0" xfId="0" applyFont="1" applyFill="1" applyAlignment="1">
      <alignment horizontal="center" vertical="center" textRotation="90" wrapText="1"/>
    </xf>
    <xf numFmtId="0" fontId="20" fillId="8" borderId="0" xfId="0" applyFont="1" applyFill="1" applyAlignment="1">
      <alignment horizontal="center" vertical="center" textRotation="90" wrapText="1"/>
    </xf>
    <xf numFmtId="0" fontId="22" fillId="14" borderId="0" xfId="0" applyFont="1" applyFill="1" applyAlignment="1">
      <alignment horizontal="center" vertical="center" textRotation="90" wrapText="1"/>
    </xf>
    <xf numFmtId="0" fontId="66" fillId="0" borderId="8" xfId="0" applyFont="1" applyBorder="1" applyAlignment="1">
      <alignment horizontal="center" vertical="center" wrapText="1"/>
    </xf>
    <xf numFmtId="0" fontId="66" fillId="0" borderId="8" xfId="0" applyFont="1" applyFill="1" applyBorder="1" applyAlignment="1">
      <alignment horizontal="center" vertical="center" wrapText="1"/>
    </xf>
    <xf numFmtId="0" fontId="66" fillId="17" borderId="10" xfId="0" applyFont="1" applyFill="1" applyBorder="1" applyAlignment="1">
      <alignment horizontal="center"/>
    </xf>
    <xf numFmtId="0" fontId="66" fillId="0" borderId="58" xfId="0" applyFont="1" applyBorder="1" applyAlignment="1">
      <alignment horizontal="center" vertical="center" wrapText="1"/>
    </xf>
    <xf numFmtId="0" fontId="66" fillId="0" borderId="57" xfId="0" applyFont="1" applyBorder="1" applyAlignment="1">
      <alignment horizontal="center" vertical="center" wrapText="1"/>
    </xf>
    <xf numFmtId="0" fontId="66" fillId="0" borderId="20" xfId="0" applyFont="1" applyBorder="1" applyAlignment="1">
      <alignment horizontal="center" vertical="center" wrapText="1"/>
    </xf>
    <xf numFmtId="0" fontId="66" fillId="0" borderId="54" xfId="0" applyFont="1" applyBorder="1" applyAlignment="1">
      <alignment horizontal="center" vertical="center" wrapText="1"/>
    </xf>
    <xf numFmtId="0" fontId="65" fillId="7" borderId="31" xfId="0" applyFont="1" applyFill="1" applyBorder="1" applyAlignment="1">
      <alignment horizontal="center" vertical="center"/>
    </xf>
    <xf numFmtId="0" fontId="66" fillId="0" borderId="8" xfId="0" applyFont="1" applyBorder="1" applyAlignment="1">
      <alignment horizontal="center"/>
    </xf>
    <xf numFmtId="0" fontId="75" fillId="26" borderId="12" xfId="0" applyFont="1" applyFill="1" applyBorder="1" applyAlignment="1">
      <alignment horizontal="center" vertical="center"/>
    </xf>
    <xf numFmtId="0" fontId="75" fillId="26" borderId="31" xfId="0" applyFont="1" applyFill="1" applyBorder="1" applyAlignment="1">
      <alignment horizontal="center" vertical="center"/>
    </xf>
    <xf numFmtId="0" fontId="65" fillId="7" borderId="50" xfId="0" applyFont="1" applyFill="1" applyBorder="1" applyAlignment="1">
      <alignment horizontal="center" vertical="center"/>
    </xf>
    <xf numFmtId="0" fontId="66" fillId="0" borderId="12" xfId="0" applyFont="1" applyBorder="1" applyAlignment="1">
      <alignment horizontal="center" vertical="center" wrapText="1"/>
    </xf>
    <xf numFmtId="0" fontId="66" fillId="0" borderId="31" xfId="0" applyFont="1" applyBorder="1" applyAlignment="1">
      <alignment horizontal="center" vertical="center" wrapText="1"/>
    </xf>
    <xf numFmtId="0" fontId="66" fillId="0" borderId="21" xfId="0" applyFont="1" applyBorder="1" applyAlignment="1">
      <alignment horizontal="center" vertical="center" wrapText="1"/>
    </xf>
    <xf numFmtId="0" fontId="66" fillId="0" borderId="43" xfId="0" applyFont="1" applyFill="1" applyBorder="1" applyAlignment="1">
      <alignment horizontal="center" vertical="center" wrapText="1"/>
    </xf>
    <xf numFmtId="0" fontId="66" fillId="0" borderId="10" xfId="0" applyFont="1" applyFill="1" applyBorder="1" applyAlignment="1">
      <alignment horizontal="center" vertical="center" wrapText="1"/>
    </xf>
    <xf numFmtId="0" fontId="66" fillId="0" borderId="43" xfId="0" applyFont="1" applyBorder="1" applyAlignment="1">
      <alignment horizontal="center" vertical="center" wrapText="1"/>
    </xf>
    <xf numFmtId="0" fontId="66" fillId="0" borderId="10" xfId="0" applyFont="1" applyBorder="1" applyAlignment="1">
      <alignment horizontal="center" vertical="center" wrapText="1"/>
    </xf>
    <xf numFmtId="0" fontId="66" fillId="0" borderId="12" xfId="0" applyFont="1" applyFill="1" applyBorder="1" applyAlignment="1">
      <alignment horizontal="center" vertical="center" wrapText="1"/>
    </xf>
    <xf numFmtId="0" fontId="66" fillId="0" borderId="31" xfId="0" applyFont="1" applyFill="1" applyBorder="1" applyAlignment="1">
      <alignment horizontal="center" vertical="center" wrapText="1"/>
    </xf>
    <xf numFmtId="0" fontId="66" fillId="0" borderId="10" xfId="0" applyFont="1" applyBorder="1" applyAlignment="1">
      <alignment horizontal="center"/>
    </xf>
    <xf numFmtId="0" fontId="40" fillId="0" borderId="8" xfId="0" applyFont="1" applyBorder="1" applyAlignment="1">
      <alignment horizontal="center" vertical="center"/>
    </xf>
    <xf numFmtId="0" fontId="40" fillId="13" borderId="8" xfId="0" applyFont="1" applyFill="1" applyBorder="1" applyAlignment="1">
      <alignment horizontal="center" vertical="center"/>
    </xf>
    <xf numFmtId="0" fontId="41" fillId="18" borderId="8" xfId="0" applyFont="1" applyFill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40" fillId="0" borderId="54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164" fontId="37" fillId="0" borderId="56" xfId="0" applyNumberFormat="1" applyFont="1" applyBorder="1" applyAlignment="1">
      <alignment horizontal="center" vertical="center"/>
    </xf>
    <xf numFmtId="0" fontId="38" fillId="0" borderId="56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0" fillId="0" borderId="42" xfId="0" applyFont="1" applyBorder="1" applyAlignment="1">
      <alignment horizontal="center" vertical="center"/>
    </xf>
    <xf numFmtId="0" fontId="40" fillId="0" borderId="56" xfId="0" applyFont="1" applyBorder="1" applyAlignment="1">
      <alignment horizontal="center" vertical="center"/>
    </xf>
    <xf numFmtId="0" fontId="40" fillId="18" borderId="8" xfId="0" applyFont="1" applyFill="1" applyBorder="1" applyAlignment="1">
      <alignment horizontal="center" vertical="center"/>
    </xf>
    <xf numFmtId="0" fontId="40" fillId="19" borderId="8" xfId="0" applyFont="1" applyFill="1" applyBorder="1" applyAlignment="1">
      <alignment horizontal="center" vertical="center"/>
    </xf>
    <xf numFmtId="0" fontId="40" fillId="11" borderId="8" xfId="0" applyFont="1" applyFill="1" applyBorder="1" applyAlignment="1">
      <alignment horizontal="center" vertical="center"/>
    </xf>
    <xf numFmtId="0" fontId="40" fillId="20" borderId="8" xfId="0" applyFont="1" applyFill="1" applyBorder="1" applyAlignment="1">
      <alignment horizontal="center" vertical="center"/>
    </xf>
    <xf numFmtId="0" fontId="40" fillId="21" borderId="8" xfId="0" applyFont="1" applyFill="1" applyBorder="1" applyAlignment="1">
      <alignment horizontal="center" vertical="center"/>
    </xf>
    <xf numFmtId="0" fontId="62" fillId="8" borderId="8" xfId="0" applyFont="1" applyFill="1" applyBorder="1" applyAlignment="1">
      <alignment horizontal="center" vertical="center"/>
    </xf>
    <xf numFmtId="0" fontId="53" fillId="0" borderId="8" xfId="0" applyFont="1" applyFill="1" applyBorder="1" applyAlignment="1">
      <alignment horizontal="center" vertical="center"/>
    </xf>
    <xf numFmtId="0" fontId="54" fillId="11" borderId="8" xfId="0" applyFont="1" applyFill="1" applyBorder="1" applyAlignment="1">
      <alignment horizontal="center" vertical="center"/>
    </xf>
    <xf numFmtId="0" fontId="44" fillId="8" borderId="8" xfId="0" applyFont="1" applyFill="1" applyBorder="1" applyAlignment="1">
      <alignment horizontal="center" vertical="center"/>
    </xf>
    <xf numFmtId="0" fontId="53" fillId="0" borderId="16" xfId="0" applyFont="1" applyFill="1" applyBorder="1" applyAlignment="1">
      <alignment horizontal="center" vertical="center"/>
    </xf>
    <xf numFmtId="0" fontId="14" fillId="11" borderId="57" xfId="0" applyFont="1" applyFill="1" applyBorder="1" applyAlignment="1">
      <alignment horizontal="center" vertical="center" wrapText="1"/>
    </xf>
    <xf numFmtId="0" fontId="14" fillId="11" borderId="54" xfId="0" applyFont="1" applyFill="1" applyBorder="1" applyAlignment="1">
      <alignment horizontal="center" vertical="center" wrapText="1"/>
    </xf>
    <xf numFmtId="0" fontId="56" fillId="22" borderId="57" xfId="0" applyFont="1" applyFill="1" applyBorder="1" applyAlignment="1">
      <alignment horizontal="center" vertical="center" wrapText="1"/>
    </xf>
    <xf numFmtId="0" fontId="56" fillId="22" borderId="54" xfId="0" applyFont="1" applyFill="1" applyBorder="1" applyAlignment="1">
      <alignment horizontal="center" vertical="center" wrapText="1"/>
    </xf>
    <xf numFmtId="0" fontId="58" fillId="23" borderId="57" xfId="0" applyFont="1" applyFill="1" applyBorder="1" applyAlignment="1">
      <alignment horizontal="center" vertical="center" wrapText="1"/>
    </xf>
    <xf numFmtId="0" fontId="58" fillId="23" borderId="54" xfId="0" applyFont="1" applyFill="1" applyBorder="1" applyAlignment="1">
      <alignment horizontal="center" vertical="center" wrapText="1"/>
    </xf>
    <xf numFmtId="0" fontId="55" fillId="22" borderId="8" xfId="0" applyFont="1" applyFill="1" applyBorder="1" applyAlignment="1">
      <alignment horizontal="center" vertical="center"/>
    </xf>
    <xf numFmtId="0" fontId="47" fillId="11" borderId="8" xfId="0" applyFont="1" applyFill="1" applyBorder="1" applyAlignment="1">
      <alignment horizontal="center" vertical="center"/>
    </xf>
    <xf numFmtId="0" fontId="39" fillId="0" borderId="50" xfId="0" applyFont="1" applyFill="1" applyBorder="1" applyAlignment="1">
      <alignment horizontal="center" vertical="center"/>
    </xf>
    <xf numFmtId="0" fontId="39" fillId="0" borderId="57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39" fillId="0" borderId="42" xfId="0" applyFont="1" applyFill="1" applyBorder="1" applyAlignment="1">
      <alignment horizontal="center" vertical="center"/>
    </xf>
    <xf numFmtId="0" fontId="57" fillId="23" borderId="8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31" fillId="0" borderId="4" xfId="0" applyFont="1" applyFill="1" applyBorder="1" applyAlignment="1">
      <alignment horizontal="center"/>
    </xf>
    <xf numFmtId="0" fontId="31" fillId="0" borderId="29" xfId="0" applyFont="1" applyFill="1" applyBorder="1" applyAlignment="1">
      <alignment horizontal="center"/>
    </xf>
    <xf numFmtId="0" fontId="31" fillId="0" borderId="48" xfId="0" applyFont="1" applyFill="1" applyBorder="1" applyAlignment="1">
      <alignment horizontal="center"/>
    </xf>
    <xf numFmtId="0" fontId="31" fillId="0" borderId="30" xfId="0" applyFont="1" applyFill="1" applyBorder="1" applyAlignment="1">
      <alignment horizontal="center"/>
    </xf>
    <xf numFmtId="0" fontId="31" fillId="0" borderId="23" xfId="0" applyFont="1" applyFill="1" applyBorder="1" applyAlignment="1">
      <alignment horizontal="center"/>
    </xf>
    <xf numFmtId="0" fontId="31" fillId="0" borderId="5" xfId="0" applyFont="1" applyFill="1" applyBorder="1" applyAlignment="1">
      <alignment horizontal="center" vertical="center"/>
    </xf>
    <xf numFmtId="0" fontId="31" fillId="0" borderId="3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20" fontId="5" fillId="0" borderId="14" xfId="1" applyNumberFormat="1" applyFont="1" applyFill="1" applyBorder="1" applyAlignment="1">
      <alignment horizontal="center"/>
    </xf>
    <xf numFmtId="16" fontId="5" fillId="0" borderId="14" xfId="1" applyNumberFormat="1" applyFont="1" applyFill="1" applyBorder="1" applyAlignment="1">
      <alignment horizontal="center"/>
    </xf>
    <xf numFmtId="14" fontId="5" fillId="0" borderId="14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/>
    </xf>
    <xf numFmtId="0" fontId="5" fillId="3" borderId="46" xfId="1" applyFont="1" applyFill="1" applyBorder="1" applyAlignment="1">
      <alignment horizontal="center"/>
    </xf>
    <xf numFmtId="0" fontId="5" fillId="3" borderId="51" xfId="1" applyFont="1" applyFill="1" applyBorder="1" applyAlignment="1">
      <alignment horizontal="center"/>
    </xf>
    <xf numFmtId="0" fontId="7" fillId="3" borderId="45" xfId="1" applyFont="1" applyFill="1" applyBorder="1" applyAlignment="1">
      <alignment horizontal="center" vertical="center"/>
    </xf>
    <xf numFmtId="0" fontId="7" fillId="3" borderId="47" xfId="1" applyFont="1" applyFill="1" applyBorder="1" applyAlignment="1">
      <alignment horizontal="center" vertical="center"/>
    </xf>
    <xf numFmtId="0" fontId="5" fillId="3" borderId="52" xfId="1" applyFont="1" applyFill="1" applyBorder="1" applyAlignment="1">
      <alignment horizontal="center"/>
    </xf>
    <xf numFmtId="0" fontId="5" fillId="3" borderId="47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20" fontId="5" fillId="0" borderId="7" xfId="1" applyNumberFormat="1" applyFont="1" applyFill="1" applyBorder="1" applyAlignment="1">
      <alignment horizontal="center"/>
    </xf>
    <xf numFmtId="16" fontId="5" fillId="0" borderId="7" xfId="1" applyNumberFormat="1" applyFont="1" applyFill="1" applyBorder="1" applyAlignment="1">
      <alignment horizontal="center"/>
    </xf>
    <xf numFmtId="14" fontId="5" fillId="0" borderId="7" xfId="1" applyNumberFormat="1" applyFont="1" applyFill="1" applyBorder="1" applyAlignment="1">
      <alignment horizontal="center"/>
    </xf>
    <xf numFmtId="0" fontId="5" fillId="0" borderId="18" xfId="1" applyFont="1" applyFill="1" applyBorder="1" applyAlignment="1">
      <alignment horizontal="center"/>
    </xf>
    <xf numFmtId="0" fontId="15" fillId="3" borderId="19" xfId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10" fillId="0" borderId="2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/>
    </xf>
    <xf numFmtId="20" fontId="5" fillId="0" borderId="8" xfId="1" applyNumberFormat="1" applyFont="1" applyFill="1" applyBorder="1" applyAlignment="1">
      <alignment horizontal="center"/>
    </xf>
    <xf numFmtId="16" fontId="5" fillId="0" borderId="8" xfId="1" applyNumberFormat="1" applyFont="1" applyFill="1" applyBorder="1" applyAlignment="1">
      <alignment horizontal="center"/>
    </xf>
    <xf numFmtId="14" fontId="5" fillId="0" borderId="8" xfId="1" applyNumberFormat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164" fontId="9" fillId="0" borderId="41" xfId="0" applyNumberFormat="1" applyFont="1" applyFill="1" applyBorder="1" applyAlignment="1">
      <alignment horizontal="center" vertical="center"/>
    </xf>
    <xf numFmtId="164" fontId="9" fillId="0" borderId="49" xfId="0" applyNumberFormat="1" applyFont="1" applyFill="1" applyBorder="1" applyAlignment="1">
      <alignment horizontal="center" vertical="center"/>
    </xf>
    <xf numFmtId="164" fontId="9" fillId="0" borderId="39" xfId="0" applyNumberFormat="1" applyFont="1" applyFill="1" applyBorder="1" applyAlignment="1">
      <alignment horizontal="center" vertical="center"/>
    </xf>
    <xf numFmtId="164" fontId="7" fillId="0" borderId="41" xfId="0" applyNumberFormat="1" applyFont="1" applyFill="1" applyBorder="1" applyAlignment="1">
      <alignment horizontal="center" vertical="center"/>
    </xf>
    <xf numFmtId="164" fontId="7" fillId="0" borderId="39" xfId="0" applyNumberFormat="1" applyFont="1" applyFill="1" applyBorder="1" applyAlignment="1">
      <alignment horizontal="center" vertical="center"/>
    </xf>
    <xf numFmtId="164" fontId="7" fillId="0" borderId="49" xfId="0" applyNumberFormat="1" applyFont="1" applyFill="1" applyBorder="1" applyAlignment="1">
      <alignment horizontal="center" vertical="center"/>
    </xf>
    <xf numFmtId="0" fontId="32" fillId="4" borderId="25" xfId="0" applyFont="1" applyFill="1" applyBorder="1" applyAlignment="1">
      <alignment horizontal="center"/>
    </xf>
    <xf numFmtId="0" fontId="32" fillId="4" borderId="19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/>
    </xf>
    <xf numFmtId="0" fontId="7" fillId="0" borderId="35" xfId="0" applyFont="1" applyFill="1" applyBorder="1" applyAlignment="1">
      <alignment horizontal="center"/>
    </xf>
    <xf numFmtId="0" fontId="32" fillId="4" borderId="4" xfId="0" applyFont="1" applyFill="1" applyBorder="1" applyAlignment="1">
      <alignment horizontal="center" vertical="center"/>
    </xf>
    <xf numFmtId="0" fontId="32" fillId="4" borderId="29" xfId="0" applyFont="1" applyFill="1" applyBorder="1" applyAlignment="1">
      <alignment horizontal="center" vertical="center"/>
    </xf>
    <xf numFmtId="0" fontId="34" fillId="0" borderId="29" xfId="0" applyFont="1" applyFill="1" applyBorder="1" applyAlignment="1">
      <alignment horizontal="center" vertical="center"/>
    </xf>
    <xf numFmtId="164" fontId="35" fillId="0" borderId="29" xfId="0" applyNumberFormat="1" applyFont="1" applyFill="1" applyBorder="1" applyAlignment="1">
      <alignment horizontal="center" vertical="center"/>
    </xf>
    <xf numFmtId="164" fontId="35" fillId="0" borderId="48" xfId="0" applyNumberFormat="1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/>
    </xf>
    <xf numFmtId="0" fontId="30" fillId="3" borderId="23" xfId="0" applyFont="1" applyFill="1" applyBorder="1" applyAlignment="1">
      <alignment horizontal="center" vertical="center"/>
    </xf>
    <xf numFmtId="0" fontId="30" fillId="3" borderId="25" xfId="0" applyFont="1" applyFill="1" applyBorder="1" applyAlignment="1">
      <alignment horizontal="center" vertical="center"/>
    </xf>
    <xf numFmtId="0" fontId="30" fillId="3" borderId="24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 wrapText="1"/>
    </xf>
    <xf numFmtId="0" fontId="30" fillId="3" borderId="30" xfId="0" applyFont="1" applyFill="1" applyBorder="1" applyAlignment="1">
      <alignment horizontal="center" vertical="center" wrapText="1"/>
    </xf>
    <xf numFmtId="0" fontId="30" fillId="3" borderId="23" xfId="0" applyFont="1" applyFill="1" applyBorder="1" applyAlignment="1">
      <alignment horizontal="center" vertical="center" wrapText="1"/>
    </xf>
    <xf numFmtId="0" fontId="30" fillId="3" borderId="25" xfId="0" applyFont="1" applyFill="1" applyBorder="1" applyAlignment="1">
      <alignment horizontal="center" vertical="center" wrapText="1"/>
    </xf>
    <xf numFmtId="0" fontId="30" fillId="3" borderId="19" xfId="0" applyFont="1" applyFill="1" applyBorder="1" applyAlignment="1">
      <alignment horizontal="center" vertical="center" wrapText="1"/>
    </xf>
    <xf numFmtId="0" fontId="30" fillId="3" borderId="24" xfId="0" applyFont="1" applyFill="1" applyBorder="1" applyAlignment="1">
      <alignment horizontal="center" vertical="center" wrapText="1"/>
    </xf>
    <xf numFmtId="164" fontId="9" fillId="0" borderId="33" xfId="0" applyNumberFormat="1" applyFont="1" applyFill="1" applyBorder="1" applyAlignment="1">
      <alignment horizontal="center" vertical="center"/>
    </xf>
    <xf numFmtId="164" fontId="9" fillId="0" borderId="53" xfId="0" applyNumberFormat="1" applyFont="1" applyFill="1" applyBorder="1" applyAlignment="1">
      <alignment horizontal="center" vertical="center"/>
    </xf>
    <xf numFmtId="164" fontId="9" fillId="0" borderId="35" xfId="0" applyNumberFormat="1" applyFont="1" applyFill="1" applyBorder="1" applyAlignment="1">
      <alignment horizontal="center" vertical="center"/>
    </xf>
    <xf numFmtId="164" fontId="7" fillId="0" borderId="33" xfId="0" applyNumberFormat="1" applyFont="1" applyFill="1" applyBorder="1" applyAlignment="1">
      <alignment horizontal="center" vertical="center"/>
    </xf>
    <xf numFmtId="164" fontId="7" fillId="0" borderId="35" xfId="0" applyNumberFormat="1" applyFont="1" applyFill="1" applyBorder="1" applyAlignment="1">
      <alignment horizontal="center" vertical="center"/>
    </xf>
    <xf numFmtId="164" fontId="7" fillId="0" borderId="53" xfId="0" applyNumberFormat="1" applyFont="1" applyFill="1" applyBorder="1" applyAlignment="1">
      <alignment horizontal="center" vertical="center"/>
    </xf>
    <xf numFmtId="164" fontId="9" fillId="0" borderId="32" xfId="0" applyNumberFormat="1" applyFont="1" applyFill="1" applyBorder="1" applyAlignment="1">
      <alignment horizontal="center" vertical="center"/>
    </xf>
    <xf numFmtId="164" fontId="9" fillId="0" borderId="31" xfId="0" applyNumberFormat="1" applyFont="1" applyFill="1" applyBorder="1" applyAlignment="1">
      <alignment horizontal="center" vertical="center"/>
    </xf>
    <xf numFmtId="164" fontId="9" fillId="0" borderId="28" xfId="0" applyNumberFormat="1" applyFont="1" applyFill="1" applyBorder="1" applyAlignment="1">
      <alignment horizontal="center" vertical="center"/>
    </xf>
    <xf numFmtId="164" fontId="7" fillId="0" borderId="32" xfId="0" applyNumberFormat="1" applyFont="1" applyFill="1" applyBorder="1" applyAlignment="1">
      <alignment horizontal="center" vertical="center"/>
    </xf>
    <xf numFmtId="164" fontId="7" fillId="0" borderId="28" xfId="0" applyNumberFormat="1" applyFont="1" applyFill="1" applyBorder="1" applyAlignment="1">
      <alignment horizontal="center" vertical="center"/>
    </xf>
    <xf numFmtId="164" fontId="7" fillId="0" borderId="31" xfId="0" applyNumberFormat="1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/>
    </xf>
    <xf numFmtId="0" fontId="7" fillId="0" borderId="39" xfId="0" applyFont="1" applyFill="1" applyBorder="1" applyAlignment="1">
      <alignment horizontal="center"/>
    </xf>
    <xf numFmtId="0" fontId="5" fillId="0" borderId="17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3" fillId="0" borderId="29" xfId="1" applyFont="1" applyFill="1" applyBorder="1" applyAlignment="1">
      <alignment horizontal="center" vertical="center" wrapText="1"/>
    </xf>
    <xf numFmtId="0" fontId="3" fillId="0" borderId="48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165" fontId="3" fillId="0" borderId="0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9" xfId="0" applyBorder="1"/>
    <xf numFmtId="0" fontId="3" fillId="0" borderId="2" xfId="1" applyFont="1" applyFill="1" applyBorder="1" applyAlignment="1">
      <alignment horizontal="right" vertical="center" wrapText="1"/>
    </xf>
    <xf numFmtId="0" fontId="3" fillId="0" borderId="24" xfId="1" applyFont="1" applyFill="1" applyBorder="1" applyAlignment="1">
      <alignment horizontal="right" vertical="center" wrapText="1"/>
    </xf>
    <xf numFmtId="0" fontId="5" fillId="0" borderId="13" xfId="1" applyFont="1" applyFill="1" applyBorder="1" applyAlignment="1">
      <alignment horizontal="center"/>
    </xf>
    <xf numFmtId="164" fontId="23" fillId="0" borderId="0" xfId="1" applyNumberFormat="1" applyFont="1" applyFill="1" applyBorder="1" applyAlignment="1">
      <alignment horizontal="center" vertical="center" wrapText="1"/>
    </xf>
    <xf numFmtId="164" fontId="23" fillId="0" borderId="0" xfId="1" applyNumberFormat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 vertical="center" wrapText="1"/>
    </xf>
    <xf numFmtId="0" fontId="5" fillId="0" borderId="30" xfId="1" applyFont="1" applyFill="1" applyBorder="1"/>
    <xf numFmtId="0" fontId="5" fillId="0" borderId="25" xfId="1" applyFont="1" applyFill="1" applyBorder="1"/>
    <xf numFmtId="0" fontId="5" fillId="0" borderId="19" xfId="1" applyFont="1" applyFill="1" applyBorder="1"/>
    <xf numFmtId="0" fontId="3" fillId="3" borderId="7" xfId="1" applyFont="1" applyFill="1" applyBorder="1" applyAlignment="1">
      <alignment horizontal="center" wrapText="1"/>
    </xf>
    <xf numFmtId="0" fontId="3" fillId="3" borderId="44" xfId="1" applyFont="1" applyFill="1" applyBorder="1" applyAlignment="1">
      <alignment horizontal="center" wrapText="1"/>
    </xf>
    <xf numFmtId="0" fontId="25" fillId="3" borderId="0" xfId="1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2" xfId="0" applyFont="1" applyFill="1" applyBorder="1" applyAlignment="1">
      <alignment horizontal="center"/>
    </xf>
    <xf numFmtId="0" fontId="31" fillId="0" borderId="19" xfId="0" applyFont="1" applyFill="1" applyBorder="1" applyAlignment="1">
      <alignment horizontal="center"/>
    </xf>
    <xf numFmtId="0" fontId="31" fillId="0" borderId="24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3" fillId="4" borderId="25" xfId="0" applyFont="1" applyFill="1" applyBorder="1" applyAlignment="1">
      <alignment horizontal="center" vertical="center"/>
    </xf>
    <xf numFmtId="0" fontId="33" fillId="4" borderId="19" xfId="0" applyFont="1" applyFill="1" applyBorder="1" applyAlignment="1">
      <alignment horizontal="center" vertical="center"/>
    </xf>
    <xf numFmtId="0" fontId="33" fillId="4" borderId="0" xfId="0" applyFont="1" applyFill="1" applyBorder="1" applyAlignment="1">
      <alignment horizontal="center" vertical="center"/>
    </xf>
    <xf numFmtId="0" fontId="31" fillId="17" borderId="4" xfId="0" applyFont="1" applyFill="1" applyBorder="1" applyAlignment="1">
      <alignment horizontal="center" vertical="center"/>
    </xf>
    <xf numFmtId="0" fontId="31" fillId="17" borderId="29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0" fillId="0" borderId="5" xfId="1" applyFont="1" applyFill="1" applyBorder="1" applyAlignment="1">
      <alignment horizontal="center"/>
    </xf>
    <xf numFmtId="0" fontId="50" fillId="0" borderId="23" xfId="1" applyFont="1" applyFill="1" applyBorder="1" applyAlignment="1">
      <alignment horizontal="center"/>
    </xf>
    <xf numFmtId="0" fontId="50" fillId="0" borderId="1" xfId="1" applyFont="1" applyFill="1" applyBorder="1" applyAlignment="1">
      <alignment horizontal="center"/>
    </xf>
    <xf numFmtId="0" fontId="50" fillId="0" borderId="2" xfId="1" applyFont="1" applyFill="1" applyBorder="1" applyAlignment="1">
      <alignment horizontal="center"/>
    </xf>
    <xf numFmtId="0" fontId="3" fillId="3" borderId="25" xfId="1" applyFont="1" applyFill="1" applyBorder="1" applyAlignment="1">
      <alignment horizontal="center" wrapText="1"/>
    </xf>
    <xf numFmtId="0" fontId="3" fillId="3" borderId="24" xfId="1" applyFont="1" applyFill="1" applyBorder="1" applyAlignment="1">
      <alignment horizontal="center" wrapText="1"/>
    </xf>
    <xf numFmtId="166" fontId="5" fillId="0" borderId="20" xfId="1" applyNumberFormat="1" applyFont="1" applyFill="1" applyBorder="1" applyAlignment="1">
      <alignment horizontal="center" vertical="center" wrapText="1"/>
    </xf>
    <xf numFmtId="166" fontId="5" fillId="0" borderId="56" xfId="1" applyNumberFormat="1" applyFont="1" applyFill="1" applyBorder="1" applyAlignment="1">
      <alignment horizontal="center" vertical="center" wrapText="1"/>
    </xf>
    <xf numFmtId="166" fontId="5" fillId="0" borderId="12" xfId="1" applyNumberFormat="1" applyFont="1" applyFill="1" applyBorder="1" applyAlignment="1">
      <alignment horizontal="center" vertical="center" wrapText="1"/>
    </xf>
    <xf numFmtId="166" fontId="5" fillId="0" borderId="31" xfId="1" applyNumberFormat="1" applyFont="1" applyFill="1" applyBorder="1" applyAlignment="1">
      <alignment horizontal="center" vertical="center" wrapText="1"/>
    </xf>
    <xf numFmtId="166" fontId="5" fillId="0" borderId="55" xfId="1" applyNumberFormat="1" applyFont="1" applyFill="1" applyBorder="1" applyAlignment="1">
      <alignment horizontal="center" vertical="center" wrapText="1"/>
    </xf>
    <xf numFmtId="166" fontId="5" fillId="0" borderId="49" xfId="1" applyNumberFormat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wrapText="1"/>
    </xf>
    <xf numFmtId="0" fontId="3" fillId="3" borderId="23" xfId="1" applyFont="1" applyFill="1" applyBorder="1" applyAlignment="1">
      <alignment horizontal="center" wrapText="1"/>
    </xf>
    <xf numFmtId="0" fontId="3" fillId="16" borderId="26" xfId="1" applyFont="1" applyFill="1" applyBorder="1" applyAlignment="1">
      <alignment horizontal="center" vertical="center" wrapText="1"/>
    </xf>
    <xf numFmtId="0" fontId="3" fillId="16" borderId="27" xfId="1" applyFont="1" applyFill="1" applyBorder="1" applyAlignment="1">
      <alignment horizontal="center" vertical="center" wrapText="1"/>
    </xf>
    <xf numFmtId="0" fontId="59" fillId="0" borderId="30" xfId="0" applyFont="1" applyFill="1" applyBorder="1" applyAlignment="1">
      <alignment horizontal="center"/>
    </xf>
    <xf numFmtId="0" fontId="59" fillId="0" borderId="23" xfId="0" applyFont="1" applyFill="1" applyBorder="1" applyAlignment="1">
      <alignment horizontal="center"/>
    </xf>
    <xf numFmtId="0" fontId="59" fillId="0" borderId="0" xfId="0" applyFont="1" applyFill="1" applyBorder="1" applyAlignment="1">
      <alignment horizontal="center"/>
    </xf>
    <xf numFmtId="0" fontId="59" fillId="0" borderId="2" xfId="0" applyFont="1" applyFill="1" applyBorder="1" applyAlignment="1">
      <alignment horizontal="center"/>
    </xf>
    <xf numFmtId="0" fontId="15" fillId="3" borderId="29" xfId="1" applyFont="1" applyFill="1" applyBorder="1" applyAlignment="1">
      <alignment horizontal="center"/>
    </xf>
    <xf numFmtId="164" fontId="59" fillId="0" borderId="32" xfId="0" applyNumberFormat="1" applyFont="1" applyFill="1" applyBorder="1" applyAlignment="1">
      <alignment horizontal="center" vertical="center"/>
    </xf>
    <xf numFmtId="164" fontId="59" fillId="0" borderId="28" xfId="0" applyNumberFormat="1" applyFont="1" applyFill="1" applyBorder="1" applyAlignment="1">
      <alignment horizontal="center" vertical="center"/>
    </xf>
    <xf numFmtId="164" fontId="59" fillId="0" borderId="31" xfId="0" applyNumberFormat="1" applyFont="1" applyFill="1" applyBorder="1" applyAlignment="1">
      <alignment horizontal="center" vertical="center"/>
    </xf>
    <xf numFmtId="0" fontId="59" fillId="0" borderId="32" xfId="0" applyFont="1" applyFill="1" applyBorder="1" applyAlignment="1">
      <alignment horizontal="center"/>
    </xf>
    <xf numFmtId="0" fontId="59" fillId="0" borderId="28" xfId="0" applyFont="1" applyFill="1" applyBorder="1" applyAlignment="1">
      <alignment horizontal="center"/>
    </xf>
    <xf numFmtId="165" fontId="63" fillId="0" borderId="0" xfId="1" applyNumberFormat="1" applyFont="1" applyFill="1" applyBorder="1" applyAlignment="1">
      <alignment horizontal="center" vertical="center" wrapText="1"/>
    </xf>
    <xf numFmtId="0" fontId="64" fillId="0" borderId="0" xfId="0" applyFont="1" applyBorder="1"/>
    <xf numFmtId="0" fontId="64" fillId="0" borderId="19" xfId="0" applyFont="1" applyBorder="1"/>
    <xf numFmtId="0" fontId="17" fillId="0" borderId="2" xfId="1" applyFont="1" applyFill="1" applyBorder="1" applyAlignment="1">
      <alignment horizontal="right" vertical="center" wrapText="1"/>
    </xf>
    <xf numFmtId="0" fontId="17" fillId="0" borderId="24" xfId="1" applyFont="1" applyFill="1" applyBorder="1" applyAlignment="1">
      <alignment horizontal="right" vertical="center" wrapText="1"/>
    </xf>
    <xf numFmtId="0" fontId="59" fillId="0" borderId="33" xfId="0" applyFont="1" applyFill="1" applyBorder="1" applyAlignment="1">
      <alignment horizontal="center"/>
    </xf>
    <xf numFmtId="0" fontId="59" fillId="0" borderId="35" xfId="0" applyFont="1" applyFill="1" applyBorder="1" applyAlignment="1">
      <alignment horizontal="center"/>
    </xf>
    <xf numFmtId="164" fontId="59" fillId="0" borderId="33" xfId="0" applyNumberFormat="1" applyFont="1" applyFill="1" applyBorder="1" applyAlignment="1">
      <alignment horizontal="center" vertical="center"/>
    </xf>
    <xf numFmtId="164" fontId="59" fillId="0" borderId="53" xfId="0" applyNumberFormat="1" applyFont="1" applyFill="1" applyBorder="1" applyAlignment="1">
      <alignment horizontal="center" vertical="center"/>
    </xf>
    <xf numFmtId="164" fontId="59" fillId="0" borderId="35" xfId="0" applyNumberFormat="1" applyFont="1" applyFill="1" applyBorder="1" applyAlignment="1">
      <alignment horizontal="center" vertical="center"/>
    </xf>
    <xf numFmtId="0" fontId="77" fillId="0" borderId="8" xfId="0" applyFont="1" applyFill="1" applyBorder="1" applyAlignment="1">
      <alignment horizontal="center" vertical="center" wrapText="1"/>
    </xf>
    <xf numFmtId="0" fontId="77" fillId="0" borderId="12" xfId="0" applyFont="1" applyFill="1" applyBorder="1" applyAlignment="1">
      <alignment horizontal="center" vertical="center" wrapText="1"/>
    </xf>
    <xf numFmtId="0" fontId="103" fillId="0" borderId="1" xfId="0" applyFont="1" applyFill="1" applyBorder="1" applyAlignment="1">
      <alignment horizontal="center" wrapText="1"/>
    </xf>
    <xf numFmtId="0" fontId="103" fillId="0" borderId="0" xfId="0" applyFont="1" applyFill="1" applyBorder="1" applyAlignment="1">
      <alignment horizontal="center" wrapText="1"/>
    </xf>
    <xf numFmtId="0" fontId="103" fillId="0" borderId="2" xfId="0" applyFont="1" applyFill="1" applyBorder="1" applyAlignment="1">
      <alignment horizontal="center" wrapText="1"/>
    </xf>
    <xf numFmtId="0" fontId="86" fillId="0" borderId="8" xfId="0" applyFont="1" applyFill="1" applyBorder="1" applyAlignment="1">
      <alignment horizontal="center" vertical="center" wrapText="1"/>
    </xf>
    <xf numFmtId="0" fontId="86" fillId="0" borderId="12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 wrapText="1"/>
    </xf>
    <xf numFmtId="0" fontId="5" fillId="0" borderId="24" xfId="0" applyFont="1" applyFill="1" applyBorder="1" applyAlignment="1">
      <alignment horizontal="center" wrapText="1"/>
    </xf>
    <xf numFmtId="0" fontId="83" fillId="4" borderId="4" xfId="0" applyFont="1" applyFill="1" applyBorder="1" applyAlignment="1">
      <alignment horizontal="center" vertical="center"/>
    </xf>
    <xf numFmtId="0" fontId="83" fillId="4" borderId="29" xfId="0" applyFont="1" applyFill="1" applyBorder="1" applyAlignment="1">
      <alignment horizontal="center" vertical="center"/>
    </xf>
    <xf numFmtId="0" fontId="81" fillId="29" borderId="4" xfId="0" applyFont="1" applyFill="1" applyBorder="1" applyAlignment="1">
      <alignment horizontal="center"/>
    </xf>
    <xf numFmtId="0" fontId="81" fillId="29" borderId="29" xfId="0" applyFont="1" applyFill="1" applyBorder="1" applyAlignment="1">
      <alignment horizontal="center"/>
    </xf>
    <xf numFmtId="0" fontId="81" fillId="29" borderId="4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4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3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wrapText="1"/>
    </xf>
    <xf numFmtId="0" fontId="3" fillId="0" borderId="30" xfId="0" applyFont="1" applyFill="1" applyBorder="1" applyAlignment="1">
      <alignment horizontal="center" wrapText="1"/>
    </xf>
    <xf numFmtId="0" fontId="3" fillId="0" borderId="23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/>
    </xf>
    <xf numFmtId="0" fontId="8" fillId="0" borderId="28" xfId="0" applyFont="1" applyFill="1" applyBorder="1" applyAlignment="1">
      <alignment horizontal="center"/>
    </xf>
    <xf numFmtId="167" fontId="23" fillId="0" borderId="0" xfId="1" applyNumberFormat="1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25" xfId="0" applyFont="1" applyFill="1" applyBorder="1" applyAlignment="1">
      <alignment horizontal="center" vertical="center"/>
    </xf>
    <xf numFmtId="0" fontId="30" fillId="0" borderId="24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25" xfId="0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center" vertical="center" wrapText="1"/>
    </xf>
    <xf numFmtId="0" fontId="30" fillId="0" borderId="24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wrapText="1"/>
    </xf>
    <xf numFmtId="0" fontId="30" fillId="0" borderId="29" xfId="0" applyFont="1" applyFill="1" applyBorder="1" applyAlignment="1">
      <alignment horizontal="center" wrapText="1"/>
    </xf>
    <xf numFmtId="0" fontId="30" fillId="0" borderId="48" xfId="0" applyFont="1" applyFill="1" applyBorder="1" applyAlignment="1">
      <alignment horizontal="center" wrapText="1"/>
    </xf>
    <xf numFmtId="165" fontId="84" fillId="0" borderId="0" xfId="1" applyNumberFormat="1" applyFont="1" applyFill="1" applyBorder="1" applyAlignment="1">
      <alignment horizontal="center" vertical="center" wrapText="1"/>
    </xf>
    <xf numFmtId="0" fontId="85" fillId="0" borderId="0" xfId="0" applyFont="1" applyBorder="1"/>
    <xf numFmtId="0" fontId="5" fillId="0" borderId="60" xfId="1" applyFont="1" applyFill="1" applyBorder="1" applyAlignment="1">
      <alignment horizontal="center"/>
    </xf>
    <xf numFmtId="0" fontId="5" fillId="0" borderId="61" xfId="1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48" xfId="0" applyFont="1" applyFill="1" applyBorder="1" applyAlignment="1">
      <alignment horizontal="center" vertical="center" wrapText="1"/>
    </xf>
    <xf numFmtId="0" fontId="105" fillId="17" borderId="5" xfId="0" applyFont="1" applyFill="1" applyBorder="1" applyAlignment="1">
      <alignment horizontal="center" vertical="center" wrapText="1"/>
    </xf>
    <xf numFmtId="0" fontId="105" fillId="17" borderId="30" xfId="0" applyFont="1" applyFill="1" applyBorder="1" applyAlignment="1">
      <alignment horizontal="center" vertical="center" wrapText="1"/>
    </xf>
    <xf numFmtId="0" fontId="105" fillId="17" borderId="23" xfId="0" applyFont="1" applyFill="1" applyBorder="1" applyAlignment="1">
      <alignment horizontal="center" vertical="center" wrapText="1"/>
    </xf>
    <xf numFmtId="0" fontId="105" fillId="17" borderId="25" xfId="0" applyFont="1" applyFill="1" applyBorder="1" applyAlignment="1">
      <alignment horizontal="center" vertical="center" wrapText="1"/>
    </xf>
    <xf numFmtId="0" fontId="105" fillId="17" borderId="19" xfId="0" applyFont="1" applyFill="1" applyBorder="1" applyAlignment="1">
      <alignment horizontal="center" vertical="center" wrapText="1"/>
    </xf>
    <xf numFmtId="0" fontId="105" fillId="17" borderId="24" xfId="0" applyFont="1" applyFill="1" applyBorder="1" applyAlignment="1">
      <alignment horizontal="center" vertical="center" wrapText="1"/>
    </xf>
    <xf numFmtId="0" fontId="106" fillId="0" borderId="0" xfId="0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23" xfId="1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166" fontId="104" fillId="17" borderId="5" xfId="0" applyNumberFormat="1" applyFont="1" applyFill="1" applyBorder="1" applyAlignment="1">
      <alignment horizontal="center" vertical="center"/>
    </xf>
    <xf numFmtId="166" fontId="104" fillId="17" borderId="23" xfId="0" applyNumberFormat="1" applyFont="1" applyFill="1" applyBorder="1" applyAlignment="1">
      <alignment horizontal="center" vertical="center"/>
    </xf>
    <xf numFmtId="166" fontId="104" fillId="17" borderId="25" xfId="0" applyNumberFormat="1" applyFont="1" applyFill="1" applyBorder="1" applyAlignment="1">
      <alignment horizontal="center" vertical="center"/>
    </xf>
    <xf numFmtId="166" fontId="104" fillId="17" borderId="24" xfId="0" applyNumberFormat="1" applyFont="1" applyFill="1" applyBorder="1" applyAlignment="1">
      <alignment horizontal="center" vertical="center"/>
    </xf>
    <xf numFmtId="0" fontId="107" fillId="0" borderId="5" xfId="0" applyFont="1" applyFill="1" applyBorder="1" applyAlignment="1">
      <alignment horizontal="center" vertical="center"/>
    </xf>
    <xf numFmtId="0" fontId="107" fillId="0" borderId="23" xfId="0" applyFont="1" applyFill="1" applyBorder="1" applyAlignment="1">
      <alignment horizontal="center" vertical="center"/>
    </xf>
    <xf numFmtId="166" fontId="107" fillId="0" borderId="25" xfId="0" applyNumberFormat="1" applyFont="1" applyFill="1" applyBorder="1" applyAlignment="1">
      <alignment horizontal="center" vertical="center"/>
    </xf>
    <xf numFmtId="166" fontId="107" fillId="0" borderId="24" xfId="0" applyNumberFormat="1" applyFont="1" applyFill="1" applyBorder="1" applyAlignment="1">
      <alignment horizontal="center" vertical="center"/>
    </xf>
    <xf numFmtId="0" fontId="3" fillId="16" borderId="23" xfId="1" applyFont="1" applyFill="1" applyBorder="1" applyAlignment="1">
      <alignment horizontal="center" vertical="center" wrapText="1"/>
    </xf>
    <xf numFmtId="0" fontId="3" fillId="16" borderId="24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wrapText="1"/>
    </xf>
    <xf numFmtId="0" fontId="3" fillId="3" borderId="8" xfId="1" applyFont="1" applyFill="1" applyBorder="1" applyAlignment="1">
      <alignment horizontal="center" vertical="center" wrapText="1"/>
    </xf>
    <xf numFmtId="0" fontId="107" fillId="0" borderId="19" xfId="0" applyFont="1" applyFill="1" applyBorder="1" applyAlignment="1">
      <alignment horizontal="center" vertical="center"/>
    </xf>
    <xf numFmtId="167" fontId="108" fillId="0" borderId="30" xfId="0" applyNumberFormat="1" applyFont="1" applyFill="1" applyBorder="1" applyAlignment="1">
      <alignment horizontal="center" vertical="center"/>
    </xf>
    <xf numFmtId="0" fontId="106" fillId="0" borderId="19" xfId="0" applyFont="1" applyFill="1" applyBorder="1" applyAlignment="1">
      <alignment horizontal="center" vertical="center"/>
    </xf>
    <xf numFmtId="0" fontId="30" fillId="29" borderId="4" xfId="0" applyFont="1" applyFill="1" applyBorder="1" applyAlignment="1">
      <alignment horizontal="center" vertical="center"/>
    </xf>
    <xf numFmtId="0" fontId="30" fillId="29" borderId="29" xfId="0" applyFont="1" applyFill="1" applyBorder="1" applyAlignment="1">
      <alignment horizontal="center" vertical="center"/>
    </xf>
    <xf numFmtId="0" fontId="30" fillId="29" borderId="48" xfId="0" applyFont="1" applyFill="1" applyBorder="1" applyAlignment="1">
      <alignment horizontal="center" vertical="center"/>
    </xf>
    <xf numFmtId="0" fontId="10" fillId="0" borderId="62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5" fillId="3" borderId="25" xfId="1" applyFont="1" applyFill="1" applyBorder="1" applyAlignment="1">
      <alignment horizontal="center"/>
    </xf>
    <xf numFmtId="0" fontId="15" fillId="3" borderId="24" xfId="1" applyFont="1" applyFill="1" applyBorder="1" applyAlignment="1">
      <alignment horizontal="center"/>
    </xf>
    <xf numFmtId="0" fontId="5" fillId="0" borderId="46" xfId="1" applyFont="1" applyFill="1" applyBorder="1" applyAlignment="1">
      <alignment horizontal="center"/>
    </xf>
    <xf numFmtId="0" fontId="5" fillId="0" borderId="51" xfId="1" applyFont="1" applyFill="1" applyBorder="1" applyAlignment="1">
      <alignment horizontal="center"/>
    </xf>
    <xf numFmtId="0" fontId="7" fillId="0" borderId="45" xfId="1" applyFont="1" applyFill="1" applyBorder="1" applyAlignment="1">
      <alignment horizontal="center" vertical="center"/>
    </xf>
    <xf numFmtId="0" fontId="7" fillId="0" borderId="47" xfId="1" applyFont="1" applyFill="1" applyBorder="1" applyAlignment="1">
      <alignment horizontal="center" vertical="center"/>
    </xf>
    <xf numFmtId="0" fontId="5" fillId="0" borderId="52" xfId="1" applyFont="1" applyFill="1" applyBorder="1" applyAlignment="1">
      <alignment horizontal="center"/>
    </xf>
    <xf numFmtId="0" fontId="5" fillId="0" borderId="47" xfId="1" applyFont="1" applyFill="1" applyBorder="1" applyAlignment="1">
      <alignment horizontal="center"/>
    </xf>
    <xf numFmtId="0" fontId="83" fillId="29" borderId="4" xfId="0" applyFont="1" applyFill="1" applyBorder="1" applyAlignment="1">
      <alignment horizontal="center" vertical="center"/>
    </xf>
    <xf numFmtId="0" fontId="83" fillId="29" borderId="29" xfId="0" applyFont="1" applyFill="1" applyBorder="1" applyAlignment="1">
      <alignment horizontal="center" vertical="center"/>
    </xf>
    <xf numFmtId="0" fontId="83" fillId="29" borderId="48" xfId="0" applyFont="1" applyFill="1" applyBorder="1" applyAlignment="1">
      <alignment horizontal="center" vertical="center"/>
    </xf>
    <xf numFmtId="0" fontId="5" fillId="29" borderId="4" xfId="1" applyFont="1" applyFill="1" applyBorder="1" applyAlignment="1">
      <alignment horizontal="center"/>
    </xf>
    <xf numFmtId="0" fontId="5" fillId="29" borderId="29" xfId="1" applyFont="1" applyFill="1" applyBorder="1" applyAlignment="1">
      <alignment horizontal="center"/>
    </xf>
    <xf numFmtId="0" fontId="5" fillId="29" borderId="48" xfId="1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81" fillId="29" borderId="5" xfId="0" applyFont="1" applyFill="1" applyBorder="1" applyAlignment="1">
      <alignment horizontal="center"/>
    </xf>
    <xf numFmtId="0" fontId="81" fillId="29" borderId="30" xfId="0" applyFont="1" applyFill="1" applyBorder="1" applyAlignment="1">
      <alignment horizontal="center"/>
    </xf>
    <xf numFmtId="0" fontId="81" fillId="29" borderId="2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0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  <color rgb="FF0080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0</xdr:row>
      <xdr:rowOff>0</xdr:rowOff>
    </xdr:from>
    <xdr:to>
      <xdr:col>10</xdr:col>
      <xdr:colOff>266701</xdr:colOff>
      <xdr:row>2</xdr:row>
      <xdr:rowOff>0</xdr:rowOff>
    </xdr:to>
    <xdr:sp macro="" textlink="">
      <xdr:nvSpPr>
        <xdr:cNvPr id="2" name="Rectangle à coins arrondis 1"/>
        <xdr:cNvSpPr/>
      </xdr:nvSpPr>
      <xdr:spPr>
        <a:xfrm>
          <a:off x="12473054174" y="0"/>
          <a:ext cx="504826" cy="4762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 rtl="1"/>
          <a:r>
            <a:rPr lang="fr-FR" sz="1800" b="1">
              <a:latin typeface="Times New Roman" pitchFamily="18" charset="0"/>
              <a:cs typeface="Times New Roman" pitchFamily="18" charset="0"/>
            </a:rPr>
            <a:t>70</a:t>
          </a:r>
        </a:p>
      </xdr:txBody>
    </xdr:sp>
    <xdr:clientData/>
  </xdr:twoCellAnchor>
  <xdr:twoCellAnchor>
    <xdr:from>
      <xdr:col>3</xdr:col>
      <xdr:colOff>219076</xdr:colOff>
      <xdr:row>0</xdr:row>
      <xdr:rowOff>19050</xdr:rowOff>
    </xdr:from>
    <xdr:to>
      <xdr:col>9</xdr:col>
      <xdr:colOff>152401</xdr:colOff>
      <xdr:row>2</xdr:row>
      <xdr:rowOff>0</xdr:rowOff>
    </xdr:to>
    <xdr:sp macro="" textlink="">
      <xdr:nvSpPr>
        <xdr:cNvPr id="3" name="Rectangle à coins arrondis 2"/>
        <xdr:cNvSpPr/>
      </xdr:nvSpPr>
      <xdr:spPr>
        <a:xfrm>
          <a:off x="12473578049" y="19050"/>
          <a:ext cx="2676525" cy="457200"/>
        </a:xfrm>
        <a:prstGeom prst="round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DZ" sz="1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Sultan bold" pitchFamily="2" charset="-78"/>
            </a:rPr>
            <a:t>التقرير اليومي للاستشارة (خارجية)</a:t>
          </a:r>
          <a:endParaRPr kumimoji="0" lang="fr-FR" sz="1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Sultan bold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0</xdr:row>
      <xdr:rowOff>0</xdr:rowOff>
    </xdr:from>
    <xdr:to>
      <xdr:col>10</xdr:col>
      <xdr:colOff>266701</xdr:colOff>
      <xdr:row>2</xdr:row>
      <xdr:rowOff>0</xdr:rowOff>
    </xdr:to>
    <xdr:sp macro="" textlink="">
      <xdr:nvSpPr>
        <xdr:cNvPr id="2" name="Rectangle à coins arrondis 1"/>
        <xdr:cNvSpPr/>
      </xdr:nvSpPr>
      <xdr:spPr>
        <a:xfrm>
          <a:off x="12472997024" y="0"/>
          <a:ext cx="504826" cy="4762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 rtl="1"/>
          <a:r>
            <a:rPr lang="fr-FR" sz="1800" b="1">
              <a:latin typeface="Times New Roman" pitchFamily="18" charset="0"/>
              <a:cs typeface="Times New Roman" pitchFamily="18" charset="0"/>
            </a:rPr>
            <a:t>70</a:t>
          </a:r>
        </a:p>
      </xdr:txBody>
    </xdr:sp>
    <xdr:clientData/>
  </xdr:twoCellAnchor>
  <xdr:twoCellAnchor>
    <xdr:from>
      <xdr:col>3</xdr:col>
      <xdr:colOff>219076</xdr:colOff>
      <xdr:row>0</xdr:row>
      <xdr:rowOff>19050</xdr:rowOff>
    </xdr:from>
    <xdr:to>
      <xdr:col>9</xdr:col>
      <xdr:colOff>152401</xdr:colOff>
      <xdr:row>2</xdr:row>
      <xdr:rowOff>0</xdr:rowOff>
    </xdr:to>
    <xdr:sp macro="" textlink="">
      <xdr:nvSpPr>
        <xdr:cNvPr id="3" name="Rectangle à coins arrondis 2"/>
        <xdr:cNvSpPr/>
      </xdr:nvSpPr>
      <xdr:spPr>
        <a:xfrm>
          <a:off x="12473520899" y="19050"/>
          <a:ext cx="2676525" cy="457200"/>
        </a:xfrm>
        <a:prstGeom prst="round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DZ" sz="1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Sultan bold" pitchFamily="2" charset="-78"/>
            </a:rPr>
            <a:t>التقرير اليومي للاستشارة (خارجية)</a:t>
          </a:r>
          <a:endParaRPr kumimoji="0" lang="fr-FR" sz="1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Sultan bold" pitchFamily="2" charset="-7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0</xdr:row>
      <xdr:rowOff>0</xdr:rowOff>
    </xdr:from>
    <xdr:to>
      <xdr:col>10</xdr:col>
      <xdr:colOff>266701</xdr:colOff>
      <xdr:row>2</xdr:row>
      <xdr:rowOff>0</xdr:rowOff>
    </xdr:to>
    <xdr:sp macro="" textlink="">
      <xdr:nvSpPr>
        <xdr:cNvPr id="2" name="Rectangle à coins arrondis 1"/>
        <xdr:cNvSpPr/>
      </xdr:nvSpPr>
      <xdr:spPr>
        <a:xfrm>
          <a:off x="12472997024" y="0"/>
          <a:ext cx="504826" cy="476250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 rtl="1"/>
          <a:r>
            <a:rPr lang="ar-DZ" sz="1800" b="1">
              <a:latin typeface="Times New Roman" pitchFamily="18" charset="0"/>
              <a:cs typeface="Times New Roman" pitchFamily="18" charset="0"/>
            </a:rPr>
            <a:t>76</a:t>
          </a:r>
          <a:endParaRPr lang="fr-FR" sz="18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219076</xdr:colOff>
      <xdr:row>0</xdr:row>
      <xdr:rowOff>19050</xdr:rowOff>
    </xdr:from>
    <xdr:to>
      <xdr:col>9</xdr:col>
      <xdr:colOff>152401</xdr:colOff>
      <xdr:row>2</xdr:row>
      <xdr:rowOff>0</xdr:rowOff>
    </xdr:to>
    <xdr:sp macro="" textlink="">
      <xdr:nvSpPr>
        <xdr:cNvPr id="3" name="Rectangle à coins arrondis 2"/>
        <xdr:cNvSpPr/>
      </xdr:nvSpPr>
      <xdr:spPr>
        <a:xfrm>
          <a:off x="12473520899" y="19050"/>
          <a:ext cx="2676525" cy="457200"/>
        </a:xfrm>
        <a:prstGeom prst="round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DZ" sz="17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Sultan bold" pitchFamily="2" charset="-78"/>
            </a:rPr>
            <a:t>التقرير اليومي للاستشارة (خارجية)</a:t>
          </a:r>
          <a:endParaRPr kumimoji="0" lang="fr-FR" sz="1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Sultan bold" pitchFamily="2" charset="-7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cs\AppData\Roaming\Microsoft\Excel\&#1575;&#1604;&#1578;&#1593;&#1583;&#1575;&#1583;20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معطيات"/>
      <sheetName val="التعداد العام "/>
      <sheetName val="النهائية"/>
      <sheetName val="Feuil4"/>
      <sheetName val="REF GARC"/>
      <sheetName val="REF FIL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Feuil17"/>
      <sheetName val="Feuil18"/>
      <sheetName val="Feuil19"/>
      <sheetName val="Feuil20"/>
      <sheetName val="Feuil21"/>
      <sheetName val="Feuil22"/>
      <sheetName val="Feuil23"/>
      <sheetName val="Feuil24"/>
      <sheetName val="Feuil25"/>
      <sheetName val="Feuil26"/>
      <sheetName val="Feuil1"/>
    </sheetNames>
    <sheetDataSet>
      <sheetData sheetId="0" refreshError="1">
        <row r="4">
          <cell r="A4" t="str">
            <v>رقم الترتيب</v>
          </cell>
          <cell r="B4" t="str">
            <v>اسم و لقب التلميذ</v>
          </cell>
          <cell r="C4" t="str">
            <v>تاريخ و مكان الميلاد</v>
          </cell>
          <cell r="E4" t="str">
            <v>الإعادة</v>
          </cell>
          <cell r="H4" t="str">
            <v>الصفــة</v>
          </cell>
          <cell r="I4" t="str">
            <v>ملاحظات</v>
          </cell>
          <cell r="U4" t="str">
            <v>رقم الترتيب</v>
          </cell>
          <cell r="V4" t="str">
            <v>اسم و لقب التلميذ</v>
          </cell>
          <cell r="W4" t="str">
            <v>تاريخ و مكان الميلاد</v>
          </cell>
          <cell r="Y4" t="str">
            <v>الإعادة</v>
          </cell>
          <cell r="AB4" t="str">
            <v>الصفــة</v>
          </cell>
          <cell r="AC4" t="str">
            <v>ملاحظات</v>
          </cell>
          <cell r="AE4" t="str">
            <v>رقم الترتيب</v>
          </cell>
          <cell r="AF4" t="str">
            <v>اسم و لقب التلميذ</v>
          </cell>
          <cell r="AG4" t="str">
            <v>تاريخ و مكان الميلاد</v>
          </cell>
          <cell r="AI4" t="str">
            <v>الإعادة</v>
          </cell>
          <cell r="AL4" t="str">
            <v>الصفــة</v>
          </cell>
          <cell r="AM4" t="str">
            <v>ملاحظات</v>
          </cell>
          <cell r="AO4" t="str">
            <v>رقم الترتيب</v>
          </cell>
          <cell r="AP4" t="str">
            <v>اسم و لقب التلميذ</v>
          </cell>
          <cell r="AQ4" t="str">
            <v>تاريخ و مكان الميلاد</v>
          </cell>
          <cell r="AS4" t="str">
            <v>الإعادة</v>
          </cell>
          <cell r="AV4" t="str">
            <v>الصفــة</v>
          </cell>
          <cell r="AW4" t="str">
            <v>ملاحظات</v>
          </cell>
          <cell r="AY4" t="str">
            <v>رقم الترتيب</v>
          </cell>
          <cell r="AZ4" t="str">
            <v>اسم و لقب التلميذ</v>
          </cell>
          <cell r="BA4" t="str">
            <v>تاريخ و مكان الميلاد</v>
          </cell>
          <cell r="BC4" t="str">
            <v>الإعادة</v>
          </cell>
          <cell r="BF4" t="str">
            <v>الصفــة</v>
          </cell>
          <cell r="BG4" t="str">
            <v>ملاحظات</v>
          </cell>
          <cell r="BI4" t="str">
            <v>رقم الترتيب</v>
          </cell>
          <cell r="BJ4" t="str">
            <v>اسم و لقب التلميذ</v>
          </cell>
          <cell r="BK4" t="str">
            <v>تاريخ و مكان الميلاد</v>
          </cell>
          <cell r="BM4" t="str">
            <v>الإعادة</v>
          </cell>
          <cell r="BP4" t="str">
            <v>الصفــة</v>
          </cell>
          <cell r="BQ4" t="str">
            <v>ملاحظات</v>
          </cell>
          <cell r="BS4" t="str">
            <v>رقم الترتيب</v>
          </cell>
          <cell r="BT4" t="str">
            <v>اسم و لقب التلميذ</v>
          </cell>
          <cell r="BU4" t="str">
            <v>تاريخ و مكان الميلاد</v>
          </cell>
          <cell r="BW4" t="str">
            <v>الإعادة</v>
          </cell>
          <cell r="BZ4" t="str">
            <v>الصفــة</v>
          </cell>
          <cell r="CA4" t="str">
            <v>ملاحظات</v>
          </cell>
          <cell r="CC4" t="str">
            <v>رقم الترتيب</v>
          </cell>
          <cell r="CD4" t="str">
            <v>اسم و لقب التلميذ</v>
          </cell>
          <cell r="CE4" t="str">
            <v>تاريخ و مكان الميلاد</v>
          </cell>
          <cell r="CG4" t="str">
            <v>الإعادة</v>
          </cell>
          <cell r="CJ4" t="str">
            <v>الصفــة</v>
          </cell>
          <cell r="CK4" t="str">
            <v>ملاحظات</v>
          </cell>
        </row>
        <row r="5">
          <cell r="E5" t="str">
            <v>س1</v>
          </cell>
          <cell r="F5" t="str">
            <v>س2</v>
          </cell>
          <cell r="G5" t="str">
            <v>س3</v>
          </cell>
          <cell r="H5" t="str">
            <v>ف1</v>
          </cell>
          <cell r="K5" t="str">
            <v>رقم الترتيب</v>
          </cell>
          <cell r="L5" t="str">
            <v>اسم و لقب التلميذ</v>
          </cell>
          <cell r="M5" t="str">
            <v>تاريخ و مكان الميلاد</v>
          </cell>
          <cell r="O5" t="str">
            <v>الإعادة</v>
          </cell>
          <cell r="R5" t="str">
            <v>الصفــة</v>
          </cell>
          <cell r="S5" t="str">
            <v>ملاحظات</v>
          </cell>
          <cell r="Y5" t="str">
            <v>س1</v>
          </cell>
          <cell r="Z5" t="str">
            <v>س2</v>
          </cell>
          <cell r="AA5" t="str">
            <v>س3</v>
          </cell>
          <cell r="AB5" t="str">
            <v>ف1</v>
          </cell>
          <cell r="AI5" t="str">
            <v>س1</v>
          </cell>
          <cell r="AJ5" t="str">
            <v>س2</v>
          </cell>
          <cell r="AK5" t="str">
            <v>س3</v>
          </cell>
          <cell r="AL5" t="str">
            <v>ف1</v>
          </cell>
          <cell r="AS5" t="str">
            <v>س1</v>
          </cell>
          <cell r="AT5" t="str">
            <v>س2</v>
          </cell>
          <cell r="AU5" t="str">
            <v>س3</v>
          </cell>
          <cell r="AV5" t="str">
            <v>ف1</v>
          </cell>
          <cell r="BC5" t="str">
            <v>س1</v>
          </cell>
          <cell r="BD5" t="str">
            <v>س2</v>
          </cell>
          <cell r="BE5" t="str">
            <v>س3</v>
          </cell>
          <cell r="BF5" t="str">
            <v>ف1</v>
          </cell>
          <cell r="BM5" t="str">
            <v>س1</v>
          </cell>
          <cell r="BN5" t="str">
            <v>س2</v>
          </cell>
          <cell r="BO5" t="str">
            <v>س3</v>
          </cell>
          <cell r="BP5" t="str">
            <v>ف1</v>
          </cell>
          <cell r="BW5" t="str">
            <v>س1</v>
          </cell>
          <cell r="BX5" t="str">
            <v>س2</v>
          </cell>
          <cell r="BY5" t="str">
            <v>س3</v>
          </cell>
          <cell r="BZ5" t="str">
            <v>ف1</v>
          </cell>
          <cell r="CG5" t="str">
            <v>س1</v>
          </cell>
          <cell r="CH5" t="str">
            <v>س2</v>
          </cell>
          <cell r="CI5" t="str">
            <v>س3</v>
          </cell>
          <cell r="CJ5" t="str">
            <v>ف1</v>
          </cell>
        </row>
        <row r="6">
          <cell r="A6">
            <v>1</v>
          </cell>
          <cell r="B6" t="str">
            <v>القرمة محمد إسلام</v>
          </cell>
          <cell r="C6" t="str">
            <v>1996-05-04</v>
          </cell>
          <cell r="D6" t="str">
            <v>مغنية</v>
          </cell>
          <cell r="E6" t="str">
            <v>ذ</v>
          </cell>
          <cell r="F6" t="str">
            <v>ع1</v>
          </cell>
          <cell r="H6" t="str">
            <v>ن د1</v>
          </cell>
          <cell r="O6" t="str">
            <v>س1</v>
          </cell>
          <cell r="P6" t="str">
            <v>س2</v>
          </cell>
          <cell r="Q6" t="str">
            <v>س3</v>
          </cell>
          <cell r="R6" t="str">
            <v>ف1</v>
          </cell>
          <cell r="U6">
            <v>1</v>
          </cell>
          <cell r="V6" t="str">
            <v>إشوتي نسرين</v>
          </cell>
          <cell r="W6" t="str">
            <v>1996-02-25</v>
          </cell>
          <cell r="X6" t="str">
            <v>مغنية</v>
          </cell>
          <cell r="Y6" t="str">
            <v>أ</v>
          </cell>
          <cell r="AB6" t="str">
            <v>ن د2</v>
          </cell>
          <cell r="AE6">
            <v>1</v>
          </cell>
          <cell r="AF6" t="str">
            <v>الفضيل أمال</v>
          </cell>
          <cell r="AG6" t="str">
            <v>1999-05-19</v>
          </cell>
          <cell r="AH6" t="str">
            <v>مغنية</v>
          </cell>
          <cell r="AI6" t="str">
            <v>أ</v>
          </cell>
          <cell r="AL6" t="str">
            <v>م2</v>
          </cell>
          <cell r="AO6">
            <v>1</v>
          </cell>
          <cell r="AP6" t="str">
            <v>الفضيل الخامسة</v>
          </cell>
          <cell r="AQ6" t="str">
            <v>1999-03-12</v>
          </cell>
          <cell r="AR6" t="str">
            <v>مغنية</v>
          </cell>
          <cell r="AS6" t="str">
            <v>أ</v>
          </cell>
          <cell r="AV6" t="str">
            <v>م2</v>
          </cell>
          <cell r="AY6">
            <v>1</v>
          </cell>
          <cell r="AZ6" t="str">
            <v>أمبارك فدوى</v>
          </cell>
          <cell r="BA6" t="str">
            <v>1999-07-12</v>
          </cell>
          <cell r="BB6" t="str">
            <v>مغنية</v>
          </cell>
          <cell r="BC6" t="str">
            <v>أ</v>
          </cell>
          <cell r="BF6" t="str">
            <v>م2</v>
          </cell>
          <cell r="BI6">
            <v>1</v>
          </cell>
          <cell r="BJ6" t="str">
            <v>أمحمدي جهان</v>
          </cell>
          <cell r="BK6" t="str">
            <v>1998-11-21</v>
          </cell>
          <cell r="BL6" t="str">
            <v>مغنية</v>
          </cell>
          <cell r="BM6" t="str">
            <v>أ</v>
          </cell>
          <cell r="BP6" t="str">
            <v>م2</v>
          </cell>
          <cell r="BS6">
            <v>1</v>
          </cell>
          <cell r="BT6" t="str">
            <v>أورابح بشرى</v>
          </cell>
          <cell r="BU6" t="str">
            <v>1998-01-17</v>
          </cell>
          <cell r="BV6" t="str">
            <v>سيدي بلعباس</v>
          </cell>
          <cell r="BW6" t="str">
            <v>أ</v>
          </cell>
          <cell r="BX6" t="str">
            <v>ع2</v>
          </cell>
          <cell r="BZ6" t="str">
            <v>ن د2</v>
          </cell>
          <cell r="CC6">
            <v>1</v>
          </cell>
        </row>
        <row r="7">
          <cell r="A7">
            <v>2</v>
          </cell>
          <cell r="B7" t="str">
            <v>برحال عمر</v>
          </cell>
          <cell r="C7" t="str">
            <v>1997-06-03</v>
          </cell>
          <cell r="D7" t="str">
            <v>مغنية</v>
          </cell>
          <cell r="E7" t="str">
            <v>ذ</v>
          </cell>
          <cell r="H7" t="str">
            <v>ن د1</v>
          </cell>
          <cell r="K7">
            <v>3</v>
          </cell>
          <cell r="L7" t="str">
            <v>الشيخ فاطمة الزهراء</v>
          </cell>
          <cell r="M7" t="str">
            <v>1999-01-22</v>
          </cell>
          <cell r="N7" t="str">
            <v>مغنية</v>
          </cell>
          <cell r="O7" t="str">
            <v>أ</v>
          </cell>
          <cell r="R7" t="str">
            <v>م2</v>
          </cell>
          <cell r="U7">
            <v>2</v>
          </cell>
          <cell r="V7" t="str">
            <v>بن تعيش وفاء</v>
          </cell>
          <cell r="W7" t="str">
            <v>1999-08-02</v>
          </cell>
          <cell r="X7" t="str">
            <v>مغنية</v>
          </cell>
          <cell r="Y7" t="str">
            <v>أ</v>
          </cell>
          <cell r="AB7" t="str">
            <v>خ2</v>
          </cell>
          <cell r="AE7">
            <v>2</v>
          </cell>
          <cell r="AF7" t="str">
            <v>براهمي خويرة</v>
          </cell>
          <cell r="AG7" t="str">
            <v>1999-07-02</v>
          </cell>
          <cell r="AH7" t="str">
            <v>مغنية</v>
          </cell>
          <cell r="AI7" t="str">
            <v>أ</v>
          </cell>
          <cell r="AL7" t="str">
            <v>م2</v>
          </cell>
          <cell r="AO7">
            <v>2</v>
          </cell>
          <cell r="AP7" t="str">
            <v>امحمدي الشيخ</v>
          </cell>
          <cell r="AQ7" t="str">
            <v>1998-02-05</v>
          </cell>
          <cell r="AR7" t="str">
            <v>مغنية</v>
          </cell>
          <cell r="AS7" t="str">
            <v>ذ</v>
          </cell>
          <cell r="AV7" t="str">
            <v>م1</v>
          </cell>
          <cell r="AY7">
            <v>2</v>
          </cell>
          <cell r="AZ7" t="str">
            <v>بختي بشرى</v>
          </cell>
          <cell r="BA7" t="str">
            <v>1998-04-20</v>
          </cell>
          <cell r="BB7" t="str">
            <v>مغنية</v>
          </cell>
          <cell r="BC7" t="str">
            <v>أ</v>
          </cell>
          <cell r="BF7" t="str">
            <v>م2</v>
          </cell>
          <cell r="BI7">
            <v>2</v>
          </cell>
          <cell r="BJ7" t="str">
            <v>أورابح شيماء/عبد العزيز</v>
          </cell>
          <cell r="BK7" t="str">
            <v>1999-08-10</v>
          </cell>
          <cell r="BL7" t="str">
            <v>مغنية</v>
          </cell>
          <cell r="BM7" t="str">
            <v>أ</v>
          </cell>
          <cell r="BP7" t="str">
            <v>ن د2</v>
          </cell>
          <cell r="BS7">
            <v>2</v>
          </cell>
          <cell r="BT7" t="str">
            <v>أورابح شيماء/بن أحمد</v>
          </cell>
          <cell r="BU7" t="str">
            <v>1999-07-22</v>
          </cell>
          <cell r="BV7" t="str">
            <v>مغنية</v>
          </cell>
          <cell r="BW7" t="str">
            <v>أ</v>
          </cell>
          <cell r="BZ7" t="str">
            <v>م2</v>
          </cell>
          <cell r="CC7">
            <v>2</v>
          </cell>
        </row>
        <row r="8">
          <cell r="A8">
            <v>3</v>
          </cell>
          <cell r="B8" t="str">
            <v>بن ساحة جيلالي</v>
          </cell>
          <cell r="C8" t="str">
            <v>1997-12-27</v>
          </cell>
          <cell r="D8" t="str">
            <v>مغنية</v>
          </cell>
          <cell r="E8" t="str">
            <v>ذ</v>
          </cell>
          <cell r="H8" t="str">
            <v>خ1</v>
          </cell>
          <cell r="K8">
            <v>4</v>
          </cell>
          <cell r="L8" t="str">
            <v>بن صالح ياسين</v>
          </cell>
          <cell r="M8" t="str">
            <v>1996-05-14</v>
          </cell>
          <cell r="N8" t="str">
            <v>مغنية</v>
          </cell>
          <cell r="O8" t="str">
            <v>ذ</v>
          </cell>
          <cell r="P8" t="str">
            <v>ع1</v>
          </cell>
          <cell r="R8" t="str">
            <v>ن د1</v>
          </cell>
          <cell r="U8">
            <v>3</v>
          </cell>
          <cell r="V8" t="str">
            <v>بن رمضان أمال</v>
          </cell>
          <cell r="W8" t="str">
            <v>1998-01-19</v>
          </cell>
          <cell r="X8" t="str">
            <v>مغنية</v>
          </cell>
          <cell r="Y8" t="str">
            <v>أ</v>
          </cell>
          <cell r="Z8" t="str">
            <v>ع2</v>
          </cell>
          <cell r="AB8" t="str">
            <v>ن د2</v>
          </cell>
          <cell r="AE8">
            <v>3</v>
          </cell>
          <cell r="AF8" t="str">
            <v>بن زغادي هديل</v>
          </cell>
          <cell r="AG8" t="str">
            <v>2000-03-06</v>
          </cell>
          <cell r="AH8" t="str">
            <v>مغنية</v>
          </cell>
          <cell r="AI8" t="str">
            <v>أ</v>
          </cell>
          <cell r="AL8" t="str">
            <v>خ2</v>
          </cell>
          <cell r="AO8">
            <v>3</v>
          </cell>
          <cell r="AP8" t="str">
            <v>براز زكية</v>
          </cell>
          <cell r="AQ8" t="str">
            <v>1998-11-21</v>
          </cell>
          <cell r="AR8" t="str">
            <v>مغنية</v>
          </cell>
          <cell r="AS8" t="str">
            <v>أ</v>
          </cell>
          <cell r="AV8" t="str">
            <v>م2</v>
          </cell>
          <cell r="AY8">
            <v>3</v>
          </cell>
          <cell r="AZ8" t="str">
            <v>بن شقرة أسامة</v>
          </cell>
          <cell r="BA8" t="str">
            <v>1998-02-08</v>
          </cell>
          <cell r="BB8" t="str">
            <v>مغنية</v>
          </cell>
          <cell r="BC8" t="str">
            <v>ذ</v>
          </cell>
          <cell r="BF8" t="str">
            <v>م1</v>
          </cell>
          <cell r="BI8">
            <v>3</v>
          </cell>
          <cell r="BJ8" t="str">
            <v>الشيخ إبراهيم</v>
          </cell>
          <cell r="BK8" t="str">
            <v>1998-01-21</v>
          </cell>
          <cell r="BL8" t="str">
            <v>مغنية</v>
          </cell>
          <cell r="BM8" t="str">
            <v>ذ</v>
          </cell>
          <cell r="BP8" t="str">
            <v>م1</v>
          </cell>
          <cell r="BS8">
            <v>3</v>
          </cell>
          <cell r="BT8" t="str">
            <v>بلخوان نهاد</v>
          </cell>
          <cell r="BU8" t="str">
            <v>1999-03-24</v>
          </cell>
          <cell r="BV8" t="str">
            <v>مغنية</v>
          </cell>
          <cell r="BW8" t="str">
            <v>أ</v>
          </cell>
          <cell r="BZ8" t="str">
            <v>م2</v>
          </cell>
          <cell r="CC8">
            <v>3</v>
          </cell>
        </row>
        <row r="9">
          <cell r="A9">
            <v>4</v>
          </cell>
          <cell r="B9" t="str">
            <v>بوزاهري إكرام</v>
          </cell>
          <cell r="C9" t="str">
            <v>1999-03-21</v>
          </cell>
          <cell r="D9" t="str">
            <v>مغنية</v>
          </cell>
          <cell r="E9" t="str">
            <v>أ</v>
          </cell>
          <cell r="H9" t="str">
            <v>م2</v>
          </cell>
          <cell r="K9">
            <v>5</v>
          </cell>
          <cell r="L9" t="str">
            <v>بن عابد نوفل</v>
          </cell>
          <cell r="M9" t="str">
            <v>1997-03-20</v>
          </cell>
          <cell r="N9" t="str">
            <v>مغنية</v>
          </cell>
          <cell r="O9" t="str">
            <v>ذ</v>
          </cell>
          <cell r="P9" t="str">
            <v>ع1</v>
          </cell>
          <cell r="R9" t="str">
            <v>ن د1</v>
          </cell>
          <cell r="U9">
            <v>4</v>
          </cell>
          <cell r="V9" t="str">
            <v>تركي حنان</v>
          </cell>
          <cell r="W9" t="str">
            <v>1997-02-15</v>
          </cell>
          <cell r="X9" t="str">
            <v>مغنية</v>
          </cell>
          <cell r="Y9" t="str">
            <v>أ</v>
          </cell>
          <cell r="AB9" t="str">
            <v>م2</v>
          </cell>
          <cell r="AE9">
            <v>4</v>
          </cell>
          <cell r="AF9" t="str">
            <v>بن سالم نسرين نهلة</v>
          </cell>
          <cell r="AG9" t="str">
            <v>1997-04-13</v>
          </cell>
          <cell r="AH9" t="str">
            <v>تلاغ</v>
          </cell>
          <cell r="AI9" t="str">
            <v>أ</v>
          </cell>
          <cell r="AJ9" t="str">
            <v>ع2</v>
          </cell>
          <cell r="AL9" t="str">
            <v>خ2</v>
          </cell>
          <cell r="AO9">
            <v>4</v>
          </cell>
          <cell r="AP9" t="str">
            <v>بلعلة أسماء</v>
          </cell>
          <cell r="AQ9" t="str">
            <v>1998-11-04</v>
          </cell>
          <cell r="AR9" t="str">
            <v>تندوف</v>
          </cell>
          <cell r="AS9" t="str">
            <v>أ</v>
          </cell>
          <cell r="AT9" t="str">
            <v>ع2</v>
          </cell>
          <cell r="AV9" t="str">
            <v>خ2</v>
          </cell>
          <cell r="AY9">
            <v>4</v>
          </cell>
          <cell r="AZ9" t="str">
            <v>بن شقرة سارة</v>
          </cell>
          <cell r="BA9" t="str">
            <v>1998-08-08</v>
          </cell>
          <cell r="BB9" t="str">
            <v>مغنية</v>
          </cell>
          <cell r="BC9" t="str">
            <v>أ</v>
          </cell>
          <cell r="BF9" t="str">
            <v>م2</v>
          </cell>
          <cell r="BI9">
            <v>4</v>
          </cell>
          <cell r="BJ9" t="str">
            <v>العباس هاجر</v>
          </cell>
          <cell r="BK9" t="str">
            <v>2000-01-17</v>
          </cell>
          <cell r="BL9" t="str">
            <v>مغنية</v>
          </cell>
          <cell r="BM9" t="str">
            <v>أ</v>
          </cell>
          <cell r="BP9" t="str">
            <v>خ2</v>
          </cell>
          <cell r="BS9">
            <v>4</v>
          </cell>
          <cell r="BT9" t="str">
            <v>بن اعمر رانيا</v>
          </cell>
          <cell r="BU9" t="str">
            <v>1998-07-21</v>
          </cell>
          <cell r="BV9" t="str">
            <v>مغنية</v>
          </cell>
          <cell r="BW9" t="str">
            <v>أ</v>
          </cell>
          <cell r="BZ9" t="str">
            <v>ن د2</v>
          </cell>
          <cell r="CC9">
            <v>4</v>
          </cell>
        </row>
        <row r="10">
          <cell r="A10">
            <v>5</v>
          </cell>
          <cell r="B10" t="str">
            <v>بوزيان مصطفى</v>
          </cell>
          <cell r="C10" t="str">
            <v>1995-07-21</v>
          </cell>
          <cell r="D10" t="str">
            <v>مغنية</v>
          </cell>
          <cell r="E10" t="str">
            <v>ذ</v>
          </cell>
          <cell r="H10" t="str">
            <v>خ1</v>
          </cell>
          <cell r="K10">
            <v>6</v>
          </cell>
          <cell r="L10" t="str">
            <v>جباري جابر</v>
          </cell>
          <cell r="M10" t="str">
            <v>1998-12-12</v>
          </cell>
          <cell r="N10" t="str">
            <v>مغنية</v>
          </cell>
          <cell r="O10" t="str">
            <v>ذ</v>
          </cell>
          <cell r="R10" t="str">
            <v>م1</v>
          </cell>
          <cell r="U10">
            <v>5</v>
          </cell>
          <cell r="V10" t="str">
            <v>ثلجي ياسمينة</v>
          </cell>
          <cell r="W10" t="str">
            <v>1999-03-29</v>
          </cell>
          <cell r="X10" t="str">
            <v>مغنية</v>
          </cell>
          <cell r="Y10" t="str">
            <v>أ</v>
          </cell>
          <cell r="AB10" t="str">
            <v>م2</v>
          </cell>
          <cell r="AE10">
            <v>5</v>
          </cell>
          <cell r="AF10" t="str">
            <v>بن طيب محمد ياسين</v>
          </cell>
          <cell r="AG10" t="str">
            <v>2000-03-31</v>
          </cell>
          <cell r="AH10" t="str">
            <v>مغنية</v>
          </cell>
          <cell r="AI10" t="str">
            <v>ذ</v>
          </cell>
          <cell r="AL10" t="str">
            <v>م1</v>
          </cell>
          <cell r="AO10">
            <v>5</v>
          </cell>
          <cell r="AP10" t="str">
            <v>بن دلاع مريم منال</v>
          </cell>
          <cell r="AQ10" t="str">
            <v>1998-07-09</v>
          </cell>
          <cell r="AR10" t="str">
            <v>مغنية</v>
          </cell>
          <cell r="AS10" t="str">
            <v>أ</v>
          </cell>
          <cell r="AT10" t="str">
            <v>ع2</v>
          </cell>
          <cell r="AV10" t="str">
            <v>ن د2</v>
          </cell>
          <cell r="AY10">
            <v>5</v>
          </cell>
          <cell r="AZ10" t="str">
            <v>تواتي أمينة</v>
          </cell>
          <cell r="BA10" t="str">
            <v>1999-01-25</v>
          </cell>
          <cell r="BB10" t="str">
            <v>مغنية</v>
          </cell>
          <cell r="BC10" t="str">
            <v>أ</v>
          </cell>
          <cell r="BF10" t="str">
            <v>م2</v>
          </cell>
          <cell r="BI10">
            <v>5</v>
          </cell>
          <cell r="BJ10" t="str">
            <v>بشلاغم سمية</v>
          </cell>
          <cell r="BK10" t="str">
            <v>1998-10-05</v>
          </cell>
          <cell r="BL10" t="str">
            <v>سبدو</v>
          </cell>
          <cell r="BM10" t="str">
            <v>أ</v>
          </cell>
          <cell r="BP10" t="str">
            <v>م2</v>
          </cell>
          <cell r="BS10">
            <v>5</v>
          </cell>
          <cell r="BT10" t="str">
            <v>بن السيم أنفال</v>
          </cell>
          <cell r="BU10" t="str">
            <v>2000-05-25</v>
          </cell>
          <cell r="BV10" t="str">
            <v>مغنية</v>
          </cell>
          <cell r="BW10" t="str">
            <v>أ</v>
          </cell>
          <cell r="BZ10" t="str">
            <v>م2</v>
          </cell>
          <cell r="CC10">
            <v>5</v>
          </cell>
        </row>
        <row r="11">
          <cell r="A11">
            <v>6</v>
          </cell>
          <cell r="B11" t="str">
            <v>بوطاقة محمد</v>
          </cell>
          <cell r="C11" t="str">
            <v>1997-10-14</v>
          </cell>
          <cell r="D11" t="str">
            <v>مغنية</v>
          </cell>
          <cell r="E11" t="str">
            <v>ذ</v>
          </cell>
          <cell r="H11" t="str">
            <v>خ1</v>
          </cell>
          <cell r="K11">
            <v>7</v>
          </cell>
          <cell r="L11" t="str">
            <v>حمادي أمحمد عماد</v>
          </cell>
          <cell r="M11" t="str">
            <v>1999-09-02</v>
          </cell>
          <cell r="N11" t="str">
            <v>مغنية</v>
          </cell>
          <cell r="O11" t="str">
            <v>ذ</v>
          </cell>
          <cell r="R11" t="str">
            <v>خ1</v>
          </cell>
          <cell r="U11">
            <v>6</v>
          </cell>
          <cell r="V11" t="str">
            <v>حمادي كنزة</v>
          </cell>
          <cell r="W11" t="str">
            <v>1998-08-09</v>
          </cell>
          <cell r="X11" t="str">
            <v>مغنية</v>
          </cell>
          <cell r="Y11" t="str">
            <v>أ</v>
          </cell>
          <cell r="Z11" t="str">
            <v>ع2</v>
          </cell>
          <cell r="AB11" t="str">
            <v>ن د2</v>
          </cell>
          <cell r="AE11">
            <v>6</v>
          </cell>
          <cell r="AF11" t="str">
            <v>بوزاهري وفاء</v>
          </cell>
          <cell r="AG11" t="str">
            <v>1998-06-16</v>
          </cell>
          <cell r="AH11" t="str">
            <v>مغنية</v>
          </cell>
          <cell r="AI11" t="str">
            <v>أ</v>
          </cell>
          <cell r="AL11" t="str">
            <v>م2</v>
          </cell>
          <cell r="AO11">
            <v>6</v>
          </cell>
          <cell r="AP11" t="str">
            <v>بن عبد الله أسامة</v>
          </cell>
          <cell r="AQ11" t="str">
            <v>1999-01-26</v>
          </cell>
          <cell r="AR11" t="str">
            <v>مغنية</v>
          </cell>
          <cell r="AS11" t="str">
            <v>ذ</v>
          </cell>
          <cell r="AV11" t="str">
            <v>م1</v>
          </cell>
          <cell r="AY11">
            <v>6</v>
          </cell>
          <cell r="AZ11" t="str">
            <v>جاهد محمد</v>
          </cell>
          <cell r="BA11" t="str">
            <v>1996-12-31</v>
          </cell>
          <cell r="BB11" t="str">
            <v>مغنبة</v>
          </cell>
          <cell r="BC11" t="str">
            <v>ذ</v>
          </cell>
          <cell r="BF11" t="str">
            <v>خ1</v>
          </cell>
          <cell r="BI11">
            <v>6</v>
          </cell>
          <cell r="BJ11" t="str">
            <v>بن زمرة سامية</v>
          </cell>
          <cell r="BK11" t="str">
            <v>1995-10-27</v>
          </cell>
          <cell r="BL11" t="str">
            <v>مغنية</v>
          </cell>
          <cell r="BM11" t="str">
            <v>أ</v>
          </cell>
          <cell r="BP11" t="str">
            <v>م2</v>
          </cell>
          <cell r="BS11">
            <v>6</v>
          </cell>
          <cell r="BT11" t="str">
            <v>بن مالك رحاب</v>
          </cell>
          <cell r="BU11" t="str">
            <v>1998-12-18</v>
          </cell>
          <cell r="BV11" t="str">
            <v>مغنية</v>
          </cell>
          <cell r="BW11" t="str">
            <v>أ</v>
          </cell>
          <cell r="BZ11" t="str">
            <v>م2</v>
          </cell>
          <cell r="CC11">
            <v>6</v>
          </cell>
        </row>
        <row r="12">
          <cell r="A12">
            <v>7</v>
          </cell>
          <cell r="B12" t="str">
            <v>حدبي محمد</v>
          </cell>
          <cell r="C12" t="str">
            <v>1996-05-03</v>
          </cell>
          <cell r="D12" t="str">
            <v>مغنية</v>
          </cell>
          <cell r="E12" t="str">
            <v>ذ</v>
          </cell>
          <cell r="F12" t="str">
            <v>ع1</v>
          </cell>
          <cell r="H12" t="str">
            <v>ن د1</v>
          </cell>
          <cell r="K12">
            <v>8</v>
          </cell>
          <cell r="L12" t="str">
            <v>حمدون حاج علي</v>
          </cell>
          <cell r="M12" t="str">
            <v>1996-11-11</v>
          </cell>
          <cell r="N12" t="str">
            <v>مغنية</v>
          </cell>
          <cell r="O12" t="str">
            <v>ذ</v>
          </cell>
          <cell r="P12" t="str">
            <v>ع1</v>
          </cell>
          <cell r="R12" t="str">
            <v>ن د1</v>
          </cell>
          <cell r="U12">
            <v>7</v>
          </cell>
          <cell r="V12" t="str">
            <v>خاليد أمير فيصل</v>
          </cell>
          <cell r="W12" t="str">
            <v>1999-05-02</v>
          </cell>
          <cell r="X12" t="str">
            <v>مغنية</v>
          </cell>
          <cell r="Y12" t="str">
            <v>ذ</v>
          </cell>
          <cell r="AB12" t="str">
            <v>م1</v>
          </cell>
          <cell r="AE12">
            <v>7</v>
          </cell>
          <cell r="AF12" t="str">
            <v>بوطاقة أمينة</v>
          </cell>
          <cell r="AG12" t="str">
            <v>1999-12-31</v>
          </cell>
          <cell r="AH12" t="str">
            <v>مغنية</v>
          </cell>
          <cell r="AI12" t="str">
            <v>أ</v>
          </cell>
          <cell r="AL12" t="str">
            <v>م2</v>
          </cell>
          <cell r="AO12">
            <v>7</v>
          </cell>
          <cell r="AP12" t="str">
            <v>بن عرفة زهور</v>
          </cell>
          <cell r="AQ12" t="str">
            <v>1996-04-20</v>
          </cell>
          <cell r="AR12" t="str">
            <v>سيدي مجاهد</v>
          </cell>
          <cell r="AS12" t="str">
            <v>أ</v>
          </cell>
          <cell r="AT12" t="str">
            <v>ع2</v>
          </cell>
          <cell r="AV12" t="str">
            <v>ن د2</v>
          </cell>
          <cell r="AY12">
            <v>7</v>
          </cell>
          <cell r="AZ12" t="str">
            <v>جريف إكرام</v>
          </cell>
          <cell r="BA12" t="str">
            <v>1997-10-05</v>
          </cell>
          <cell r="BB12" t="str">
            <v>مغنية</v>
          </cell>
          <cell r="BC12" t="str">
            <v>أ</v>
          </cell>
          <cell r="BD12" t="str">
            <v>ع2</v>
          </cell>
          <cell r="BF12" t="str">
            <v>ن د2</v>
          </cell>
          <cell r="BI12">
            <v>7</v>
          </cell>
          <cell r="BJ12" t="str">
            <v>بن طيب فاطمة الزهراء</v>
          </cell>
          <cell r="BK12" t="str">
            <v>1998-06-02</v>
          </cell>
          <cell r="BL12" t="str">
            <v>مغنية</v>
          </cell>
          <cell r="BM12" t="str">
            <v>أ</v>
          </cell>
          <cell r="BP12" t="str">
            <v>م2</v>
          </cell>
          <cell r="BS12">
            <v>7</v>
          </cell>
          <cell r="BT12" t="str">
            <v>بناصر خلود هديل</v>
          </cell>
          <cell r="BU12" t="str">
            <v>2000-02-24</v>
          </cell>
          <cell r="BV12" t="str">
            <v>مغنية</v>
          </cell>
          <cell r="BW12" t="str">
            <v>أ</v>
          </cell>
          <cell r="BZ12" t="str">
            <v>خ2</v>
          </cell>
          <cell r="CC12">
            <v>7</v>
          </cell>
        </row>
        <row r="13">
          <cell r="A13">
            <v>8</v>
          </cell>
          <cell r="B13" t="str">
            <v>حمدوني إناس</v>
          </cell>
          <cell r="C13" t="str">
            <v>1999-07-08</v>
          </cell>
          <cell r="D13" t="str">
            <v>مغنية</v>
          </cell>
          <cell r="E13" t="str">
            <v>أ</v>
          </cell>
          <cell r="H13" t="str">
            <v>م2</v>
          </cell>
          <cell r="K13">
            <v>9</v>
          </cell>
          <cell r="L13" t="str">
            <v>حواسة عبد الناصر</v>
          </cell>
          <cell r="M13" t="str">
            <v>1999-11-17</v>
          </cell>
          <cell r="N13" t="str">
            <v>مغنية</v>
          </cell>
          <cell r="O13" t="str">
            <v>ذ</v>
          </cell>
          <cell r="R13" t="str">
            <v>خ1</v>
          </cell>
          <cell r="U13">
            <v>8</v>
          </cell>
          <cell r="V13" t="str">
            <v>داسي وليد</v>
          </cell>
          <cell r="W13" t="str">
            <v>1999-03-27</v>
          </cell>
          <cell r="X13" t="str">
            <v>سيدي بلعباس</v>
          </cell>
          <cell r="Y13" t="str">
            <v>ذ</v>
          </cell>
          <cell r="AB13" t="str">
            <v>م1</v>
          </cell>
          <cell r="AE13">
            <v>8</v>
          </cell>
          <cell r="AF13" t="str">
            <v>بولكرطوس جمال الدين</v>
          </cell>
          <cell r="AG13" t="str">
            <v>1999-08-02</v>
          </cell>
          <cell r="AH13" t="str">
            <v>عين تموشنت</v>
          </cell>
          <cell r="AI13" t="str">
            <v>ذ</v>
          </cell>
          <cell r="AL13" t="str">
            <v>خ1</v>
          </cell>
          <cell r="AO13">
            <v>8</v>
          </cell>
          <cell r="AP13" t="str">
            <v>بوحفص حاج رضوان</v>
          </cell>
          <cell r="AQ13" t="str">
            <v>1998-03-13</v>
          </cell>
          <cell r="AR13" t="str">
            <v>مغنية</v>
          </cell>
          <cell r="AS13" t="str">
            <v>ذ</v>
          </cell>
          <cell r="AV13" t="str">
            <v>خ1</v>
          </cell>
          <cell r="AY13">
            <v>8</v>
          </cell>
          <cell r="AZ13" t="str">
            <v>حشماوي إكرام</v>
          </cell>
          <cell r="BA13" t="str">
            <v>1997-12-25</v>
          </cell>
          <cell r="BB13" t="str">
            <v>مغنية</v>
          </cell>
          <cell r="BC13" t="str">
            <v>أ</v>
          </cell>
          <cell r="BF13" t="str">
            <v>م2</v>
          </cell>
          <cell r="BI13">
            <v>8</v>
          </cell>
          <cell r="BJ13" t="str">
            <v>بن عيسى أحمد</v>
          </cell>
          <cell r="BK13" t="str">
            <v>1997-11-11</v>
          </cell>
          <cell r="BL13" t="str">
            <v>مغنية</v>
          </cell>
          <cell r="BM13" t="str">
            <v>ذ</v>
          </cell>
          <cell r="BP13" t="str">
            <v>م1</v>
          </cell>
          <cell r="BS13">
            <v>8</v>
          </cell>
          <cell r="BT13" t="str">
            <v>بوستة نسيمة</v>
          </cell>
          <cell r="BU13" t="str">
            <v>1996-12-28</v>
          </cell>
          <cell r="BV13" t="str">
            <v>مغنية</v>
          </cell>
          <cell r="CC13">
            <v>8</v>
          </cell>
        </row>
        <row r="14">
          <cell r="A14">
            <v>9</v>
          </cell>
          <cell r="B14" t="str">
            <v>خاليد هشام</v>
          </cell>
          <cell r="C14" t="str">
            <v>1998-09-03</v>
          </cell>
          <cell r="D14" t="str">
            <v>الغزوات</v>
          </cell>
          <cell r="E14" t="str">
            <v>ذ</v>
          </cell>
          <cell r="H14" t="str">
            <v>م1</v>
          </cell>
          <cell r="K14">
            <v>10</v>
          </cell>
          <cell r="L14" t="str">
            <v>علوان فتحي</v>
          </cell>
          <cell r="M14" t="str">
            <v>1998-01-24</v>
          </cell>
          <cell r="N14" t="str">
            <v>مغنية</v>
          </cell>
          <cell r="O14" t="str">
            <v>ذ</v>
          </cell>
          <cell r="P14" t="str">
            <v>ع1</v>
          </cell>
          <cell r="R14" t="str">
            <v>ن د1</v>
          </cell>
          <cell r="U14">
            <v>9</v>
          </cell>
          <cell r="V14" t="str">
            <v>داود رامي كمال الدين</v>
          </cell>
          <cell r="W14" t="str">
            <v>1999-06-10</v>
          </cell>
          <cell r="X14" t="str">
            <v>مغنية</v>
          </cell>
          <cell r="Y14" t="str">
            <v>ذ</v>
          </cell>
          <cell r="Z14" t="str">
            <v>ع1</v>
          </cell>
          <cell r="AB14" t="str">
            <v>ن د1</v>
          </cell>
          <cell r="AE14">
            <v>9</v>
          </cell>
          <cell r="AF14" t="str">
            <v>جباري هاجر</v>
          </cell>
          <cell r="AG14" t="str">
            <v>1997-11-14</v>
          </cell>
          <cell r="AH14" t="str">
            <v>لواتة</v>
          </cell>
          <cell r="AI14" t="str">
            <v>أ</v>
          </cell>
          <cell r="AJ14" t="str">
            <v>ع2</v>
          </cell>
          <cell r="AL14" t="str">
            <v>خ2</v>
          </cell>
          <cell r="AO14">
            <v>9</v>
          </cell>
          <cell r="AP14" t="str">
            <v>بوحمامة ليندة</v>
          </cell>
          <cell r="AQ14" t="str">
            <v>1998-03-05</v>
          </cell>
          <cell r="AR14" t="str">
            <v>مغنية</v>
          </cell>
          <cell r="AS14" t="str">
            <v>أ</v>
          </cell>
          <cell r="AV14" t="str">
            <v>م2</v>
          </cell>
          <cell r="AY14">
            <v>9</v>
          </cell>
          <cell r="AZ14" t="str">
            <v>حمادي لطيفة</v>
          </cell>
          <cell r="BA14" t="str">
            <v>1998-06-30</v>
          </cell>
          <cell r="BB14" t="str">
            <v>مغنية</v>
          </cell>
          <cell r="BC14" t="str">
            <v>أ</v>
          </cell>
          <cell r="BF14" t="str">
            <v>م2</v>
          </cell>
          <cell r="BI14">
            <v>9</v>
          </cell>
          <cell r="BJ14" t="str">
            <v>بن قرين مغنية</v>
          </cell>
          <cell r="BK14" t="str">
            <v>1999-11-09</v>
          </cell>
          <cell r="BL14" t="str">
            <v>مغنية</v>
          </cell>
          <cell r="BM14" t="str">
            <v>أ</v>
          </cell>
          <cell r="BP14" t="str">
            <v>م2</v>
          </cell>
          <cell r="BS14">
            <v>9</v>
          </cell>
          <cell r="BT14" t="str">
            <v>بوشارب محمد</v>
          </cell>
          <cell r="BU14" t="str">
            <v>1996-01-05</v>
          </cell>
          <cell r="BV14" t="str">
            <v>مغنية</v>
          </cell>
          <cell r="BW14" t="str">
            <v>ذ</v>
          </cell>
          <cell r="BX14" t="str">
            <v>ع1</v>
          </cell>
          <cell r="BZ14" t="str">
            <v>ن د1</v>
          </cell>
          <cell r="CC14">
            <v>9</v>
          </cell>
        </row>
        <row r="15">
          <cell r="A15">
            <v>10</v>
          </cell>
          <cell r="B15" t="str">
            <v>خلوفي بلقاسم</v>
          </cell>
          <cell r="C15" t="str">
            <v>1998-07-09</v>
          </cell>
          <cell r="D15" t="str">
            <v>الجزائر</v>
          </cell>
          <cell r="E15" t="str">
            <v>ذ</v>
          </cell>
          <cell r="F15" t="str">
            <v>ع1</v>
          </cell>
          <cell r="H15" t="str">
            <v>ن د1</v>
          </cell>
          <cell r="K15">
            <v>11</v>
          </cell>
          <cell r="L15" t="str">
            <v>قادري رابح صغير أمين</v>
          </cell>
          <cell r="M15" t="str">
            <v>1999-09-30</v>
          </cell>
          <cell r="N15" t="str">
            <v>الغزوات</v>
          </cell>
          <cell r="O15" t="str">
            <v>ذ</v>
          </cell>
          <cell r="R15" t="str">
            <v>خ1</v>
          </cell>
          <cell r="U15">
            <v>10</v>
          </cell>
          <cell r="V15" t="str">
            <v>راس الواد فرح</v>
          </cell>
          <cell r="W15" t="str">
            <v>1999-05-04</v>
          </cell>
          <cell r="X15" t="str">
            <v>مغنية</v>
          </cell>
          <cell r="Y15" t="str">
            <v>أ</v>
          </cell>
          <cell r="AB15" t="str">
            <v>م2</v>
          </cell>
          <cell r="AE15">
            <v>10</v>
          </cell>
          <cell r="AF15" t="str">
            <v>جملي محمد الشافعي</v>
          </cell>
          <cell r="AG15" t="str">
            <v>1999-10-01</v>
          </cell>
          <cell r="AH15" t="str">
            <v>مغنية</v>
          </cell>
          <cell r="AI15" t="str">
            <v>ذ</v>
          </cell>
          <cell r="AL15" t="str">
            <v>م1</v>
          </cell>
          <cell r="AO15">
            <v>10</v>
          </cell>
          <cell r="AP15" t="str">
            <v>بوخاري عبد الرحمان</v>
          </cell>
          <cell r="AQ15" t="str">
            <v>1999-02-15</v>
          </cell>
          <cell r="AR15" t="str">
            <v>مغنية</v>
          </cell>
          <cell r="AS15" t="str">
            <v>ذ</v>
          </cell>
          <cell r="AV15" t="str">
            <v>م1</v>
          </cell>
          <cell r="AY15">
            <v>10</v>
          </cell>
          <cell r="AZ15" t="str">
            <v>حوات شهيناز</v>
          </cell>
          <cell r="BA15" t="str">
            <v>1998-09-26</v>
          </cell>
          <cell r="BB15" t="str">
            <v>مغنية</v>
          </cell>
          <cell r="BC15" t="str">
            <v>أ</v>
          </cell>
          <cell r="BF15" t="str">
            <v>خ2</v>
          </cell>
          <cell r="BI15">
            <v>10</v>
          </cell>
          <cell r="BJ15" t="str">
            <v>توبردة مغنية</v>
          </cell>
          <cell r="BK15" t="str">
            <v>1998-11-23</v>
          </cell>
          <cell r="BL15" t="str">
            <v>مغنية</v>
          </cell>
          <cell r="BM15" t="str">
            <v>أ</v>
          </cell>
          <cell r="BP15" t="str">
            <v>م2</v>
          </cell>
          <cell r="BS15">
            <v>10</v>
          </cell>
          <cell r="BT15" t="str">
            <v>بوغازي وسيلة</v>
          </cell>
          <cell r="BU15" t="str">
            <v>1997-09-28</v>
          </cell>
          <cell r="BV15" t="str">
            <v>مغنية</v>
          </cell>
          <cell r="BW15" t="str">
            <v>أ</v>
          </cell>
          <cell r="BX15" t="str">
            <v>ع2</v>
          </cell>
          <cell r="BZ15" t="str">
            <v>ن د2</v>
          </cell>
          <cell r="CC15">
            <v>10</v>
          </cell>
        </row>
        <row r="16">
          <cell r="A16">
            <v>11</v>
          </cell>
          <cell r="B16" t="str">
            <v>خلوفي عادل</v>
          </cell>
          <cell r="C16" t="str">
            <v>1999-07-22</v>
          </cell>
          <cell r="D16" t="str">
            <v>تلمسان</v>
          </cell>
          <cell r="E16" t="str">
            <v>ذ</v>
          </cell>
          <cell r="H16" t="str">
            <v>م1</v>
          </cell>
          <cell r="K16">
            <v>12</v>
          </cell>
          <cell r="L16" t="str">
            <v>مرغاد إلياس</v>
          </cell>
          <cell r="M16" t="str">
            <v>1997-07-08</v>
          </cell>
          <cell r="N16" t="str">
            <v>مغنية</v>
          </cell>
          <cell r="O16" t="str">
            <v>ذ</v>
          </cell>
          <cell r="R16" t="str">
            <v>خ1</v>
          </cell>
          <cell r="U16">
            <v>11</v>
          </cell>
          <cell r="V16" t="str">
            <v>سبيع الواسيني</v>
          </cell>
          <cell r="W16" t="str">
            <v>1999-08-03</v>
          </cell>
          <cell r="X16" t="str">
            <v>مغنية</v>
          </cell>
          <cell r="Y16" t="str">
            <v>ذ</v>
          </cell>
          <cell r="AB16" t="str">
            <v>م1</v>
          </cell>
          <cell r="AE16">
            <v>11</v>
          </cell>
          <cell r="AF16" t="str">
            <v>خاطر منال</v>
          </cell>
          <cell r="AG16" t="str">
            <v>1999-11-03</v>
          </cell>
          <cell r="AH16" t="str">
            <v>مغنية</v>
          </cell>
          <cell r="AI16" t="str">
            <v>أ</v>
          </cell>
          <cell r="AL16" t="str">
            <v>ن د2</v>
          </cell>
          <cell r="AO16">
            <v>11</v>
          </cell>
          <cell r="AP16" t="str">
            <v>بوزيان بلال</v>
          </cell>
          <cell r="AQ16" t="str">
            <v>1998-11-08</v>
          </cell>
          <cell r="AR16" t="str">
            <v>مغنية</v>
          </cell>
          <cell r="AS16" t="str">
            <v>ذ</v>
          </cell>
          <cell r="AV16" t="str">
            <v>خ1</v>
          </cell>
          <cell r="AY16">
            <v>11</v>
          </cell>
          <cell r="AZ16" t="str">
            <v>سعيداني حنان</v>
          </cell>
          <cell r="BA16" t="str">
            <v>1995-08-18</v>
          </cell>
          <cell r="BB16" t="str">
            <v>مغنية</v>
          </cell>
          <cell r="BC16" t="str">
            <v>أ</v>
          </cell>
          <cell r="BD16" t="str">
            <v>ع2</v>
          </cell>
          <cell r="BF16" t="str">
            <v>خ2</v>
          </cell>
          <cell r="BI16">
            <v>11</v>
          </cell>
          <cell r="BJ16" t="str">
            <v>جريوات شيماء</v>
          </cell>
          <cell r="BK16" t="str">
            <v>1999-09-09</v>
          </cell>
          <cell r="BL16" t="str">
            <v>عين تموشنت</v>
          </cell>
          <cell r="BM16" t="str">
            <v>أ</v>
          </cell>
          <cell r="BP16" t="str">
            <v>م2</v>
          </cell>
          <cell r="BS16">
            <v>11</v>
          </cell>
          <cell r="BT16" t="str">
            <v>تاجوري سارة</v>
          </cell>
          <cell r="BU16" t="str">
            <v>1998-07-02</v>
          </cell>
          <cell r="BV16" t="str">
            <v>مغنية</v>
          </cell>
          <cell r="BW16" t="str">
            <v>أ</v>
          </cell>
          <cell r="BZ16" t="str">
            <v>ن د2</v>
          </cell>
          <cell r="CC16">
            <v>11</v>
          </cell>
        </row>
        <row r="17">
          <cell r="A17">
            <v>12</v>
          </cell>
          <cell r="B17" t="str">
            <v>ديب أحمد طاع الله</v>
          </cell>
          <cell r="C17" t="str">
            <v>1999-05-20</v>
          </cell>
          <cell r="D17" t="str">
            <v>مغنية</v>
          </cell>
          <cell r="E17" t="str">
            <v>ذ</v>
          </cell>
          <cell r="H17" t="str">
            <v>م1</v>
          </cell>
          <cell r="K17">
            <v>13</v>
          </cell>
          <cell r="L17" t="str">
            <v>منصوري المهدي</v>
          </cell>
          <cell r="M17" t="str">
            <v>1997-04-09</v>
          </cell>
          <cell r="N17" t="str">
            <v>مغنية</v>
          </cell>
          <cell r="O17" t="str">
            <v>ذ</v>
          </cell>
          <cell r="R17" t="str">
            <v>ن د1</v>
          </cell>
          <cell r="U17">
            <v>12</v>
          </cell>
          <cell r="V17" t="str">
            <v>سبيع لخضر</v>
          </cell>
          <cell r="W17" t="str">
            <v>1997-10-13</v>
          </cell>
          <cell r="X17" t="str">
            <v>مغنية</v>
          </cell>
          <cell r="Y17" t="str">
            <v>ذ</v>
          </cell>
          <cell r="AB17" t="str">
            <v>خ1</v>
          </cell>
          <cell r="AE17">
            <v>12</v>
          </cell>
          <cell r="AF17" t="str">
            <v>خلوفي فاطمة الزهراء</v>
          </cell>
          <cell r="AG17" t="str">
            <v>1999-02-20</v>
          </cell>
          <cell r="AH17" t="str">
            <v>مغنية</v>
          </cell>
          <cell r="AI17" t="str">
            <v>أ</v>
          </cell>
          <cell r="AL17" t="str">
            <v>م2</v>
          </cell>
          <cell r="AO17">
            <v>12</v>
          </cell>
          <cell r="AP17" t="str">
            <v>بوزيان نسرين فاطمة الزهراء</v>
          </cell>
          <cell r="AQ17" t="str">
            <v>1999-03-09</v>
          </cell>
          <cell r="AR17" t="str">
            <v>مغنية</v>
          </cell>
          <cell r="AS17" t="str">
            <v>أ</v>
          </cell>
          <cell r="AV17" t="str">
            <v>خ2</v>
          </cell>
          <cell r="AY17">
            <v>12</v>
          </cell>
          <cell r="AZ17" t="str">
            <v>شرقي ليلى</v>
          </cell>
          <cell r="BA17" t="str">
            <v>1996-10-27</v>
          </cell>
          <cell r="BB17" t="str">
            <v>مغنية</v>
          </cell>
          <cell r="BC17" t="str">
            <v>أ</v>
          </cell>
          <cell r="BF17" t="str">
            <v>ن د2</v>
          </cell>
          <cell r="BI17">
            <v>12</v>
          </cell>
          <cell r="BJ17" t="str">
            <v>جزيري خديجة</v>
          </cell>
          <cell r="BK17" t="str">
            <v>1997-08-18</v>
          </cell>
          <cell r="BL17" t="str">
            <v>مغنية</v>
          </cell>
          <cell r="BM17" t="str">
            <v>أ</v>
          </cell>
          <cell r="BP17" t="str">
            <v>خ2</v>
          </cell>
          <cell r="BS17">
            <v>12</v>
          </cell>
          <cell r="BT17" t="str">
            <v>تبحريتي إبراهيم</v>
          </cell>
          <cell r="BU17" t="str">
            <v>1999-08-25</v>
          </cell>
          <cell r="BV17" t="str">
            <v>مغنية</v>
          </cell>
          <cell r="BW17" t="str">
            <v>ذ</v>
          </cell>
          <cell r="BZ17" t="str">
            <v>خ1</v>
          </cell>
          <cell r="CC17">
            <v>12</v>
          </cell>
        </row>
        <row r="18">
          <cell r="A18">
            <v>13</v>
          </cell>
          <cell r="B18" t="str">
            <v>ساعد نسرين</v>
          </cell>
          <cell r="C18" t="str">
            <v>1998-05-13</v>
          </cell>
          <cell r="D18" t="str">
            <v>مغنية</v>
          </cell>
          <cell r="E18" t="str">
            <v>أ</v>
          </cell>
          <cell r="F18" t="str">
            <v>ع2</v>
          </cell>
          <cell r="H18" t="str">
            <v>ن د2</v>
          </cell>
          <cell r="K18">
            <v>14</v>
          </cell>
          <cell r="L18" t="str">
            <v>موساوي خيرة</v>
          </cell>
          <cell r="M18" t="str">
            <v>1999-09-22</v>
          </cell>
          <cell r="N18" t="str">
            <v>مستغانم</v>
          </cell>
          <cell r="O18" t="str">
            <v>أ</v>
          </cell>
          <cell r="R18" t="str">
            <v>م2</v>
          </cell>
          <cell r="U18">
            <v>13</v>
          </cell>
          <cell r="V18" t="str">
            <v>سحنون حفصة</v>
          </cell>
          <cell r="W18" t="str">
            <v>1999-07-07</v>
          </cell>
          <cell r="X18" t="str">
            <v>مغنية</v>
          </cell>
          <cell r="Y18" t="str">
            <v>أ</v>
          </cell>
          <cell r="AB18" t="str">
            <v>خ2</v>
          </cell>
          <cell r="AE18">
            <v>13</v>
          </cell>
          <cell r="AF18" t="str">
            <v>رانبي جواد</v>
          </cell>
          <cell r="AG18" t="str">
            <v>1999-07-04</v>
          </cell>
          <cell r="AH18" t="str">
            <v>مغنية</v>
          </cell>
          <cell r="AI18" t="str">
            <v>ذ</v>
          </cell>
          <cell r="AL18" t="str">
            <v>خ1</v>
          </cell>
          <cell r="AO18">
            <v>13</v>
          </cell>
          <cell r="AP18" t="str">
            <v>جوبير إكرام</v>
          </cell>
          <cell r="AQ18" t="str">
            <v>1998-08-09</v>
          </cell>
          <cell r="AR18" t="str">
            <v>مغنية</v>
          </cell>
          <cell r="AS18" t="str">
            <v>أ</v>
          </cell>
          <cell r="AV18" t="str">
            <v>م2</v>
          </cell>
          <cell r="AY18">
            <v>13</v>
          </cell>
          <cell r="AZ18" t="str">
            <v>صادقي زكية</v>
          </cell>
          <cell r="BA18" t="str">
            <v>1997-11-04</v>
          </cell>
          <cell r="BB18" t="str">
            <v>مغنية</v>
          </cell>
          <cell r="BC18" t="str">
            <v>أ</v>
          </cell>
          <cell r="BF18" t="str">
            <v>م2</v>
          </cell>
          <cell r="BI18">
            <v>13</v>
          </cell>
          <cell r="BJ18" t="str">
            <v>حاجي مونية</v>
          </cell>
          <cell r="BK18" t="str">
            <v>1998-04-29</v>
          </cell>
          <cell r="BL18" t="str">
            <v>مغنية</v>
          </cell>
          <cell r="BM18" t="str">
            <v>أ</v>
          </cell>
          <cell r="BP18" t="str">
            <v>م2</v>
          </cell>
          <cell r="BS18">
            <v>13</v>
          </cell>
          <cell r="BT18" t="str">
            <v>جوادي خديجة شيماء</v>
          </cell>
          <cell r="BU18" t="str">
            <v>1998-06-26</v>
          </cell>
          <cell r="BV18" t="str">
            <v>بني صاف</v>
          </cell>
          <cell r="BW18" t="str">
            <v>أ</v>
          </cell>
          <cell r="BZ18" t="str">
            <v>خ2</v>
          </cell>
          <cell r="CC18">
            <v>13</v>
          </cell>
        </row>
        <row r="19">
          <cell r="A19">
            <v>14</v>
          </cell>
          <cell r="B19" t="str">
            <v>سعادنة جلال</v>
          </cell>
          <cell r="C19" t="str">
            <v>1999-01-16</v>
          </cell>
          <cell r="D19" t="str">
            <v>مغنية</v>
          </cell>
          <cell r="E19" t="str">
            <v>ذ</v>
          </cell>
          <cell r="H19" t="str">
            <v>م1</v>
          </cell>
          <cell r="K19">
            <v>15</v>
          </cell>
          <cell r="U19">
            <v>14</v>
          </cell>
          <cell r="V19" t="str">
            <v>سمار سارة</v>
          </cell>
          <cell r="W19" t="str">
            <v>1999-01-30</v>
          </cell>
          <cell r="X19" t="str">
            <v>مغنية</v>
          </cell>
          <cell r="Y19" t="str">
            <v>أ</v>
          </cell>
          <cell r="AB19" t="str">
            <v>م2</v>
          </cell>
          <cell r="AE19">
            <v>14</v>
          </cell>
          <cell r="AF19" t="str">
            <v>ريفي يوسف</v>
          </cell>
          <cell r="AG19" t="str">
            <v>1996-09-16</v>
          </cell>
          <cell r="AH19" t="str">
            <v>مغنية</v>
          </cell>
          <cell r="AI19" t="str">
            <v>ذ</v>
          </cell>
          <cell r="AJ19" t="str">
            <v>ع1</v>
          </cell>
          <cell r="AL19" t="str">
            <v>خ1</v>
          </cell>
          <cell r="AO19">
            <v>14</v>
          </cell>
          <cell r="AP19" t="str">
            <v>حسني حنان</v>
          </cell>
          <cell r="AQ19" t="str">
            <v>1999-03-09</v>
          </cell>
          <cell r="AR19" t="str">
            <v>مغنية</v>
          </cell>
          <cell r="AS19" t="str">
            <v>أ</v>
          </cell>
          <cell r="AV19" t="str">
            <v>م2</v>
          </cell>
          <cell r="AY19">
            <v>14</v>
          </cell>
          <cell r="AZ19" t="str">
            <v>عباسي أسامة</v>
          </cell>
          <cell r="BA19" t="str">
            <v>1996-11-05</v>
          </cell>
          <cell r="BB19" t="str">
            <v>مغنية</v>
          </cell>
          <cell r="BC19" t="str">
            <v>ذ</v>
          </cell>
          <cell r="BF19" t="str">
            <v>م1</v>
          </cell>
          <cell r="BI19">
            <v>14</v>
          </cell>
          <cell r="BJ19" t="str">
            <v>خضراوي صبرينة</v>
          </cell>
          <cell r="BK19" t="str">
            <v>1996-03-28</v>
          </cell>
          <cell r="BL19" t="str">
            <v>مغنية</v>
          </cell>
          <cell r="BM19" t="str">
            <v>أ</v>
          </cell>
          <cell r="BP19" t="str">
            <v>م2</v>
          </cell>
          <cell r="BS19">
            <v>14</v>
          </cell>
          <cell r="BT19" t="str">
            <v>حمادي نورالهدى</v>
          </cell>
          <cell r="BU19" t="str">
            <v>1999-09-19</v>
          </cell>
          <cell r="BV19" t="str">
            <v>مغنية</v>
          </cell>
          <cell r="BW19" t="str">
            <v>أ</v>
          </cell>
          <cell r="BZ19" t="str">
            <v>م2</v>
          </cell>
          <cell r="CC19">
            <v>14</v>
          </cell>
        </row>
        <row r="20">
          <cell r="A20">
            <v>15</v>
          </cell>
          <cell r="B20" t="str">
            <v>شيخ عبد الله</v>
          </cell>
          <cell r="C20" t="str">
            <v>1996-12-09</v>
          </cell>
          <cell r="D20" t="str">
            <v>تلمسان</v>
          </cell>
          <cell r="K20">
            <v>16</v>
          </cell>
          <cell r="U20">
            <v>15</v>
          </cell>
          <cell r="V20" t="str">
            <v>شادلي أمين</v>
          </cell>
          <cell r="W20" t="str">
            <v>1998-08-16</v>
          </cell>
          <cell r="X20" t="str">
            <v>مغنية</v>
          </cell>
          <cell r="Y20" t="str">
            <v>ذ</v>
          </cell>
          <cell r="Z20" t="str">
            <v>ع1</v>
          </cell>
          <cell r="AB20" t="str">
            <v>ن د1</v>
          </cell>
          <cell r="AE20">
            <v>15</v>
          </cell>
          <cell r="AF20" t="str">
            <v>زحزوح أميرة</v>
          </cell>
          <cell r="AG20" t="str">
            <v>1999-01-20</v>
          </cell>
          <cell r="AH20" t="str">
            <v>مغنية</v>
          </cell>
          <cell r="AI20" t="str">
            <v>أ</v>
          </cell>
          <cell r="AL20" t="str">
            <v>م2</v>
          </cell>
          <cell r="AO20">
            <v>15</v>
          </cell>
          <cell r="AP20" t="str">
            <v>دريسي إيمان</v>
          </cell>
          <cell r="AQ20" t="str">
            <v>1999-09-06</v>
          </cell>
          <cell r="AR20" t="str">
            <v>مغنية</v>
          </cell>
          <cell r="AS20" t="str">
            <v>أ</v>
          </cell>
          <cell r="AV20" t="str">
            <v>خ2</v>
          </cell>
          <cell r="AY20">
            <v>15</v>
          </cell>
          <cell r="AZ20" t="str">
            <v>علوان مروى</v>
          </cell>
          <cell r="BA20" t="str">
            <v>1998-11-07</v>
          </cell>
          <cell r="BB20" t="str">
            <v>مغنية</v>
          </cell>
          <cell r="BC20" t="str">
            <v>أ</v>
          </cell>
          <cell r="BF20" t="str">
            <v>م2</v>
          </cell>
          <cell r="BI20">
            <v>15</v>
          </cell>
          <cell r="BJ20" t="str">
            <v>دخيسي سارة</v>
          </cell>
          <cell r="BK20" t="str">
            <v>1998-11-08</v>
          </cell>
          <cell r="BL20" t="str">
            <v>مغنية</v>
          </cell>
          <cell r="BM20" t="str">
            <v>أ</v>
          </cell>
          <cell r="BP20" t="str">
            <v>م2</v>
          </cell>
          <cell r="BS20">
            <v>15</v>
          </cell>
          <cell r="BT20" t="str">
            <v>حواسة سيدي محمد</v>
          </cell>
          <cell r="BU20" t="str">
            <v>1996-09-13</v>
          </cell>
          <cell r="BV20" t="str">
            <v>مغنية</v>
          </cell>
          <cell r="BW20" t="str">
            <v>ذ</v>
          </cell>
          <cell r="BZ20" t="str">
            <v>م1</v>
          </cell>
          <cell r="CC20">
            <v>15</v>
          </cell>
        </row>
        <row r="21">
          <cell r="A21">
            <v>16</v>
          </cell>
          <cell r="B21" t="str">
            <v>طباني عبد الرحيم بشير</v>
          </cell>
          <cell r="C21" t="str">
            <v>1999-05-10</v>
          </cell>
          <cell r="D21" t="str">
            <v>المشرية</v>
          </cell>
          <cell r="E21" t="str">
            <v>ذ</v>
          </cell>
          <cell r="F21" t="str">
            <v>ع1</v>
          </cell>
          <cell r="H21" t="str">
            <v>م1</v>
          </cell>
          <cell r="K21">
            <v>17</v>
          </cell>
          <cell r="U21">
            <v>16</v>
          </cell>
          <cell r="V21" t="str">
            <v>شحيح محمد الأمين</v>
          </cell>
          <cell r="W21" t="str">
            <v>1999-08-25</v>
          </cell>
          <cell r="X21" t="str">
            <v>مغنية</v>
          </cell>
          <cell r="Y21" t="str">
            <v>ذ</v>
          </cell>
          <cell r="AB21" t="str">
            <v>م1</v>
          </cell>
          <cell r="AE21">
            <v>16</v>
          </cell>
          <cell r="AF21" t="str">
            <v>سبو محمد علي</v>
          </cell>
          <cell r="AG21" t="str">
            <v>1997-02-01</v>
          </cell>
          <cell r="AH21" t="str">
            <v>مغنية</v>
          </cell>
          <cell r="AI21" t="str">
            <v>ذ</v>
          </cell>
          <cell r="AJ21" t="str">
            <v>ع1</v>
          </cell>
          <cell r="AL21" t="str">
            <v>خ1</v>
          </cell>
          <cell r="AO21">
            <v>16</v>
          </cell>
          <cell r="AP21" t="str">
            <v>دياب سارة</v>
          </cell>
          <cell r="AQ21" t="str">
            <v>1998-12-08</v>
          </cell>
          <cell r="AR21" t="str">
            <v>مغنية</v>
          </cell>
          <cell r="AS21" t="str">
            <v>أ</v>
          </cell>
          <cell r="AT21" t="str">
            <v>ع2</v>
          </cell>
          <cell r="AV21" t="str">
            <v>ن د2</v>
          </cell>
          <cell r="AY21">
            <v>16</v>
          </cell>
          <cell r="AZ21" t="str">
            <v>فوقي نور الهدى</v>
          </cell>
          <cell r="BA21" t="str">
            <v>1998-10-04</v>
          </cell>
          <cell r="BB21" t="str">
            <v>مغنية</v>
          </cell>
          <cell r="BC21" t="str">
            <v>أ</v>
          </cell>
          <cell r="BF21" t="str">
            <v>م2</v>
          </cell>
          <cell r="BI21">
            <v>16</v>
          </cell>
          <cell r="BJ21" t="str">
            <v>زقاي شهيناز</v>
          </cell>
          <cell r="BK21" t="str">
            <v>1997-08-01</v>
          </cell>
          <cell r="BL21" t="str">
            <v>مغنية</v>
          </cell>
          <cell r="BM21" t="str">
            <v>أ</v>
          </cell>
          <cell r="BP21" t="str">
            <v>م2</v>
          </cell>
          <cell r="BS21">
            <v>16</v>
          </cell>
          <cell r="BT21" t="str">
            <v>خالدي قويدر</v>
          </cell>
          <cell r="BU21" t="str">
            <v>1997-07-31</v>
          </cell>
          <cell r="BV21" t="str">
            <v>مغنية</v>
          </cell>
          <cell r="BW21" t="str">
            <v>ذ</v>
          </cell>
          <cell r="BZ21" t="str">
            <v>م1</v>
          </cell>
          <cell r="CC21">
            <v>16</v>
          </cell>
        </row>
        <row r="22">
          <cell r="A22">
            <v>17</v>
          </cell>
          <cell r="B22" t="str">
            <v>عبدون كمال</v>
          </cell>
          <cell r="C22" t="str">
            <v>1998-06-22</v>
          </cell>
          <cell r="D22" t="str">
            <v>مغنية</v>
          </cell>
          <cell r="E22" t="str">
            <v>ذ</v>
          </cell>
          <cell r="H22" t="str">
            <v>م1</v>
          </cell>
          <cell r="K22">
            <v>18</v>
          </cell>
          <cell r="U22">
            <v>17</v>
          </cell>
          <cell r="V22" t="str">
            <v>صدوقي أحمد</v>
          </cell>
          <cell r="W22" t="str">
            <v>1999-02-05</v>
          </cell>
          <cell r="X22" t="str">
            <v>مغنية</v>
          </cell>
          <cell r="Y22" t="str">
            <v>ذ</v>
          </cell>
          <cell r="AB22" t="str">
            <v>م1</v>
          </cell>
          <cell r="AE22">
            <v>17</v>
          </cell>
          <cell r="AF22" t="str">
            <v>سونة أمينة</v>
          </cell>
          <cell r="AG22" t="str">
            <v>1997-09-06</v>
          </cell>
          <cell r="AH22" t="str">
            <v>مغنية</v>
          </cell>
          <cell r="AI22" t="str">
            <v>أ</v>
          </cell>
          <cell r="AJ22" t="str">
            <v>ع2</v>
          </cell>
          <cell r="AL22" t="str">
            <v>ن د2</v>
          </cell>
          <cell r="AO22">
            <v>17</v>
          </cell>
          <cell r="AP22" t="str">
            <v>صادقي يوسف</v>
          </cell>
          <cell r="AQ22" t="str">
            <v>1999-10-23</v>
          </cell>
          <cell r="AR22" t="str">
            <v>مغنية</v>
          </cell>
          <cell r="AS22" t="str">
            <v>ذ</v>
          </cell>
          <cell r="AV22" t="str">
            <v>م1</v>
          </cell>
          <cell r="AY22">
            <v>17</v>
          </cell>
          <cell r="AZ22" t="str">
            <v>قوراري محمد هشام</v>
          </cell>
          <cell r="BA22" t="str">
            <v>1996-03-22</v>
          </cell>
          <cell r="BB22" t="str">
            <v>مغنية</v>
          </cell>
          <cell r="BC22" t="str">
            <v>ذ</v>
          </cell>
          <cell r="BF22" t="str">
            <v>خ1</v>
          </cell>
          <cell r="BI22">
            <v>17</v>
          </cell>
          <cell r="BJ22" t="str">
            <v>زواري شيماء</v>
          </cell>
          <cell r="BK22" t="str">
            <v>1999-01-27</v>
          </cell>
          <cell r="BL22" t="str">
            <v>مغنية</v>
          </cell>
          <cell r="BM22" t="str">
            <v>أ</v>
          </cell>
          <cell r="BP22" t="str">
            <v>م2</v>
          </cell>
          <cell r="BS22">
            <v>17</v>
          </cell>
          <cell r="BT22" t="str">
            <v>رحماني نورالهدى</v>
          </cell>
          <cell r="BU22" t="str">
            <v>1999-09-02</v>
          </cell>
          <cell r="BV22" t="str">
            <v>مغنية</v>
          </cell>
          <cell r="BW22" t="str">
            <v>أ</v>
          </cell>
          <cell r="BZ22" t="str">
            <v>م2</v>
          </cell>
          <cell r="CC22">
            <v>17</v>
          </cell>
        </row>
        <row r="23">
          <cell r="A23">
            <v>18</v>
          </cell>
          <cell r="B23" t="str">
            <v>عشور شهيناز</v>
          </cell>
          <cell r="C23" t="str">
            <v>1998-10-26</v>
          </cell>
          <cell r="D23" t="str">
            <v>مغنية</v>
          </cell>
          <cell r="E23" t="str">
            <v>أ</v>
          </cell>
          <cell r="H23" t="str">
            <v>م2</v>
          </cell>
          <cell r="K23">
            <v>19</v>
          </cell>
          <cell r="U23">
            <v>18</v>
          </cell>
          <cell r="V23" t="str">
            <v>ضيف الله محمد الشريف</v>
          </cell>
          <cell r="W23" t="str">
            <v>1999-08-31</v>
          </cell>
          <cell r="X23" t="str">
            <v>مغنية</v>
          </cell>
          <cell r="Y23" t="str">
            <v>ذ</v>
          </cell>
          <cell r="AB23" t="str">
            <v>خ1</v>
          </cell>
          <cell r="AE23">
            <v>18</v>
          </cell>
          <cell r="AF23" t="str">
            <v>شقرون هبة الرحمن</v>
          </cell>
          <cell r="AG23" t="str">
            <v>1999-03-10</v>
          </cell>
          <cell r="AH23" t="str">
            <v>مغنية</v>
          </cell>
          <cell r="AI23" t="str">
            <v>أ</v>
          </cell>
          <cell r="AL23" t="str">
            <v>م2</v>
          </cell>
          <cell r="AO23">
            <v>18</v>
          </cell>
          <cell r="AP23" t="str">
            <v>صواق لحبيب</v>
          </cell>
          <cell r="AQ23" t="str">
            <v>1998-04-28</v>
          </cell>
          <cell r="AR23" t="str">
            <v>سعيدة</v>
          </cell>
          <cell r="AS23" t="str">
            <v>ذ</v>
          </cell>
          <cell r="AT23" t="str">
            <v>ع1</v>
          </cell>
          <cell r="AV23" t="str">
            <v>ن د1</v>
          </cell>
          <cell r="AY23">
            <v>18</v>
          </cell>
          <cell r="AZ23" t="str">
            <v>كحلي زبيدة</v>
          </cell>
          <cell r="BA23" t="str">
            <v>1998-10-30</v>
          </cell>
          <cell r="BB23" t="str">
            <v>مغنية</v>
          </cell>
          <cell r="BC23" t="str">
            <v>أ</v>
          </cell>
          <cell r="BF23" t="str">
            <v>م2</v>
          </cell>
          <cell r="BI23">
            <v>18</v>
          </cell>
          <cell r="BJ23" t="str">
            <v>عبد المالك أمال</v>
          </cell>
          <cell r="BK23" t="str">
            <v>1999-08-10</v>
          </cell>
          <cell r="BL23" t="str">
            <v>مغنية</v>
          </cell>
          <cell r="BM23" t="str">
            <v>أ</v>
          </cell>
          <cell r="BP23" t="str">
            <v>م2</v>
          </cell>
          <cell r="BS23">
            <v>18</v>
          </cell>
          <cell r="BT23" t="str">
            <v>روماشي مغنية</v>
          </cell>
          <cell r="BU23" t="str">
            <v>1999-11-05</v>
          </cell>
          <cell r="BV23" t="str">
            <v>مغنية</v>
          </cell>
          <cell r="BW23" t="str">
            <v>أ</v>
          </cell>
          <cell r="BZ23" t="str">
            <v>ن د2</v>
          </cell>
          <cell r="CC23">
            <v>18</v>
          </cell>
        </row>
        <row r="24">
          <cell r="A24">
            <v>19</v>
          </cell>
          <cell r="B24" t="str">
            <v>عمراوي شيماء</v>
          </cell>
          <cell r="C24" t="str">
            <v>1999-09-02</v>
          </cell>
          <cell r="D24" t="str">
            <v>مغنية</v>
          </cell>
          <cell r="E24" t="str">
            <v>أ</v>
          </cell>
          <cell r="H24" t="str">
            <v>م2</v>
          </cell>
          <cell r="K24">
            <v>20</v>
          </cell>
          <cell r="U24">
            <v>19</v>
          </cell>
          <cell r="V24" t="str">
            <v>ضيف هديل</v>
          </cell>
          <cell r="W24" t="str">
            <v>2000-07-21</v>
          </cell>
          <cell r="X24" t="str">
            <v>مغنية</v>
          </cell>
          <cell r="Y24" t="str">
            <v>أ</v>
          </cell>
          <cell r="AB24" t="str">
            <v>م2</v>
          </cell>
          <cell r="AE24">
            <v>19</v>
          </cell>
          <cell r="AF24" t="str">
            <v>عبد اللاهي حياة</v>
          </cell>
          <cell r="AG24" t="str">
            <v>1999-01-23</v>
          </cell>
          <cell r="AH24" t="str">
            <v>مغنية</v>
          </cell>
          <cell r="AI24" t="str">
            <v>أ</v>
          </cell>
          <cell r="AL24" t="str">
            <v>خ2</v>
          </cell>
          <cell r="AO24">
            <v>19</v>
          </cell>
          <cell r="AP24" t="str">
            <v>قاشور محمد شعيب</v>
          </cell>
          <cell r="AQ24" t="str">
            <v>1999-03-28</v>
          </cell>
          <cell r="AR24" t="str">
            <v>مغنية</v>
          </cell>
          <cell r="AS24" t="str">
            <v>ذ</v>
          </cell>
          <cell r="AV24" t="str">
            <v>خ1</v>
          </cell>
          <cell r="AY24">
            <v>19</v>
          </cell>
          <cell r="AZ24" t="str">
            <v>لعامل صورية</v>
          </cell>
          <cell r="BA24" t="str">
            <v>1997-01-19</v>
          </cell>
          <cell r="BB24" t="str">
            <v>مغنية</v>
          </cell>
          <cell r="BC24" t="str">
            <v>أ</v>
          </cell>
          <cell r="BF24" t="str">
            <v>ن د2</v>
          </cell>
          <cell r="BI24">
            <v>19</v>
          </cell>
          <cell r="BJ24" t="str">
            <v>قفيف نوال</v>
          </cell>
          <cell r="BK24" t="str">
            <v>1995-10-01</v>
          </cell>
          <cell r="BL24" t="str">
            <v>مغنية</v>
          </cell>
          <cell r="BM24" t="str">
            <v>أ</v>
          </cell>
          <cell r="BP24" t="str">
            <v>ن د2</v>
          </cell>
          <cell r="BS24">
            <v>19</v>
          </cell>
          <cell r="BT24" t="str">
            <v>زار رانيا</v>
          </cell>
          <cell r="BU24" t="str">
            <v>1998-06-27</v>
          </cell>
          <cell r="BV24" t="str">
            <v>مغنية</v>
          </cell>
          <cell r="BW24" t="str">
            <v>أ</v>
          </cell>
          <cell r="BZ24" t="str">
            <v>خ2</v>
          </cell>
          <cell r="CC24">
            <v>19</v>
          </cell>
        </row>
        <row r="25">
          <cell r="A25">
            <v>20</v>
          </cell>
          <cell r="B25" t="str">
            <v>قزوي محمد حبيب</v>
          </cell>
          <cell r="C25" t="str">
            <v>1998-01-31</v>
          </cell>
          <cell r="D25" t="str">
            <v>مغنية</v>
          </cell>
          <cell r="E25" t="str">
            <v>ذ</v>
          </cell>
          <cell r="H25" t="str">
            <v>م1</v>
          </cell>
          <cell r="K25">
            <v>21</v>
          </cell>
          <cell r="U25">
            <v>20</v>
          </cell>
          <cell r="V25" t="str">
            <v>عبد المالك منال</v>
          </cell>
          <cell r="W25" t="str">
            <v>1998-06-02</v>
          </cell>
          <cell r="X25" t="str">
            <v>حمام بوحجر</v>
          </cell>
          <cell r="Y25" t="str">
            <v>أ</v>
          </cell>
          <cell r="Z25" t="str">
            <v>ع2</v>
          </cell>
          <cell r="AB25" t="str">
            <v>ن د2</v>
          </cell>
          <cell r="AE25">
            <v>20</v>
          </cell>
          <cell r="AF25" t="str">
            <v>عرقوب عبد اللطيف</v>
          </cell>
          <cell r="AG25" t="str">
            <v>1999-04-21</v>
          </cell>
          <cell r="AH25" t="str">
            <v>بشار</v>
          </cell>
          <cell r="AI25" t="str">
            <v>ذ</v>
          </cell>
          <cell r="AL25" t="str">
            <v>م1</v>
          </cell>
          <cell r="AO25">
            <v>20</v>
          </cell>
          <cell r="AP25" t="str">
            <v>كبوية إخلاص</v>
          </cell>
          <cell r="AQ25" t="str">
            <v>1999-06-21</v>
          </cell>
          <cell r="AR25" t="str">
            <v>مغنية</v>
          </cell>
          <cell r="AS25" t="str">
            <v>أ</v>
          </cell>
          <cell r="AV25" t="str">
            <v>م2</v>
          </cell>
          <cell r="AY25">
            <v>20</v>
          </cell>
          <cell r="AZ25" t="str">
            <v>مباركي شيماء</v>
          </cell>
          <cell r="BA25" t="str">
            <v>1999-03-25</v>
          </cell>
          <cell r="BB25" t="str">
            <v>مغنية</v>
          </cell>
          <cell r="BC25" t="str">
            <v>أ</v>
          </cell>
          <cell r="BF25" t="str">
            <v>خ2</v>
          </cell>
          <cell r="BI25">
            <v>20</v>
          </cell>
          <cell r="BJ25" t="str">
            <v>لبداوي هاجر</v>
          </cell>
          <cell r="BK25" t="str">
            <v>1997-03-12</v>
          </cell>
          <cell r="BL25" t="str">
            <v>مغنية</v>
          </cell>
          <cell r="BM25" t="str">
            <v>أ</v>
          </cell>
          <cell r="BP25" t="str">
            <v>ن د2</v>
          </cell>
          <cell r="BS25">
            <v>20</v>
          </cell>
          <cell r="BT25" t="str">
            <v>زرعي الزهرة</v>
          </cell>
          <cell r="BU25" t="str">
            <v>1999-04-03</v>
          </cell>
          <cell r="BV25" t="str">
            <v>مغنية</v>
          </cell>
          <cell r="BW25" t="str">
            <v>أ</v>
          </cell>
          <cell r="BZ25" t="str">
            <v>خ2</v>
          </cell>
          <cell r="CC25">
            <v>20</v>
          </cell>
        </row>
        <row r="26">
          <cell r="A26">
            <v>21</v>
          </cell>
          <cell r="B26" t="str">
            <v>كباس دنيا</v>
          </cell>
          <cell r="C26" t="str">
            <v>1996-01-06</v>
          </cell>
          <cell r="D26" t="str">
            <v>مغنية</v>
          </cell>
          <cell r="E26" t="str">
            <v>أ</v>
          </cell>
          <cell r="F26" t="str">
            <v>ع2</v>
          </cell>
          <cell r="H26" t="str">
            <v>ن د2</v>
          </cell>
          <cell r="K26">
            <v>22</v>
          </cell>
          <cell r="U26">
            <v>21</v>
          </cell>
          <cell r="V26" t="str">
            <v>عبد النبي زكية</v>
          </cell>
          <cell r="W26" t="str">
            <v>1999-10-12</v>
          </cell>
          <cell r="X26" t="str">
            <v>أولاد ميمون</v>
          </cell>
          <cell r="Y26" t="str">
            <v>أ</v>
          </cell>
          <cell r="AB26" t="str">
            <v>م2</v>
          </cell>
          <cell r="AE26">
            <v>21</v>
          </cell>
          <cell r="AF26" t="str">
            <v>قزوي ياسين</v>
          </cell>
          <cell r="AG26" t="str">
            <v>1999-07-03</v>
          </cell>
          <cell r="AH26" t="str">
            <v>مغنية</v>
          </cell>
          <cell r="AI26" t="str">
            <v>ذ</v>
          </cell>
          <cell r="AL26" t="str">
            <v>ن د1</v>
          </cell>
          <cell r="AO26">
            <v>21</v>
          </cell>
          <cell r="AP26" t="str">
            <v>لعراجي نبيل</v>
          </cell>
          <cell r="AQ26" t="str">
            <v>1998-08-31</v>
          </cell>
          <cell r="AR26" t="str">
            <v>مغنية</v>
          </cell>
          <cell r="AS26" t="str">
            <v>ذ</v>
          </cell>
          <cell r="AT26" t="str">
            <v>ع1</v>
          </cell>
          <cell r="AV26" t="str">
            <v>ن د1</v>
          </cell>
          <cell r="AY26">
            <v>21</v>
          </cell>
          <cell r="AZ26" t="str">
            <v>مشيشي محمد الأمين</v>
          </cell>
          <cell r="BA26" t="str">
            <v>1998-05-20</v>
          </cell>
          <cell r="BB26" t="str">
            <v>مغنية</v>
          </cell>
          <cell r="BC26" t="str">
            <v>ذ</v>
          </cell>
          <cell r="BF26" t="str">
            <v>خ1</v>
          </cell>
          <cell r="BI26">
            <v>21</v>
          </cell>
          <cell r="BJ26" t="str">
            <v>لعشب محمد الأمين</v>
          </cell>
          <cell r="BK26" t="str">
            <v>1998-07-30</v>
          </cell>
          <cell r="BL26" t="str">
            <v>مغنية</v>
          </cell>
          <cell r="BM26" t="str">
            <v>ذ</v>
          </cell>
          <cell r="BP26" t="str">
            <v>خ1</v>
          </cell>
          <cell r="BS26">
            <v>21</v>
          </cell>
          <cell r="BT26" t="str">
            <v>زرقاني أسامة</v>
          </cell>
          <cell r="BU26" t="str">
            <v>1998-12-18</v>
          </cell>
          <cell r="BV26" t="str">
            <v>مغنية</v>
          </cell>
          <cell r="BW26" t="str">
            <v>ذ</v>
          </cell>
          <cell r="BZ26" t="str">
            <v>خ1</v>
          </cell>
          <cell r="CC26">
            <v>21</v>
          </cell>
        </row>
        <row r="27">
          <cell r="A27">
            <v>22</v>
          </cell>
          <cell r="B27" t="str">
            <v>كبداني كوثر</v>
          </cell>
          <cell r="C27" t="str">
            <v>1998-09-30</v>
          </cell>
          <cell r="D27" t="str">
            <v>مغنية</v>
          </cell>
          <cell r="E27" t="str">
            <v>أ</v>
          </cell>
          <cell r="H27" t="str">
            <v>م2</v>
          </cell>
          <cell r="K27">
            <v>23</v>
          </cell>
          <cell r="U27">
            <v>22</v>
          </cell>
          <cell r="V27" t="str">
            <v>قطاية أسامة</v>
          </cell>
          <cell r="W27" t="str">
            <v>1996-03-11</v>
          </cell>
          <cell r="X27" t="str">
            <v>مغنية</v>
          </cell>
          <cell r="Y27" t="str">
            <v>ذ</v>
          </cell>
          <cell r="Z27" t="str">
            <v>ع1</v>
          </cell>
          <cell r="AB27" t="str">
            <v>ن د1</v>
          </cell>
          <cell r="AE27">
            <v>22</v>
          </cell>
          <cell r="AF27" t="str">
            <v>مرابط بلال</v>
          </cell>
          <cell r="AG27" t="str">
            <v>1998-09-29</v>
          </cell>
          <cell r="AH27" t="str">
            <v>مغنية</v>
          </cell>
          <cell r="AI27" t="str">
            <v>ذ</v>
          </cell>
          <cell r="AL27" t="str">
            <v>م1</v>
          </cell>
          <cell r="AO27">
            <v>22</v>
          </cell>
          <cell r="AP27" t="str">
            <v>محصر عبد الرحيم</v>
          </cell>
          <cell r="AQ27" t="str">
            <v>1999-07-05</v>
          </cell>
          <cell r="AR27" t="str">
            <v>مغنية</v>
          </cell>
          <cell r="AS27" t="str">
            <v>ذ</v>
          </cell>
          <cell r="AV27" t="str">
            <v>م1</v>
          </cell>
          <cell r="AY27">
            <v>22</v>
          </cell>
          <cell r="AZ27" t="str">
            <v>مفتاح أيمن</v>
          </cell>
          <cell r="BA27" t="str">
            <v>1999-12-04</v>
          </cell>
          <cell r="BB27" t="str">
            <v>ندرومية</v>
          </cell>
          <cell r="BC27" t="str">
            <v>ذ</v>
          </cell>
          <cell r="BD27" t="str">
            <v>ع1</v>
          </cell>
          <cell r="BF27" t="str">
            <v>خ1</v>
          </cell>
          <cell r="BI27">
            <v>22</v>
          </cell>
          <cell r="BJ27" t="str">
            <v>لعوج أمال فرح</v>
          </cell>
          <cell r="BK27" t="str">
            <v>1999-02-28</v>
          </cell>
          <cell r="BL27" t="str">
            <v>مغنية</v>
          </cell>
          <cell r="BM27" t="str">
            <v>أ</v>
          </cell>
          <cell r="BP27" t="str">
            <v>م2</v>
          </cell>
          <cell r="BS27">
            <v>22</v>
          </cell>
          <cell r="BT27" t="str">
            <v>زينافي محمد امين</v>
          </cell>
          <cell r="BU27" t="str">
            <v>1997-02-20</v>
          </cell>
          <cell r="BV27" t="str">
            <v>مغنية</v>
          </cell>
          <cell r="BW27" t="str">
            <v>ذ</v>
          </cell>
          <cell r="BX27" t="str">
            <v>ع1</v>
          </cell>
          <cell r="BZ27" t="str">
            <v>خ1</v>
          </cell>
          <cell r="CC27">
            <v>22</v>
          </cell>
        </row>
        <row r="28">
          <cell r="A28">
            <v>23</v>
          </cell>
          <cell r="B28" t="str">
            <v>مهديد محمد بلال</v>
          </cell>
          <cell r="C28" t="str">
            <v>1999-03-24</v>
          </cell>
          <cell r="D28" t="str">
            <v>مغنية</v>
          </cell>
          <cell r="E28" t="str">
            <v>ذ</v>
          </cell>
          <cell r="H28" t="str">
            <v>م1</v>
          </cell>
          <cell r="K28">
            <v>24</v>
          </cell>
          <cell r="U28">
            <v>23</v>
          </cell>
          <cell r="V28" t="str">
            <v>لخضر خضرة</v>
          </cell>
          <cell r="W28" t="str">
            <v>1999-10-01</v>
          </cell>
          <cell r="X28" t="str">
            <v>مغنية</v>
          </cell>
          <cell r="Y28" t="str">
            <v>أ</v>
          </cell>
          <cell r="AB28" t="str">
            <v>م2</v>
          </cell>
          <cell r="AE28">
            <v>23</v>
          </cell>
          <cell r="AF28" t="str">
            <v>مصباح سهام</v>
          </cell>
          <cell r="AG28" t="str">
            <v>1999-07-05</v>
          </cell>
          <cell r="AH28" t="str">
            <v>مغنية</v>
          </cell>
          <cell r="AI28" t="str">
            <v>أ</v>
          </cell>
          <cell r="AL28" t="str">
            <v>م2</v>
          </cell>
          <cell r="AO28">
            <v>23</v>
          </cell>
          <cell r="AP28" t="str">
            <v>مزاري كوثر</v>
          </cell>
          <cell r="AQ28" t="str">
            <v>1999-11-14</v>
          </cell>
          <cell r="AR28" t="str">
            <v>مغنية</v>
          </cell>
          <cell r="AS28" t="str">
            <v>أ</v>
          </cell>
          <cell r="AV28" t="str">
            <v>ن د2</v>
          </cell>
          <cell r="AY28">
            <v>23</v>
          </cell>
          <cell r="AZ28" t="str">
            <v>تيرورين محمد</v>
          </cell>
          <cell r="BA28">
            <v>34713</v>
          </cell>
          <cell r="BC28" t="str">
            <v>ذ</v>
          </cell>
          <cell r="BD28" t="str">
            <v>ع1</v>
          </cell>
          <cell r="BF28" t="str">
            <v>خ1</v>
          </cell>
          <cell r="BI28">
            <v>23</v>
          </cell>
          <cell r="BJ28" t="str">
            <v>معموري عائشة</v>
          </cell>
          <cell r="BK28" t="str">
            <v>1996-09-14</v>
          </cell>
          <cell r="BL28" t="str">
            <v>بشار</v>
          </cell>
          <cell r="BM28" t="str">
            <v>أ</v>
          </cell>
          <cell r="BP28" t="str">
            <v>م2</v>
          </cell>
          <cell r="BS28">
            <v>23</v>
          </cell>
          <cell r="BT28" t="str">
            <v>ساعد عائشة</v>
          </cell>
          <cell r="BU28" t="str">
            <v>1999-06-18</v>
          </cell>
          <cell r="BV28" t="str">
            <v>مغنية</v>
          </cell>
          <cell r="BW28" t="str">
            <v>أ</v>
          </cell>
          <cell r="BZ28" t="str">
            <v>م2</v>
          </cell>
          <cell r="CC28">
            <v>23</v>
          </cell>
        </row>
        <row r="29">
          <cell r="A29">
            <v>24</v>
          </cell>
          <cell r="B29" t="str">
            <v>مهيدي دنيا</v>
          </cell>
          <cell r="C29" t="str">
            <v>1998-06-27</v>
          </cell>
          <cell r="D29" t="str">
            <v>مغنية</v>
          </cell>
          <cell r="E29" t="str">
            <v>أ</v>
          </cell>
          <cell r="F29" t="str">
            <v>ع2</v>
          </cell>
          <cell r="H29" t="str">
            <v>ن د2</v>
          </cell>
          <cell r="K29">
            <v>25</v>
          </cell>
          <cell r="U29">
            <v>24</v>
          </cell>
          <cell r="V29" t="str">
            <v>محياوي صفاء</v>
          </cell>
          <cell r="W29" t="str">
            <v>1999-09-03</v>
          </cell>
          <cell r="X29" t="str">
            <v>مغنية</v>
          </cell>
          <cell r="Y29" t="str">
            <v>أ</v>
          </cell>
          <cell r="AB29" t="str">
            <v>م2</v>
          </cell>
          <cell r="AE29">
            <v>24</v>
          </cell>
          <cell r="AF29" t="str">
            <v>مصمودي محمد</v>
          </cell>
          <cell r="AG29" t="str">
            <v>1996-08-23</v>
          </cell>
          <cell r="AH29" t="str">
            <v>مغنية</v>
          </cell>
          <cell r="AI29" t="str">
            <v>ذ</v>
          </cell>
          <cell r="AJ29" t="str">
            <v>ع1</v>
          </cell>
          <cell r="AL29" t="str">
            <v>ن د1</v>
          </cell>
          <cell r="AO29">
            <v>24</v>
          </cell>
          <cell r="AP29" t="str">
            <v>مفيتاح نوال</v>
          </cell>
          <cell r="AQ29" t="str">
            <v>1998-08-07</v>
          </cell>
          <cell r="AR29" t="str">
            <v>مغنية</v>
          </cell>
          <cell r="AS29" t="str">
            <v>أ</v>
          </cell>
          <cell r="AT29" t="str">
            <v>ع2</v>
          </cell>
          <cell r="AV29" t="str">
            <v>خ2</v>
          </cell>
          <cell r="AY29">
            <v>24</v>
          </cell>
          <cell r="AZ29" t="str">
            <v>بن شليح عائشة هاجر</v>
          </cell>
          <cell r="BC29" t="str">
            <v>أ</v>
          </cell>
          <cell r="BD29" t="str">
            <v>ع2</v>
          </cell>
          <cell r="BF29" t="str">
            <v>ن د2</v>
          </cell>
          <cell r="BI29">
            <v>24</v>
          </cell>
          <cell r="BJ29" t="str">
            <v>ملعب مراد</v>
          </cell>
          <cell r="BK29" t="str">
            <v>1998-11-01</v>
          </cell>
          <cell r="BL29" t="str">
            <v>مغنية</v>
          </cell>
          <cell r="BM29" t="str">
            <v>ذ</v>
          </cell>
          <cell r="BP29" t="str">
            <v>ن د1</v>
          </cell>
          <cell r="BS29">
            <v>24</v>
          </cell>
          <cell r="BT29" t="str">
            <v>شراك زينب</v>
          </cell>
          <cell r="BU29" t="str">
            <v>1998-03-31</v>
          </cell>
          <cell r="BV29" t="str">
            <v>مغنية</v>
          </cell>
          <cell r="BW29" t="str">
            <v>أ</v>
          </cell>
          <cell r="BZ29" t="str">
            <v>خ2</v>
          </cell>
          <cell r="CC29">
            <v>24</v>
          </cell>
        </row>
        <row r="30">
          <cell r="A30">
            <v>25</v>
          </cell>
          <cell r="B30" t="str">
            <v>موساوي خاليدة</v>
          </cell>
          <cell r="C30" t="str">
            <v>1997-03-02</v>
          </cell>
          <cell r="D30" t="str">
            <v>مغنية</v>
          </cell>
          <cell r="E30" t="str">
            <v>أ</v>
          </cell>
          <cell r="F30" t="str">
            <v>ع2</v>
          </cell>
          <cell r="H30" t="str">
            <v>ن د2</v>
          </cell>
          <cell r="K30">
            <v>26</v>
          </cell>
          <cell r="U30">
            <v>25</v>
          </cell>
          <cell r="V30" t="str">
            <v>معتوق بلال</v>
          </cell>
          <cell r="W30" t="str">
            <v>1999-08-31</v>
          </cell>
          <cell r="X30" t="str">
            <v>مغنية</v>
          </cell>
          <cell r="Y30" t="str">
            <v>ذ</v>
          </cell>
          <cell r="AB30" t="str">
            <v>م1</v>
          </cell>
          <cell r="AE30">
            <v>25</v>
          </cell>
          <cell r="AF30" t="str">
            <v>نحار مريم</v>
          </cell>
          <cell r="AG30" t="str">
            <v>1999-02-20</v>
          </cell>
          <cell r="AH30" t="str">
            <v>ندرومة</v>
          </cell>
          <cell r="AI30" t="str">
            <v>أ</v>
          </cell>
          <cell r="AL30" t="str">
            <v>م2</v>
          </cell>
          <cell r="AO30">
            <v>25</v>
          </cell>
          <cell r="AP30" t="str">
            <v>ناضور هاجر</v>
          </cell>
          <cell r="AQ30" t="str">
            <v>1999-11-27</v>
          </cell>
          <cell r="AR30" t="str">
            <v>مغنية</v>
          </cell>
          <cell r="AS30" t="str">
            <v>أ</v>
          </cell>
          <cell r="AV30" t="str">
            <v>خ2</v>
          </cell>
          <cell r="AY30">
            <v>25</v>
          </cell>
          <cell r="BI30">
            <v>25</v>
          </cell>
          <cell r="BJ30" t="str">
            <v>ولد علي صابرينة</v>
          </cell>
          <cell r="BK30" t="str">
            <v>1999-12-29</v>
          </cell>
          <cell r="BL30" t="str">
            <v>مغنية</v>
          </cell>
          <cell r="BM30" t="str">
            <v>أ</v>
          </cell>
          <cell r="BP30" t="str">
            <v>م2</v>
          </cell>
          <cell r="BS30">
            <v>25</v>
          </cell>
          <cell r="BT30" t="str">
            <v>صدار عزالدين</v>
          </cell>
          <cell r="BU30" t="str">
            <v>1998-07-16</v>
          </cell>
          <cell r="BV30" t="str">
            <v>مغنية</v>
          </cell>
          <cell r="BW30" t="str">
            <v>ذ</v>
          </cell>
          <cell r="BZ30" t="str">
            <v>خ1</v>
          </cell>
          <cell r="CC30">
            <v>25</v>
          </cell>
        </row>
        <row r="31">
          <cell r="A31">
            <v>26</v>
          </cell>
          <cell r="B31" t="str">
            <v>ميلودي أيمن فريد</v>
          </cell>
          <cell r="C31" t="str">
            <v>1998-01-19</v>
          </cell>
          <cell r="D31" t="str">
            <v>مغنية</v>
          </cell>
          <cell r="E31" t="str">
            <v>ذ</v>
          </cell>
          <cell r="H31" t="str">
            <v>خ1</v>
          </cell>
          <cell r="U31">
            <v>26</v>
          </cell>
          <cell r="V31" t="str">
            <v>ميري حياة</v>
          </cell>
          <cell r="W31" t="str">
            <v>1996-02-28</v>
          </cell>
          <cell r="X31" t="str">
            <v>مغنية</v>
          </cell>
          <cell r="Y31" t="str">
            <v>أ</v>
          </cell>
          <cell r="AB31" t="str">
            <v>ن د2</v>
          </cell>
          <cell r="AE31">
            <v>26</v>
          </cell>
          <cell r="AF31" t="str">
            <v>بلعتبي</v>
          </cell>
          <cell r="AI31" t="str">
            <v>ذ</v>
          </cell>
          <cell r="AL31" t="str">
            <v>خ1</v>
          </cell>
          <cell r="AO31">
            <v>26</v>
          </cell>
          <cell r="AP31" t="str">
            <v>نافع شيماء</v>
          </cell>
          <cell r="AQ31" t="str">
            <v>1999-09-28</v>
          </cell>
          <cell r="AR31" t="str">
            <v>مغنية</v>
          </cell>
          <cell r="AS31" t="str">
            <v>أ</v>
          </cell>
          <cell r="AV31" t="str">
            <v>م2</v>
          </cell>
          <cell r="AY31">
            <v>26</v>
          </cell>
          <cell r="BI31">
            <v>26</v>
          </cell>
          <cell r="BJ31" t="str">
            <v>نمر عبد القادر</v>
          </cell>
          <cell r="BM31" t="str">
            <v>ذ</v>
          </cell>
          <cell r="BN31" t="str">
            <v>ع1</v>
          </cell>
          <cell r="BP31" t="str">
            <v>ن د1</v>
          </cell>
          <cell r="BS31">
            <v>26</v>
          </cell>
          <cell r="BT31" t="str">
            <v>فراج جواد</v>
          </cell>
          <cell r="BU31" t="str">
            <v>1998-08-05</v>
          </cell>
          <cell r="BV31" t="str">
            <v>مغنية</v>
          </cell>
          <cell r="BW31" t="str">
            <v>ذ</v>
          </cell>
          <cell r="BZ31" t="str">
            <v>م1</v>
          </cell>
          <cell r="CC31">
            <v>26</v>
          </cell>
        </row>
        <row r="32">
          <cell r="A32">
            <v>27</v>
          </cell>
          <cell r="B32" t="str">
            <v>هتهوت وليد</v>
          </cell>
          <cell r="C32" t="str">
            <v>1999-01-07</v>
          </cell>
          <cell r="D32" t="str">
            <v>مغنية</v>
          </cell>
          <cell r="E32" t="str">
            <v>ذ</v>
          </cell>
          <cell r="H32" t="str">
            <v>م1</v>
          </cell>
          <cell r="K32" t="str">
            <v>رقم الترتيب</v>
          </cell>
          <cell r="L32" t="str">
            <v>اسم و لقب التلميذ</v>
          </cell>
          <cell r="M32" t="str">
            <v>تاريخ و مكان الميلاد</v>
          </cell>
          <cell r="O32" t="str">
            <v>الإعادة</v>
          </cell>
          <cell r="R32" t="str">
            <v>الصفــة</v>
          </cell>
          <cell r="S32" t="str">
            <v>ملاحظات</v>
          </cell>
          <cell r="U32">
            <v>27</v>
          </cell>
          <cell r="V32" t="str">
            <v>هواري رجاء</v>
          </cell>
          <cell r="W32" t="str">
            <v>1999-04-08</v>
          </cell>
          <cell r="X32" t="str">
            <v>مغنية</v>
          </cell>
          <cell r="Y32" t="str">
            <v>أ</v>
          </cell>
          <cell r="AB32" t="str">
            <v>م2</v>
          </cell>
          <cell r="AE32">
            <v>27</v>
          </cell>
          <cell r="AF32" t="str">
            <v>سليمان عبد الرزاق</v>
          </cell>
          <cell r="AI32" t="str">
            <v>ذ</v>
          </cell>
          <cell r="AL32" t="str">
            <v>ن د1</v>
          </cell>
          <cell r="AO32">
            <v>27</v>
          </cell>
          <cell r="AP32" t="str">
            <v>نور هاجر</v>
          </cell>
          <cell r="AQ32" t="str">
            <v>1999-03-20</v>
          </cell>
          <cell r="AR32" t="str">
            <v>مغنية</v>
          </cell>
          <cell r="AS32" t="str">
            <v>أ</v>
          </cell>
          <cell r="AV32" t="str">
            <v>خ2</v>
          </cell>
          <cell r="AY32">
            <v>27</v>
          </cell>
          <cell r="BI32">
            <v>27</v>
          </cell>
          <cell r="BS32">
            <v>27</v>
          </cell>
          <cell r="BT32" t="str">
            <v>فريد الحار شهرزاد</v>
          </cell>
          <cell r="BU32" t="str">
            <v>1999-08-12</v>
          </cell>
          <cell r="BV32" t="str">
            <v>مغنية</v>
          </cell>
          <cell r="BW32" t="str">
            <v>أ</v>
          </cell>
          <cell r="BZ32" t="str">
            <v>ن د2</v>
          </cell>
          <cell r="CC32">
            <v>27</v>
          </cell>
        </row>
        <row r="33">
          <cell r="A33">
            <v>28</v>
          </cell>
          <cell r="O33" t="str">
            <v>س1</v>
          </cell>
          <cell r="P33" t="str">
            <v>س2</v>
          </cell>
          <cell r="Q33" t="str">
            <v>س3</v>
          </cell>
          <cell r="R33" t="str">
            <v>ف1</v>
          </cell>
          <cell r="U33">
            <v>28</v>
          </cell>
          <cell r="V33" t="str">
            <v xml:space="preserve">بن صغير </v>
          </cell>
          <cell r="Y33" t="str">
            <v>ذ</v>
          </cell>
          <cell r="Z33" t="str">
            <v>ع1</v>
          </cell>
          <cell r="AB33" t="str">
            <v>خ1</v>
          </cell>
          <cell r="AE33">
            <v>28</v>
          </cell>
          <cell r="AO33">
            <v>28</v>
          </cell>
          <cell r="AY33">
            <v>28</v>
          </cell>
          <cell r="BI33">
            <v>28</v>
          </cell>
          <cell r="BS33">
            <v>28</v>
          </cell>
          <cell r="BT33" t="str">
            <v>قاشور سليمة</v>
          </cell>
          <cell r="BU33" t="str">
            <v>1999-03-07</v>
          </cell>
          <cell r="BV33" t="str">
            <v>مغنية</v>
          </cell>
          <cell r="BW33" t="str">
            <v>أ</v>
          </cell>
          <cell r="BZ33" t="str">
            <v>خ2</v>
          </cell>
          <cell r="CC33">
            <v>28</v>
          </cell>
        </row>
        <row r="34">
          <cell r="A34">
            <v>29</v>
          </cell>
          <cell r="K34">
            <v>7</v>
          </cell>
          <cell r="L34" t="str">
            <v>أوحساين مراد</v>
          </cell>
          <cell r="M34" t="str">
            <v>1996-02-07</v>
          </cell>
          <cell r="N34" t="str">
            <v>مغنية</v>
          </cell>
          <cell r="O34" t="str">
            <v>ذ</v>
          </cell>
          <cell r="P34" t="str">
            <v>ع1</v>
          </cell>
          <cell r="R34" t="str">
            <v>ن د1</v>
          </cell>
          <cell r="U34">
            <v>29</v>
          </cell>
          <cell r="AE34">
            <v>29</v>
          </cell>
          <cell r="AO34">
            <v>29</v>
          </cell>
          <cell r="AY34">
            <v>29</v>
          </cell>
          <cell r="BI34">
            <v>29</v>
          </cell>
          <cell r="BS34">
            <v>29</v>
          </cell>
          <cell r="BT34" t="str">
            <v>قطبي حنان</v>
          </cell>
          <cell r="BU34" t="str">
            <v>1996-02-21</v>
          </cell>
          <cell r="BV34" t="str">
            <v>مغنية</v>
          </cell>
          <cell r="CC34">
            <v>29</v>
          </cell>
        </row>
        <row r="35">
          <cell r="A35">
            <v>30</v>
          </cell>
          <cell r="K35">
            <v>8</v>
          </cell>
          <cell r="L35" t="str">
            <v>تومي محمد الهادي</v>
          </cell>
          <cell r="M35" t="str">
            <v>1999-01-30</v>
          </cell>
          <cell r="N35" t="str">
            <v>مغنية</v>
          </cell>
          <cell r="O35" t="str">
            <v>ذ</v>
          </cell>
          <cell r="R35" t="str">
            <v>خ1</v>
          </cell>
          <cell r="U35">
            <v>30</v>
          </cell>
          <cell r="AE35">
            <v>30</v>
          </cell>
          <cell r="AO35">
            <v>30</v>
          </cell>
          <cell r="AY35">
            <v>30</v>
          </cell>
          <cell r="BI35">
            <v>30</v>
          </cell>
          <cell r="BS35">
            <v>30</v>
          </cell>
          <cell r="BT35" t="str">
            <v>مخوخي دنيا</v>
          </cell>
          <cell r="BU35" t="str">
            <v>1999-03-10</v>
          </cell>
          <cell r="BV35" t="str">
            <v>مغنية</v>
          </cell>
          <cell r="BW35" t="str">
            <v>أ</v>
          </cell>
          <cell r="BZ35" t="str">
            <v>خ2</v>
          </cell>
          <cell r="CC35">
            <v>30</v>
          </cell>
        </row>
        <row r="36">
          <cell r="A36">
            <v>31</v>
          </cell>
          <cell r="K36">
            <v>9</v>
          </cell>
          <cell r="L36" t="str">
            <v>حماد محمد الأمين</v>
          </cell>
          <cell r="M36" t="str">
            <v>1997-04-06</v>
          </cell>
          <cell r="N36" t="str">
            <v>مغنية</v>
          </cell>
          <cell r="O36" t="str">
            <v>ذ</v>
          </cell>
          <cell r="R36" t="str">
            <v>م1</v>
          </cell>
          <cell r="U36">
            <v>31</v>
          </cell>
          <cell r="AE36">
            <v>31</v>
          </cell>
          <cell r="AO36">
            <v>31</v>
          </cell>
          <cell r="AY36">
            <v>31</v>
          </cell>
          <cell r="BI36">
            <v>31</v>
          </cell>
          <cell r="BS36">
            <v>31</v>
          </cell>
          <cell r="BT36" t="str">
            <v>مرزوقي أسامة</v>
          </cell>
          <cell r="BU36" t="str">
            <v>1998-04-26</v>
          </cell>
          <cell r="BV36" t="str">
            <v>مغنية</v>
          </cell>
          <cell r="BW36" t="str">
            <v>ذ</v>
          </cell>
          <cell r="BX36" t="str">
            <v>ع1</v>
          </cell>
          <cell r="BZ36" t="str">
            <v>ن د1</v>
          </cell>
          <cell r="CC36">
            <v>31</v>
          </cell>
        </row>
        <row r="37">
          <cell r="A37">
            <v>32</v>
          </cell>
          <cell r="K37">
            <v>10</v>
          </cell>
          <cell r="L37" t="str">
            <v>طماشة زكرياء</v>
          </cell>
          <cell r="M37" t="str">
            <v>1996-02-03</v>
          </cell>
          <cell r="N37" t="str">
            <v>وهران</v>
          </cell>
          <cell r="O37" t="str">
            <v>ذ</v>
          </cell>
          <cell r="P37" t="str">
            <v>ع1</v>
          </cell>
          <cell r="R37" t="str">
            <v>خ1</v>
          </cell>
          <cell r="U37">
            <v>32</v>
          </cell>
          <cell r="AE37">
            <v>32</v>
          </cell>
          <cell r="AO37">
            <v>32</v>
          </cell>
          <cell r="AY37">
            <v>32</v>
          </cell>
          <cell r="BI37">
            <v>32</v>
          </cell>
          <cell r="BS37">
            <v>32</v>
          </cell>
          <cell r="BT37" t="str">
            <v>مزاري إكرام</v>
          </cell>
          <cell r="BU37" t="str">
            <v>1998-08-28</v>
          </cell>
          <cell r="BV37" t="str">
            <v>مغنية</v>
          </cell>
          <cell r="BW37" t="str">
            <v>أ</v>
          </cell>
          <cell r="BZ37" t="str">
            <v>م2</v>
          </cell>
          <cell r="CC37">
            <v>32</v>
          </cell>
        </row>
        <row r="38">
          <cell r="A38">
            <v>33</v>
          </cell>
          <cell r="K38">
            <v>11</v>
          </cell>
          <cell r="L38" t="str">
            <v>قاشور إيمان</v>
          </cell>
          <cell r="M38" t="str">
            <v>1997-09-24</v>
          </cell>
          <cell r="N38" t="str">
            <v>مغنية</v>
          </cell>
          <cell r="O38" t="str">
            <v>أ</v>
          </cell>
          <cell r="P38" t="str">
            <v>ع2</v>
          </cell>
          <cell r="R38" t="str">
            <v>ن د2</v>
          </cell>
          <cell r="U38">
            <v>33</v>
          </cell>
          <cell r="AE38">
            <v>33</v>
          </cell>
          <cell r="AO38">
            <v>33</v>
          </cell>
          <cell r="AY38">
            <v>33</v>
          </cell>
          <cell r="BI38">
            <v>33</v>
          </cell>
          <cell r="BS38">
            <v>33</v>
          </cell>
          <cell r="BT38" t="str">
            <v>مزراق أميرة</v>
          </cell>
          <cell r="BU38" t="str">
            <v>1999-12-14</v>
          </cell>
          <cell r="BV38" t="str">
            <v>مغنية</v>
          </cell>
          <cell r="BW38" t="str">
            <v>أ</v>
          </cell>
          <cell r="BZ38" t="str">
            <v>م2</v>
          </cell>
          <cell r="CC38">
            <v>33</v>
          </cell>
        </row>
        <row r="39">
          <cell r="A39">
            <v>34</v>
          </cell>
          <cell r="K39">
            <v>12</v>
          </cell>
          <cell r="L39" t="str">
            <v>موسى أيوب</v>
          </cell>
          <cell r="M39" t="str">
            <v>1999-03-03</v>
          </cell>
          <cell r="N39" t="str">
            <v>مغنية</v>
          </cell>
          <cell r="O39" t="str">
            <v>ذ</v>
          </cell>
          <cell r="R39" t="str">
            <v>خ1</v>
          </cell>
          <cell r="U39">
            <v>34</v>
          </cell>
          <cell r="AE39">
            <v>34</v>
          </cell>
          <cell r="AO39">
            <v>34</v>
          </cell>
          <cell r="AY39">
            <v>34</v>
          </cell>
          <cell r="BI39">
            <v>34</v>
          </cell>
          <cell r="BS39">
            <v>34</v>
          </cell>
          <cell r="BT39" t="str">
            <v>معروفي ابتسام</v>
          </cell>
          <cell r="BU39" t="str">
            <v>1997-01-29</v>
          </cell>
          <cell r="BV39" t="str">
            <v>مغنية</v>
          </cell>
          <cell r="BW39" t="str">
            <v>أ</v>
          </cell>
          <cell r="BZ39" t="str">
            <v>م2</v>
          </cell>
          <cell r="CC39">
            <v>34</v>
          </cell>
        </row>
        <row r="40">
          <cell r="A40">
            <v>35</v>
          </cell>
          <cell r="K40">
            <v>13</v>
          </cell>
          <cell r="U40">
            <v>35</v>
          </cell>
          <cell r="AE40">
            <v>35</v>
          </cell>
          <cell r="AO40">
            <v>35</v>
          </cell>
          <cell r="AY40">
            <v>35</v>
          </cell>
          <cell r="BI40">
            <v>35</v>
          </cell>
          <cell r="BS40">
            <v>35</v>
          </cell>
          <cell r="BT40" t="str">
            <v>معطى الله عماد</v>
          </cell>
          <cell r="BU40" t="str">
            <v>1998-07-13</v>
          </cell>
          <cell r="BV40" t="str">
            <v>مغنية</v>
          </cell>
          <cell r="BW40" t="str">
            <v>ذ</v>
          </cell>
          <cell r="BX40" t="str">
            <v>ع1</v>
          </cell>
          <cell r="BZ40" t="str">
            <v>خ1</v>
          </cell>
          <cell r="CC40">
            <v>35</v>
          </cell>
        </row>
        <row r="41">
          <cell r="A41">
            <v>36</v>
          </cell>
          <cell r="K41">
            <v>14</v>
          </cell>
          <cell r="U41">
            <v>36</v>
          </cell>
          <cell r="AE41">
            <v>36</v>
          </cell>
          <cell r="AO41">
            <v>36</v>
          </cell>
          <cell r="AY41">
            <v>36</v>
          </cell>
          <cell r="BI41">
            <v>36</v>
          </cell>
          <cell r="BS41">
            <v>36</v>
          </cell>
          <cell r="CC41">
            <v>36</v>
          </cell>
        </row>
        <row r="42">
          <cell r="A42">
            <v>37</v>
          </cell>
          <cell r="K42">
            <v>15</v>
          </cell>
          <cell r="U42">
            <v>37</v>
          </cell>
          <cell r="AE42">
            <v>37</v>
          </cell>
          <cell r="AO42">
            <v>37</v>
          </cell>
          <cell r="AY42">
            <v>37</v>
          </cell>
          <cell r="BI42">
            <v>37</v>
          </cell>
          <cell r="BS42">
            <v>37</v>
          </cell>
          <cell r="CC42">
            <v>37</v>
          </cell>
        </row>
        <row r="43">
          <cell r="A43">
            <v>38</v>
          </cell>
          <cell r="K43">
            <v>16</v>
          </cell>
          <cell r="U43">
            <v>38</v>
          </cell>
          <cell r="AE43">
            <v>38</v>
          </cell>
          <cell r="AO43">
            <v>38</v>
          </cell>
          <cell r="AY43">
            <v>38</v>
          </cell>
          <cell r="BI43">
            <v>38</v>
          </cell>
          <cell r="BS43">
            <v>38</v>
          </cell>
          <cell r="CC43">
            <v>38</v>
          </cell>
        </row>
        <row r="44">
          <cell r="A44">
            <v>39</v>
          </cell>
          <cell r="K44">
            <v>17</v>
          </cell>
          <cell r="U44">
            <v>39</v>
          </cell>
          <cell r="AE44">
            <v>39</v>
          </cell>
          <cell r="AO44">
            <v>39</v>
          </cell>
          <cell r="AY44">
            <v>39</v>
          </cell>
          <cell r="BI44">
            <v>39</v>
          </cell>
          <cell r="BS44">
            <v>39</v>
          </cell>
          <cell r="CC44">
            <v>39</v>
          </cell>
        </row>
        <row r="45">
          <cell r="A45">
            <v>40</v>
          </cell>
          <cell r="K45">
            <v>18</v>
          </cell>
          <cell r="U45">
            <v>40</v>
          </cell>
          <cell r="AE45">
            <v>40</v>
          </cell>
          <cell r="AO45">
            <v>40</v>
          </cell>
          <cell r="AY45">
            <v>40</v>
          </cell>
          <cell r="BI45">
            <v>40</v>
          </cell>
          <cell r="BS45">
            <v>40</v>
          </cell>
          <cell r="CC45">
            <v>40</v>
          </cell>
        </row>
        <row r="46">
          <cell r="A46">
            <v>41</v>
          </cell>
          <cell r="K46">
            <v>19</v>
          </cell>
          <cell r="U46">
            <v>41</v>
          </cell>
          <cell r="AE46">
            <v>41</v>
          </cell>
          <cell r="AO46">
            <v>41</v>
          </cell>
          <cell r="AY46">
            <v>41</v>
          </cell>
          <cell r="BI46">
            <v>41</v>
          </cell>
          <cell r="BS46">
            <v>41</v>
          </cell>
          <cell r="CC46">
            <v>41</v>
          </cell>
        </row>
        <row r="47">
          <cell r="A47">
            <v>42</v>
          </cell>
          <cell r="K47">
            <v>20</v>
          </cell>
          <cell r="U47">
            <v>42</v>
          </cell>
          <cell r="AE47">
            <v>42</v>
          </cell>
          <cell r="AO47">
            <v>42</v>
          </cell>
          <cell r="AY47">
            <v>42</v>
          </cell>
          <cell r="BI47">
            <v>42</v>
          </cell>
          <cell r="BS47">
            <v>42</v>
          </cell>
          <cell r="CC47">
            <v>42</v>
          </cell>
        </row>
        <row r="48">
          <cell r="A48">
            <v>43</v>
          </cell>
          <cell r="K48">
            <v>21</v>
          </cell>
          <cell r="U48">
            <v>43</v>
          </cell>
          <cell r="AE48">
            <v>43</v>
          </cell>
          <cell r="AO48">
            <v>43</v>
          </cell>
          <cell r="AY48">
            <v>43</v>
          </cell>
          <cell r="BI48">
            <v>43</v>
          </cell>
          <cell r="BS48">
            <v>43</v>
          </cell>
          <cell r="CC48">
            <v>43</v>
          </cell>
        </row>
        <row r="49">
          <cell r="A49">
            <v>44</v>
          </cell>
          <cell r="K49">
            <v>22</v>
          </cell>
          <cell r="U49">
            <v>44</v>
          </cell>
          <cell r="AE49">
            <v>44</v>
          </cell>
          <cell r="AO49">
            <v>44</v>
          </cell>
          <cell r="AY49">
            <v>44</v>
          </cell>
          <cell r="BI49">
            <v>44</v>
          </cell>
          <cell r="BS49">
            <v>44</v>
          </cell>
          <cell r="CC49">
            <v>44</v>
          </cell>
        </row>
        <row r="50">
          <cell r="A50">
            <v>45</v>
          </cell>
          <cell r="K50">
            <v>23</v>
          </cell>
          <cell r="U50">
            <v>45</v>
          </cell>
          <cell r="AE50">
            <v>45</v>
          </cell>
          <cell r="AO50">
            <v>45</v>
          </cell>
          <cell r="AY50">
            <v>45</v>
          </cell>
          <cell r="BI50">
            <v>45</v>
          </cell>
          <cell r="BS50">
            <v>45</v>
          </cell>
          <cell r="CC50">
            <v>45</v>
          </cell>
        </row>
        <row r="51">
          <cell r="A51">
            <v>46</v>
          </cell>
          <cell r="K51">
            <v>24</v>
          </cell>
          <cell r="U51">
            <v>46</v>
          </cell>
          <cell r="AE51">
            <v>46</v>
          </cell>
          <cell r="AO51">
            <v>46</v>
          </cell>
          <cell r="AY51">
            <v>46</v>
          </cell>
          <cell r="BI51">
            <v>46</v>
          </cell>
          <cell r="BS51">
            <v>46</v>
          </cell>
          <cell r="CC51">
            <v>46</v>
          </cell>
        </row>
        <row r="52">
          <cell r="A52">
            <v>47</v>
          </cell>
          <cell r="K52">
            <v>25</v>
          </cell>
          <cell r="U52">
            <v>47</v>
          </cell>
          <cell r="AE52">
            <v>47</v>
          </cell>
          <cell r="AO52">
            <v>47</v>
          </cell>
          <cell r="AY52">
            <v>47</v>
          </cell>
          <cell r="BI52">
            <v>47</v>
          </cell>
          <cell r="BS52">
            <v>47</v>
          </cell>
          <cell r="CC52">
            <v>47</v>
          </cell>
        </row>
        <row r="53">
          <cell r="A53">
            <v>48</v>
          </cell>
          <cell r="K53">
            <v>26</v>
          </cell>
          <cell r="U53">
            <v>48</v>
          </cell>
          <cell r="AE53">
            <v>48</v>
          </cell>
          <cell r="AO53">
            <v>48</v>
          </cell>
          <cell r="AY53">
            <v>48</v>
          </cell>
          <cell r="BI53">
            <v>48</v>
          </cell>
          <cell r="BS53">
            <v>48</v>
          </cell>
          <cell r="CC53">
            <v>48</v>
          </cell>
        </row>
        <row r="54">
          <cell r="A54">
            <v>49</v>
          </cell>
          <cell r="K54">
            <v>27</v>
          </cell>
          <cell r="U54">
            <v>49</v>
          </cell>
          <cell r="AE54">
            <v>49</v>
          </cell>
          <cell r="AO54">
            <v>49</v>
          </cell>
          <cell r="AY54">
            <v>49</v>
          </cell>
          <cell r="BI54">
            <v>49</v>
          </cell>
          <cell r="BS54">
            <v>49</v>
          </cell>
          <cell r="CC54">
            <v>49</v>
          </cell>
        </row>
        <row r="55">
          <cell r="A55">
            <v>50</v>
          </cell>
          <cell r="K55">
            <v>28</v>
          </cell>
          <cell r="U55">
            <v>50</v>
          </cell>
          <cell r="AE55">
            <v>50</v>
          </cell>
          <cell r="AO55">
            <v>50</v>
          </cell>
          <cell r="AY55">
            <v>50</v>
          </cell>
          <cell r="BI55">
            <v>50</v>
          </cell>
          <cell r="BS55">
            <v>50</v>
          </cell>
          <cell r="CC55">
            <v>50</v>
          </cell>
        </row>
        <row r="60">
          <cell r="U60" t="str">
            <v>رقم الترتيب</v>
          </cell>
          <cell r="V60" t="str">
            <v>اسم و لقب التلميذ</v>
          </cell>
          <cell r="W60" t="str">
            <v>تاريخ و مكان الميلاد</v>
          </cell>
          <cell r="Y60" t="str">
            <v>الإعادة</v>
          </cell>
          <cell r="AB60" t="str">
            <v>الصفــة</v>
          </cell>
          <cell r="AC60" t="str">
            <v>ملاحظات</v>
          </cell>
          <cell r="AE60" t="str">
            <v>رقم الترتيب</v>
          </cell>
          <cell r="AF60" t="str">
            <v>اسم و لقب التلميذ</v>
          </cell>
          <cell r="AG60" t="str">
            <v>تاريخ و مكان الميلاد</v>
          </cell>
          <cell r="AI60" t="str">
            <v>الإعادة</v>
          </cell>
          <cell r="AL60" t="str">
            <v>الصفــة</v>
          </cell>
          <cell r="AM60" t="str">
            <v>ملاحظات</v>
          </cell>
          <cell r="AO60" t="str">
            <v>رقم الترتيب</v>
          </cell>
          <cell r="AP60" t="str">
            <v>اسم و لقب التلميذ</v>
          </cell>
          <cell r="AQ60" t="str">
            <v>تاريخ و مكان الميلاد</v>
          </cell>
          <cell r="AS60" t="str">
            <v>الإعادة</v>
          </cell>
          <cell r="AV60" t="str">
            <v>الصفــة</v>
          </cell>
          <cell r="AW60" t="str">
            <v>ملاحظات</v>
          </cell>
          <cell r="AY60" t="str">
            <v>رقم الترتيب</v>
          </cell>
          <cell r="AZ60" t="str">
            <v>اسم و لقب التلميذ</v>
          </cell>
          <cell r="BA60" t="str">
            <v>تاريخ و مكان الميلاد</v>
          </cell>
          <cell r="BC60" t="str">
            <v>الإعادة</v>
          </cell>
          <cell r="BF60" t="str">
            <v>الصفــة</v>
          </cell>
          <cell r="BG60" t="str">
            <v>ملاحظات</v>
          </cell>
          <cell r="BI60" t="str">
            <v>رقم الترتيب</v>
          </cell>
          <cell r="BJ60" t="str">
            <v>اسم و لقب التلميذ</v>
          </cell>
          <cell r="BK60" t="str">
            <v>تاريخ و مكان الميلاد</v>
          </cell>
          <cell r="BM60" t="str">
            <v>الإعادة</v>
          </cell>
          <cell r="BP60" t="str">
            <v>الصفــة</v>
          </cell>
          <cell r="BQ60" t="str">
            <v>ملاحظات</v>
          </cell>
        </row>
        <row r="61">
          <cell r="Y61" t="str">
            <v>س1</v>
          </cell>
          <cell r="Z61" t="str">
            <v>س2</v>
          </cell>
          <cell r="AA61" t="str">
            <v>س3</v>
          </cell>
          <cell r="AB61" t="str">
            <v>ف1</v>
          </cell>
          <cell r="AI61" t="str">
            <v>س1</v>
          </cell>
          <cell r="AJ61" t="str">
            <v>س2</v>
          </cell>
          <cell r="AK61" t="str">
            <v>س3</v>
          </cell>
          <cell r="AL61" t="str">
            <v>ف1</v>
          </cell>
          <cell r="AS61" t="str">
            <v>س1</v>
          </cell>
          <cell r="AT61" t="str">
            <v>س2</v>
          </cell>
          <cell r="AU61" t="str">
            <v>س3</v>
          </cell>
          <cell r="AV61" t="str">
            <v>ف1</v>
          </cell>
          <cell r="BC61" t="str">
            <v>س1</v>
          </cell>
          <cell r="BD61" t="str">
            <v>س2</v>
          </cell>
          <cell r="BE61" t="str">
            <v>س3</v>
          </cell>
          <cell r="BF61" t="str">
            <v>ف1</v>
          </cell>
          <cell r="BM61" t="str">
            <v>س1</v>
          </cell>
          <cell r="BN61" t="str">
            <v>س2</v>
          </cell>
          <cell r="BO61" t="str">
            <v>س3</v>
          </cell>
          <cell r="BP61" t="str">
            <v>ف1</v>
          </cell>
        </row>
        <row r="62">
          <cell r="B62" t="str">
            <v>أوكيلي يسرى</v>
          </cell>
          <cell r="C62" t="str">
            <v>1997-08-04</v>
          </cell>
          <cell r="D62" t="str">
            <v>مغنية</v>
          </cell>
          <cell r="U62">
            <v>1</v>
          </cell>
          <cell r="V62" t="str">
            <v>امحمدي بشرى</v>
          </cell>
          <cell r="W62" t="str">
            <v>2000-05-04</v>
          </cell>
          <cell r="X62" t="str">
            <v>مغنية</v>
          </cell>
          <cell r="Y62" t="str">
            <v>أ</v>
          </cell>
          <cell r="AB62" t="str">
            <v>م2</v>
          </cell>
          <cell r="AE62">
            <v>1</v>
          </cell>
          <cell r="AF62" t="str">
            <v>العرباوي محمد عبد الإله</v>
          </cell>
          <cell r="AG62" t="str">
            <v>1997-10-10</v>
          </cell>
          <cell r="AH62" t="str">
            <v>مغنية</v>
          </cell>
          <cell r="AI62" t="str">
            <v>ذ</v>
          </cell>
          <cell r="AL62" t="str">
            <v>ن د1</v>
          </cell>
          <cell r="AO62">
            <v>1</v>
          </cell>
          <cell r="AP62" t="str">
            <v>العياطي إسلام</v>
          </cell>
          <cell r="AQ62" t="str">
            <v>2000-09-10</v>
          </cell>
          <cell r="AR62" t="str">
            <v>مغنية</v>
          </cell>
          <cell r="AS62" t="str">
            <v>ذ</v>
          </cell>
          <cell r="AV62" t="str">
            <v>م1</v>
          </cell>
          <cell r="AY62">
            <v>1</v>
          </cell>
          <cell r="AZ62" t="str">
            <v>العابد يسرى</v>
          </cell>
          <cell r="BA62" t="str">
            <v>2000-05-13</v>
          </cell>
          <cell r="BB62" t="str">
            <v>مغنية</v>
          </cell>
          <cell r="BC62" t="str">
            <v>أ</v>
          </cell>
          <cell r="BF62" t="str">
            <v>خ2</v>
          </cell>
          <cell r="BI62">
            <v>1</v>
          </cell>
        </row>
        <row r="63">
          <cell r="B63" t="str">
            <v>بداد أية فاطمة الزهراء</v>
          </cell>
          <cell r="C63" t="str">
            <v>2000-09-02</v>
          </cell>
          <cell r="D63" t="str">
            <v>سيدي بلعباس</v>
          </cell>
          <cell r="E63" t="str">
            <v>أ</v>
          </cell>
          <cell r="H63" t="str">
            <v>خ2</v>
          </cell>
          <cell r="K63" t="str">
            <v>رقم الترتيب</v>
          </cell>
          <cell r="L63" t="str">
            <v>اسم و لقب التلميذ</v>
          </cell>
          <cell r="M63" t="str">
            <v>تاريخ و مكان الميلاد</v>
          </cell>
          <cell r="O63" t="str">
            <v>الإعادة</v>
          </cell>
          <cell r="R63" t="str">
            <v>الصفــة</v>
          </cell>
          <cell r="S63" t="str">
            <v>ملاحظات</v>
          </cell>
          <cell r="U63">
            <v>2</v>
          </cell>
          <cell r="V63" t="str">
            <v>برحيل وداد</v>
          </cell>
          <cell r="W63" t="str">
            <v>2000-08-28</v>
          </cell>
          <cell r="X63" t="str">
            <v>مغنية</v>
          </cell>
          <cell r="Y63" t="str">
            <v>أ</v>
          </cell>
          <cell r="AB63" t="str">
            <v>م2</v>
          </cell>
          <cell r="AE63">
            <v>2</v>
          </cell>
          <cell r="AF63" t="str">
            <v>العربي رانية</v>
          </cell>
          <cell r="AG63" t="str">
            <v>2000-08-03</v>
          </cell>
          <cell r="AH63" t="str">
            <v>مغنية</v>
          </cell>
          <cell r="AI63" t="str">
            <v>أ</v>
          </cell>
          <cell r="AL63" t="str">
            <v>ن د2</v>
          </cell>
          <cell r="AO63">
            <v>2</v>
          </cell>
          <cell r="AP63" t="str">
            <v>أمبارك فايزة</v>
          </cell>
          <cell r="AQ63" t="str">
            <v>2000-04-25</v>
          </cell>
          <cell r="AR63" t="str">
            <v>مغنية</v>
          </cell>
          <cell r="AS63" t="str">
            <v>أ</v>
          </cell>
          <cell r="AV63" t="str">
            <v>م2</v>
          </cell>
          <cell r="AY63">
            <v>2</v>
          </cell>
          <cell r="AZ63" t="str">
            <v>المسعود محمد سيف</v>
          </cell>
          <cell r="BA63" t="str">
            <v>2000-05-25</v>
          </cell>
          <cell r="BB63" t="str">
            <v>مغنية</v>
          </cell>
          <cell r="BC63" t="str">
            <v>ذ</v>
          </cell>
          <cell r="BF63" t="str">
            <v>م1</v>
          </cell>
          <cell r="BI63">
            <v>2</v>
          </cell>
        </row>
        <row r="64">
          <cell r="B64" t="str">
            <v>برحال إيمان</v>
          </cell>
          <cell r="C64" t="str">
            <v>1999-05-27</v>
          </cell>
          <cell r="D64" t="str">
            <v>مغنية</v>
          </cell>
          <cell r="O64" t="str">
            <v>س1</v>
          </cell>
          <cell r="P64" t="str">
            <v>س2</v>
          </cell>
          <cell r="Q64" t="str">
            <v>س3</v>
          </cell>
          <cell r="R64" t="str">
            <v>ف1</v>
          </cell>
          <cell r="U64">
            <v>3</v>
          </cell>
          <cell r="V64" t="str">
            <v>بعوش مريم</v>
          </cell>
          <cell r="W64" t="str">
            <v>1998-01-28</v>
          </cell>
          <cell r="X64" t="str">
            <v>مغنية</v>
          </cell>
          <cell r="Y64" t="str">
            <v>أ</v>
          </cell>
          <cell r="Z64" t="str">
            <v>ع2</v>
          </cell>
          <cell r="AB64" t="str">
            <v>ن د2</v>
          </cell>
          <cell r="AE64">
            <v>3</v>
          </cell>
          <cell r="AF64" t="str">
            <v>القرمة محمد رياض</v>
          </cell>
          <cell r="AG64" t="str">
            <v>2000-05-19</v>
          </cell>
          <cell r="AH64" t="str">
            <v>مغنية</v>
          </cell>
          <cell r="AI64" t="str">
            <v>ذ</v>
          </cell>
          <cell r="AL64" t="str">
            <v>م1</v>
          </cell>
          <cell r="AO64">
            <v>3</v>
          </cell>
          <cell r="AP64" t="str">
            <v>أير مقران عائشة صبرينة</v>
          </cell>
          <cell r="AQ64" t="str">
            <v>1999-08-16</v>
          </cell>
          <cell r="AR64" t="str">
            <v>مغنية</v>
          </cell>
          <cell r="AS64" t="str">
            <v>أ</v>
          </cell>
          <cell r="AV64" t="str">
            <v>م2</v>
          </cell>
          <cell r="AY64">
            <v>3</v>
          </cell>
          <cell r="AZ64" t="str">
            <v>أجد زينب</v>
          </cell>
          <cell r="BA64" t="str">
            <v>1997-05-04</v>
          </cell>
          <cell r="BB64" t="str">
            <v>مغنية</v>
          </cell>
          <cell r="BC64" t="str">
            <v>أ</v>
          </cell>
          <cell r="BD64" t="str">
            <v>ع2</v>
          </cell>
          <cell r="BF64" t="str">
            <v>ن د2</v>
          </cell>
          <cell r="BI64">
            <v>3</v>
          </cell>
        </row>
        <row r="65">
          <cell r="B65" t="str">
            <v>بلمير أيوب</v>
          </cell>
          <cell r="C65" t="str">
            <v>1999-08-10</v>
          </cell>
          <cell r="D65" t="str">
            <v>مغنية</v>
          </cell>
          <cell r="E65" t="str">
            <v>ذ</v>
          </cell>
          <cell r="F65" t="str">
            <v>ع1</v>
          </cell>
          <cell r="H65" t="str">
            <v>ن د1</v>
          </cell>
          <cell r="K65">
            <v>1</v>
          </cell>
          <cell r="L65" t="str">
            <v>بلعالية محمد الأمين</v>
          </cell>
          <cell r="M65" t="str">
            <v>2000-04-28</v>
          </cell>
          <cell r="N65" t="str">
            <v>مغنية</v>
          </cell>
          <cell r="O65" t="str">
            <v>ذ</v>
          </cell>
          <cell r="P65" t="str">
            <v>ع1</v>
          </cell>
          <cell r="R65" t="str">
            <v>ن د1</v>
          </cell>
          <cell r="U65">
            <v>4</v>
          </cell>
          <cell r="V65" t="str">
            <v>بكاوي ميلود</v>
          </cell>
          <cell r="W65" t="str">
            <v>2000-11-21</v>
          </cell>
          <cell r="X65" t="str">
            <v>مغنية</v>
          </cell>
          <cell r="Y65" t="str">
            <v>ذ</v>
          </cell>
          <cell r="AB65" t="str">
            <v>م1</v>
          </cell>
          <cell r="AE65">
            <v>4</v>
          </cell>
          <cell r="AF65" t="str">
            <v>بطيوي فرح</v>
          </cell>
          <cell r="AG65" t="str">
            <v>2000-05-04</v>
          </cell>
          <cell r="AH65" t="str">
            <v>مغنية</v>
          </cell>
          <cell r="AI65" t="str">
            <v>أ</v>
          </cell>
          <cell r="AL65" t="str">
            <v>م2</v>
          </cell>
          <cell r="AO65">
            <v>4</v>
          </cell>
          <cell r="AP65" t="str">
            <v>بسويعة صباح</v>
          </cell>
          <cell r="AQ65" t="str">
            <v>1995-05-06</v>
          </cell>
          <cell r="AR65" t="str">
            <v>مغنية</v>
          </cell>
          <cell r="AS65" t="str">
            <v>أ</v>
          </cell>
          <cell r="AV65" t="str">
            <v>م2</v>
          </cell>
          <cell r="AY65">
            <v>4</v>
          </cell>
          <cell r="AZ65" t="str">
            <v>أمبارك الهاشمي</v>
          </cell>
          <cell r="BA65" t="str">
            <v>1998-08-17</v>
          </cell>
          <cell r="BB65" t="str">
            <v>مغنية</v>
          </cell>
          <cell r="BC65" t="str">
            <v>ذ</v>
          </cell>
          <cell r="BF65" t="str">
            <v>م1</v>
          </cell>
          <cell r="BI65">
            <v>4</v>
          </cell>
        </row>
        <row r="66">
          <cell r="B66" t="str">
            <v>بن حامد فايزة</v>
          </cell>
          <cell r="C66" t="str">
            <v>1997-11-04</v>
          </cell>
          <cell r="D66" t="str">
            <v>مغنية</v>
          </cell>
          <cell r="E66" t="str">
            <v>أ</v>
          </cell>
          <cell r="F66" t="str">
            <v>ع2</v>
          </cell>
          <cell r="H66" t="str">
            <v>خ2</v>
          </cell>
          <cell r="K66">
            <v>2</v>
          </cell>
          <cell r="L66" t="str">
            <v>سكران عبد الهادي</v>
          </cell>
          <cell r="M66" t="str">
            <v>2000-04-12</v>
          </cell>
          <cell r="N66" t="str">
            <v>مغنية</v>
          </cell>
          <cell r="O66" t="str">
            <v>ذ</v>
          </cell>
          <cell r="R66" t="str">
            <v>ن د1</v>
          </cell>
          <cell r="U66">
            <v>5</v>
          </cell>
          <cell r="V66" t="str">
            <v>بلحسن حسين</v>
          </cell>
          <cell r="W66" t="str">
            <v>2000-03-01</v>
          </cell>
          <cell r="X66" t="str">
            <v>مغنية</v>
          </cell>
          <cell r="Y66" t="str">
            <v>ذ</v>
          </cell>
          <cell r="AB66" t="str">
            <v>م1</v>
          </cell>
          <cell r="AE66">
            <v>5</v>
          </cell>
          <cell r="AF66" t="str">
            <v>بن براهيم شهرزاد</v>
          </cell>
          <cell r="AG66" t="str">
            <v>2000-06-24</v>
          </cell>
          <cell r="AH66" t="str">
            <v>مغنية</v>
          </cell>
          <cell r="AI66" t="str">
            <v>أ</v>
          </cell>
          <cell r="AL66" t="str">
            <v>م2</v>
          </cell>
          <cell r="AO66">
            <v>5</v>
          </cell>
          <cell r="AP66" t="str">
            <v>بن زعتر محمد الواسيني</v>
          </cell>
          <cell r="AQ66" t="str">
            <v>1999-07-24</v>
          </cell>
          <cell r="AR66" t="str">
            <v>سيدي بلعباس</v>
          </cell>
          <cell r="AS66" t="str">
            <v>ذ</v>
          </cell>
          <cell r="AV66" t="str">
            <v>م1</v>
          </cell>
          <cell r="AY66">
            <v>5</v>
          </cell>
          <cell r="AZ66" t="str">
            <v>بلغري آية</v>
          </cell>
          <cell r="BA66" t="str">
            <v>2000-07-17</v>
          </cell>
          <cell r="BB66" t="str">
            <v>مغنية</v>
          </cell>
          <cell r="BC66" t="str">
            <v>أ</v>
          </cell>
          <cell r="BF66" t="str">
            <v>خ2</v>
          </cell>
          <cell r="BI66">
            <v>5</v>
          </cell>
        </row>
        <row r="67">
          <cell r="B67" t="str">
            <v>بن عائشة هاجر</v>
          </cell>
          <cell r="C67" t="str">
            <v>1998-01-12</v>
          </cell>
          <cell r="D67" t="str">
            <v>مغنية</v>
          </cell>
          <cell r="K67">
            <v>3</v>
          </cell>
          <cell r="L67" t="str">
            <v>مزاري عبد الله</v>
          </cell>
          <cell r="M67" t="str">
            <v>2000-11-16</v>
          </cell>
          <cell r="N67" t="str">
            <v>مغنية</v>
          </cell>
          <cell r="O67" t="str">
            <v>ذ</v>
          </cell>
          <cell r="R67" t="str">
            <v>م1</v>
          </cell>
          <cell r="U67">
            <v>6</v>
          </cell>
          <cell r="V67" t="str">
            <v>بومدين محمد شاهين</v>
          </cell>
          <cell r="W67" t="str">
            <v>2000-09-28</v>
          </cell>
          <cell r="X67" t="str">
            <v>مغنية</v>
          </cell>
          <cell r="AE67">
            <v>6</v>
          </cell>
          <cell r="AF67" t="str">
            <v>بن دلاع إلهام</v>
          </cell>
          <cell r="AG67" t="str">
            <v>2000-04-09</v>
          </cell>
          <cell r="AH67" t="str">
            <v>مغنية</v>
          </cell>
          <cell r="AO67">
            <v>6</v>
          </cell>
          <cell r="AP67" t="str">
            <v>بن عابد سارة</v>
          </cell>
          <cell r="AQ67" t="str">
            <v>1997-06-24</v>
          </cell>
          <cell r="AR67" t="str">
            <v>مغنية</v>
          </cell>
          <cell r="AS67" t="str">
            <v>أ</v>
          </cell>
          <cell r="AT67" t="str">
            <v>ع2</v>
          </cell>
          <cell r="AV67" t="str">
            <v>ن د2</v>
          </cell>
          <cell r="AY67">
            <v>6</v>
          </cell>
          <cell r="AZ67" t="str">
            <v>بليل أمينة</v>
          </cell>
          <cell r="BA67" t="str">
            <v>1999-03-07</v>
          </cell>
          <cell r="BB67" t="str">
            <v>مغنية</v>
          </cell>
          <cell r="BC67" t="str">
            <v>أ</v>
          </cell>
          <cell r="BF67" t="str">
            <v>م2</v>
          </cell>
          <cell r="BI67">
            <v>6</v>
          </cell>
        </row>
        <row r="68">
          <cell r="B68" t="str">
            <v>بن موسى عبد الحق</v>
          </cell>
          <cell r="C68" t="str">
            <v>1997-01-02</v>
          </cell>
          <cell r="D68" t="str">
            <v>مغنية</v>
          </cell>
          <cell r="E68" t="str">
            <v>ذ</v>
          </cell>
          <cell r="F68" t="str">
            <v>ع1</v>
          </cell>
          <cell r="H68" t="str">
            <v>خ1</v>
          </cell>
          <cell r="K68">
            <v>4</v>
          </cell>
          <cell r="L68" t="str">
            <v>هداجي أمير يونس</v>
          </cell>
          <cell r="M68" t="str">
            <v>2000-07-30</v>
          </cell>
          <cell r="N68" t="str">
            <v>مغنية</v>
          </cell>
          <cell r="O68" t="str">
            <v>ذ</v>
          </cell>
          <cell r="R68" t="str">
            <v>م1</v>
          </cell>
          <cell r="U68">
            <v>7</v>
          </cell>
          <cell r="V68" t="str">
            <v>تابتي لخضر</v>
          </cell>
          <cell r="W68" t="str">
            <v>1998-04-12</v>
          </cell>
          <cell r="X68" t="str">
            <v>مغنية</v>
          </cell>
          <cell r="Y68" t="str">
            <v>ذ</v>
          </cell>
          <cell r="AB68" t="str">
            <v>م1</v>
          </cell>
          <cell r="AE68">
            <v>7</v>
          </cell>
          <cell r="AF68" t="str">
            <v>بن رحو فضيلة غزلان</v>
          </cell>
          <cell r="AG68" t="str">
            <v>2000-07-02</v>
          </cell>
          <cell r="AH68" t="str">
            <v>مغنية</v>
          </cell>
          <cell r="AO68">
            <v>7</v>
          </cell>
          <cell r="AP68" t="str">
            <v>بن موسى وردة</v>
          </cell>
          <cell r="AQ68" t="str">
            <v>1999-04-14</v>
          </cell>
          <cell r="AR68" t="str">
            <v>مغنية</v>
          </cell>
          <cell r="AS68" t="str">
            <v>أ</v>
          </cell>
          <cell r="AV68" t="str">
            <v>م2</v>
          </cell>
          <cell r="AY68">
            <v>7</v>
          </cell>
          <cell r="AZ68" t="str">
            <v>بن عيسي وئام</v>
          </cell>
          <cell r="BA68" t="str">
            <v>2000-05-12</v>
          </cell>
          <cell r="BB68" t="str">
            <v>مغنية</v>
          </cell>
          <cell r="BC68" t="str">
            <v>أ</v>
          </cell>
          <cell r="BF68" t="str">
            <v>م2</v>
          </cell>
          <cell r="BI68">
            <v>7</v>
          </cell>
        </row>
        <row r="69">
          <cell r="B69" t="str">
            <v>بوزيدي مريم</v>
          </cell>
          <cell r="C69" t="str">
            <v>1999-04-07</v>
          </cell>
          <cell r="D69" t="str">
            <v>مغنية</v>
          </cell>
          <cell r="E69" t="str">
            <v>أ</v>
          </cell>
          <cell r="H69" t="str">
            <v>م2</v>
          </cell>
          <cell r="K69">
            <v>5</v>
          </cell>
          <cell r="L69" t="str">
            <v>وادفل سارة</v>
          </cell>
          <cell r="M69" t="str">
            <v>2000-02-19</v>
          </cell>
          <cell r="N69" t="str">
            <v>مغنية</v>
          </cell>
          <cell r="O69" t="str">
            <v>أ</v>
          </cell>
          <cell r="R69" t="str">
            <v>خ2</v>
          </cell>
          <cell r="U69">
            <v>8</v>
          </cell>
          <cell r="V69" t="str">
            <v>تواتي نادية</v>
          </cell>
          <cell r="W69" t="str">
            <v>2000-01-15</v>
          </cell>
          <cell r="X69" t="str">
            <v>مغنية</v>
          </cell>
          <cell r="Y69" t="str">
            <v>أ</v>
          </cell>
          <cell r="AB69" t="str">
            <v>م2</v>
          </cell>
          <cell r="AE69">
            <v>8</v>
          </cell>
          <cell r="AF69" t="str">
            <v>بن سالم نجوى</v>
          </cell>
          <cell r="AG69" t="str">
            <v>2000-12-24</v>
          </cell>
          <cell r="AH69" t="str">
            <v>مغنية</v>
          </cell>
          <cell r="AI69" t="str">
            <v>أ</v>
          </cell>
          <cell r="AL69" t="str">
            <v>خ2</v>
          </cell>
          <cell r="AO69">
            <v>8</v>
          </cell>
          <cell r="AP69" t="str">
            <v>بوشيخي شرف الدين</v>
          </cell>
          <cell r="AQ69" t="str">
            <v>2000-09-26</v>
          </cell>
          <cell r="AR69" t="str">
            <v>مغنية</v>
          </cell>
          <cell r="AS69" t="str">
            <v>ذ</v>
          </cell>
          <cell r="AV69" t="str">
            <v>م1</v>
          </cell>
          <cell r="AY69">
            <v>8</v>
          </cell>
          <cell r="AZ69" t="str">
            <v>بوشكري عبير</v>
          </cell>
          <cell r="BA69" t="str">
            <v>2000-06-26</v>
          </cell>
          <cell r="BB69" t="str">
            <v>مغنية</v>
          </cell>
          <cell r="BC69" t="str">
            <v>أ</v>
          </cell>
          <cell r="BF69" t="str">
            <v>م2</v>
          </cell>
          <cell r="BI69">
            <v>8</v>
          </cell>
        </row>
        <row r="70">
          <cell r="B70" t="str">
            <v>ثابتي إسماعيل</v>
          </cell>
          <cell r="C70" t="str">
            <v>1999-12-12</v>
          </cell>
          <cell r="D70" t="str">
            <v>مغنية</v>
          </cell>
          <cell r="E70" t="str">
            <v>ذ</v>
          </cell>
          <cell r="H70" t="str">
            <v>ن د1</v>
          </cell>
          <cell r="K70">
            <v>6</v>
          </cell>
          <cell r="U70">
            <v>9</v>
          </cell>
          <cell r="V70" t="str">
            <v>جزيري محمد</v>
          </cell>
          <cell r="W70" t="str">
            <v>1999-06-26</v>
          </cell>
          <cell r="X70" t="str">
            <v>مغنية</v>
          </cell>
          <cell r="Y70" t="str">
            <v>ذ</v>
          </cell>
          <cell r="Z70" t="str">
            <v>ع1</v>
          </cell>
          <cell r="AB70" t="str">
            <v>ن د1</v>
          </cell>
          <cell r="AE70">
            <v>9</v>
          </cell>
          <cell r="AF70" t="str">
            <v>بوزي فتحي</v>
          </cell>
          <cell r="AG70" t="str">
            <v>2000-06-07</v>
          </cell>
          <cell r="AH70" t="str">
            <v>مغنية</v>
          </cell>
          <cell r="AI70" t="str">
            <v>ذ</v>
          </cell>
          <cell r="AL70" t="str">
            <v>خ1</v>
          </cell>
          <cell r="AO70">
            <v>9</v>
          </cell>
          <cell r="AP70" t="str">
            <v>بوماجر يوسف</v>
          </cell>
          <cell r="AQ70" t="str">
            <v>2000-06-07</v>
          </cell>
          <cell r="AR70" t="str">
            <v>مغنية</v>
          </cell>
          <cell r="AS70" t="str">
            <v>ذ</v>
          </cell>
          <cell r="AV70" t="str">
            <v>م1</v>
          </cell>
          <cell r="AY70">
            <v>9</v>
          </cell>
          <cell r="AZ70" t="str">
            <v>بوعزة عبير سلاف</v>
          </cell>
          <cell r="BA70" t="str">
            <v>2001-06-09</v>
          </cell>
          <cell r="BB70" t="str">
            <v>مغنية</v>
          </cell>
          <cell r="BI70">
            <v>9</v>
          </cell>
        </row>
        <row r="71">
          <cell r="B71" t="str">
            <v>حابن اسمهان</v>
          </cell>
          <cell r="C71" t="str">
            <v>1999-04-08</v>
          </cell>
          <cell r="D71" t="str">
            <v>مغنية</v>
          </cell>
          <cell r="E71" t="str">
            <v>أ</v>
          </cell>
          <cell r="H71" t="str">
            <v>م2</v>
          </cell>
          <cell r="K71">
            <v>7</v>
          </cell>
          <cell r="U71">
            <v>10</v>
          </cell>
          <cell r="V71" t="str">
            <v>حاجي عبد الله</v>
          </cell>
          <cell r="W71" t="str">
            <v>2000-10-31</v>
          </cell>
          <cell r="X71" t="str">
            <v>مغنية</v>
          </cell>
          <cell r="AE71">
            <v>10</v>
          </cell>
          <cell r="AF71" t="str">
            <v>حاج علي سهام</v>
          </cell>
          <cell r="AG71" t="str">
            <v>2000-09-04</v>
          </cell>
          <cell r="AH71" t="str">
            <v>مغنية</v>
          </cell>
          <cell r="AI71" t="str">
            <v>أ</v>
          </cell>
          <cell r="AL71" t="str">
            <v>م2</v>
          </cell>
          <cell r="AO71">
            <v>10</v>
          </cell>
          <cell r="AP71" t="str">
            <v>ترنان شرف الدين</v>
          </cell>
          <cell r="AQ71" t="str">
            <v>2000-12-21</v>
          </cell>
          <cell r="AR71" t="str">
            <v>مغنية</v>
          </cell>
          <cell r="AS71" t="str">
            <v>ذ</v>
          </cell>
          <cell r="AV71" t="str">
            <v>خ1</v>
          </cell>
          <cell r="AY71">
            <v>10</v>
          </cell>
          <cell r="AZ71" t="str">
            <v>جباري وسيلة</v>
          </cell>
          <cell r="BA71" t="str">
            <v>1999-03-01</v>
          </cell>
          <cell r="BB71" t="str">
            <v>مغنية</v>
          </cell>
          <cell r="BC71" t="str">
            <v>أ</v>
          </cell>
          <cell r="BD71" t="str">
            <v>ع2</v>
          </cell>
          <cell r="BF71" t="str">
            <v>خ2</v>
          </cell>
          <cell r="BI71">
            <v>10</v>
          </cell>
        </row>
        <row r="72">
          <cell r="B72" t="str">
            <v>حاج بوسيف</v>
          </cell>
          <cell r="C72" t="str">
            <v>1998-06-09</v>
          </cell>
          <cell r="D72" t="str">
            <v>سبدو</v>
          </cell>
          <cell r="E72" t="str">
            <v>ذ</v>
          </cell>
          <cell r="H72" t="str">
            <v>خ1</v>
          </cell>
          <cell r="K72">
            <v>8</v>
          </cell>
          <cell r="U72">
            <v>11</v>
          </cell>
          <cell r="V72" t="str">
            <v>حميدي أسية</v>
          </cell>
          <cell r="W72" t="str">
            <v>2000-04-24</v>
          </cell>
          <cell r="X72" t="str">
            <v>مغنية</v>
          </cell>
          <cell r="Y72" t="str">
            <v>أ</v>
          </cell>
          <cell r="AB72" t="str">
            <v>م2</v>
          </cell>
          <cell r="AE72">
            <v>11</v>
          </cell>
          <cell r="AF72" t="str">
            <v>حجيمي شروق</v>
          </cell>
          <cell r="AG72" t="str">
            <v>2000-09-25</v>
          </cell>
          <cell r="AH72" t="str">
            <v>مغنية</v>
          </cell>
          <cell r="AI72" t="str">
            <v>أ</v>
          </cell>
          <cell r="AL72" t="str">
            <v>ن د2</v>
          </cell>
          <cell r="AO72">
            <v>11</v>
          </cell>
          <cell r="AP72" t="str">
            <v>حمادي عبد الجليل</v>
          </cell>
          <cell r="AQ72" t="str">
            <v>1999-03-27</v>
          </cell>
          <cell r="AR72" t="str">
            <v>مغنية</v>
          </cell>
          <cell r="AS72" t="str">
            <v>ذ</v>
          </cell>
          <cell r="AT72" t="str">
            <v>ع1</v>
          </cell>
          <cell r="AV72" t="str">
            <v>ن د1</v>
          </cell>
          <cell r="AY72">
            <v>11</v>
          </cell>
          <cell r="AZ72" t="str">
            <v>جوادي محمد زين الدين</v>
          </cell>
          <cell r="BA72" t="str">
            <v>1996-12-17</v>
          </cell>
          <cell r="BB72" t="str">
            <v>تلمسان</v>
          </cell>
          <cell r="BI72">
            <v>11</v>
          </cell>
        </row>
        <row r="73">
          <cell r="B73" t="str">
            <v>حساين نبيلة</v>
          </cell>
          <cell r="C73" t="str">
            <v>1999-07-01</v>
          </cell>
          <cell r="D73" t="str">
            <v>مغنية</v>
          </cell>
          <cell r="E73" t="str">
            <v>أ</v>
          </cell>
          <cell r="H73" t="str">
            <v>م2</v>
          </cell>
          <cell r="K73">
            <v>9</v>
          </cell>
          <cell r="U73">
            <v>12</v>
          </cell>
          <cell r="V73" t="str">
            <v>خروبي فاطنة</v>
          </cell>
          <cell r="W73" t="str">
            <v>2000-06-04</v>
          </cell>
          <cell r="X73" t="str">
            <v>مغنية</v>
          </cell>
          <cell r="Y73" t="str">
            <v>أ</v>
          </cell>
          <cell r="AB73" t="str">
            <v>م2</v>
          </cell>
          <cell r="AE73">
            <v>12</v>
          </cell>
          <cell r="AF73" t="str">
            <v>حرمي مغنية</v>
          </cell>
          <cell r="AG73" t="str">
            <v>1998-03-12</v>
          </cell>
          <cell r="AH73" t="str">
            <v>مغنية</v>
          </cell>
          <cell r="AO73">
            <v>12</v>
          </cell>
          <cell r="AP73" t="str">
            <v>خثير أمينة</v>
          </cell>
          <cell r="AQ73" t="str">
            <v>1999-07-08</v>
          </cell>
          <cell r="AR73" t="str">
            <v>مغنية</v>
          </cell>
          <cell r="AS73" t="str">
            <v>أ</v>
          </cell>
          <cell r="AV73" t="str">
            <v>م2</v>
          </cell>
          <cell r="AY73">
            <v>12</v>
          </cell>
          <cell r="AZ73" t="str">
            <v>حفص نورية إيمان</v>
          </cell>
          <cell r="BA73" t="str">
            <v>2000-01-15</v>
          </cell>
          <cell r="BB73" t="str">
            <v>مغنية</v>
          </cell>
          <cell r="BC73" t="str">
            <v>أ</v>
          </cell>
          <cell r="BF73" t="str">
            <v>م2</v>
          </cell>
          <cell r="BI73">
            <v>12</v>
          </cell>
        </row>
        <row r="74">
          <cell r="B74" t="str">
            <v>حمادي الواسيني</v>
          </cell>
          <cell r="C74" t="str">
            <v>1999-06-21</v>
          </cell>
          <cell r="D74" t="str">
            <v>مغنية</v>
          </cell>
          <cell r="E74" t="str">
            <v>ذ</v>
          </cell>
          <cell r="H74" t="str">
            <v>م1</v>
          </cell>
          <cell r="K74">
            <v>10</v>
          </cell>
          <cell r="U74">
            <v>13</v>
          </cell>
          <cell r="V74" t="str">
            <v>خش شيماء</v>
          </cell>
          <cell r="W74" t="str">
            <v>2000-08-19</v>
          </cell>
          <cell r="X74" t="str">
            <v>مغنية</v>
          </cell>
          <cell r="AE74">
            <v>13</v>
          </cell>
          <cell r="AF74" t="str">
            <v>حمدون علي رياض</v>
          </cell>
          <cell r="AG74" t="str">
            <v>2001-01-14</v>
          </cell>
          <cell r="AH74" t="str">
            <v>مغنية</v>
          </cell>
          <cell r="AO74">
            <v>13</v>
          </cell>
          <cell r="AP74" t="str">
            <v>خلوفي وليد</v>
          </cell>
          <cell r="AQ74" t="str">
            <v>1998-08-11</v>
          </cell>
          <cell r="AR74" t="str">
            <v>مغنية</v>
          </cell>
          <cell r="AS74" t="str">
            <v>ذ</v>
          </cell>
          <cell r="AV74" t="str">
            <v>م1</v>
          </cell>
          <cell r="AY74">
            <v>13</v>
          </cell>
          <cell r="AZ74" t="str">
            <v>حوحو محمد عبد الحق</v>
          </cell>
          <cell r="BA74" t="str">
            <v>2001-01-07</v>
          </cell>
          <cell r="BB74" t="str">
            <v>مغنية</v>
          </cell>
          <cell r="BC74" t="str">
            <v>ذ</v>
          </cell>
          <cell r="BF74" t="str">
            <v>م1</v>
          </cell>
          <cell r="BI74">
            <v>13</v>
          </cell>
        </row>
        <row r="75">
          <cell r="B75" t="str">
            <v>حمادي أمال</v>
          </cell>
          <cell r="C75" t="str">
            <v>1998-04-20</v>
          </cell>
          <cell r="D75" t="str">
            <v>مغنية</v>
          </cell>
          <cell r="E75" t="str">
            <v>أ</v>
          </cell>
          <cell r="F75" t="str">
            <v>ع2</v>
          </cell>
          <cell r="H75" t="str">
            <v>ن د2</v>
          </cell>
          <cell r="U75">
            <v>14</v>
          </cell>
          <cell r="V75" t="str">
            <v>دمامن محمد</v>
          </cell>
          <cell r="W75" t="str">
            <v>2000-05-28</v>
          </cell>
          <cell r="X75" t="str">
            <v>مغنية</v>
          </cell>
          <cell r="Y75" t="str">
            <v>ذ</v>
          </cell>
          <cell r="AB75" t="str">
            <v>م1</v>
          </cell>
          <cell r="AE75">
            <v>14</v>
          </cell>
          <cell r="AF75" t="str">
            <v>خش محمد زين الدين</v>
          </cell>
          <cell r="AG75" t="str">
            <v>1999-05-25</v>
          </cell>
          <cell r="AH75" t="str">
            <v>مغنية</v>
          </cell>
          <cell r="AO75">
            <v>14</v>
          </cell>
          <cell r="AP75" t="str">
            <v>خليد هاجر</v>
          </cell>
          <cell r="AQ75" t="str">
            <v>2000-05-25</v>
          </cell>
          <cell r="AR75" t="str">
            <v>حمام بوغرارة</v>
          </cell>
          <cell r="AS75" t="str">
            <v>أ</v>
          </cell>
          <cell r="AV75" t="str">
            <v>م2</v>
          </cell>
          <cell r="AY75">
            <v>14</v>
          </cell>
          <cell r="AZ75" t="str">
            <v>خش أميرة</v>
          </cell>
          <cell r="BA75" t="str">
            <v>2000-08-13</v>
          </cell>
          <cell r="BB75" t="str">
            <v>مغنية</v>
          </cell>
          <cell r="BC75" t="str">
            <v>أ</v>
          </cell>
          <cell r="BF75" t="str">
            <v>م2</v>
          </cell>
          <cell r="BI75">
            <v>14</v>
          </cell>
        </row>
        <row r="76">
          <cell r="B76" t="str">
            <v>حمادي مغنية</v>
          </cell>
          <cell r="C76" t="str">
            <v>2000-04-12</v>
          </cell>
          <cell r="D76" t="str">
            <v>مغنية</v>
          </cell>
          <cell r="E76" t="str">
            <v>أ</v>
          </cell>
          <cell r="H76" t="str">
            <v>م2</v>
          </cell>
          <cell r="U76">
            <v>15</v>
          </cell>
          <cell r="V76" t="str">
            <v>دهشار عبد الله</v>
          </cell>
          <cell r="W76" t="str">
            <v>2000-04-28</v>
          </cell>
          <cell r="X76" t="str">
            <v>مغنية</v>
          </cell>
          <cell r="AE76">
            <v>15</v>
          </cell>
          <cell r="AF76" t="str">
            <v>زيتوني محمد الأمين</v>
          </cell>
          <cell r="AG76" t="str">
            <v>1997-10-30</v>
          </cell>
          <cell r="AH76" t="str">
            <v>مغنية</v>
          </cell>
          <cell r="AI76" t="str">
            <v>ذ</v>
          </cell>
          <cell r="AL76" t="str">
            <v>م1</v>
          </cell>
          <cell r="AO76">
            <v>15</v>
          </cell>
          <cell r="AP76" t="str">
            <v>راجعي يوسف</v>
          </cell>
          <cell r="AQ76" t="str">
            <v>2000-03-04</v>
          </cell>
          <cell r="AR76" t="str">
            <v>مغنية</v>
          </cell>
          <cell r="AS76" t="str">
            <v>ذ</v>
          </cell>
          <cell r="AV76" t="str">
            <v>م1</v>
          </cell>
          <cell r="AY76">
            <v>15</v>
          </cell>
          <cell r="AZ76" t="str">
            <v>دار أعمر حنان</v>
          </cell>
          <cell r="BA76" t="str">
            <v>2000-08-17</v>
          </cell>
          <cell r="BB76" t="str">
            <v>مغنية</v>
          </cell>
          <cell r="BC76" t="str">
            <v>أ</v>
          </cell>
          <cell r="BF76" t="str">
            <v>م2</v>
          </cell>
          <cell r="BI76">
            <v>15</v>
          </cell>
        </row>
        <row r="77">
          <cell r="B77" t="str">
            <v>خليد عمارة</v>
          </cell>
          <cell r="C77" t="str">
            <v>1998-08-11</v>
          </cell>
          <cell r="D77" t="str">
            <v>مغنية</v>
          </cell>
          <cell r="U77">
            <v>16</v>
          </cell>
          <cell r="V77" t="str">
            <v>زحزوح سارة</v>
          </cell>
          <cell r="W77" t="str">
            <v>1998-03-28</v>
          </cell>
          <cell r="X77" t="str">
            <v>مغنية</v>
          </cell>
          <cell r="Y77" t="str">
            <v>أ</v>
          </cell>
          <cell r="AB77" t="str">
            <v>م2</v>
          </cell>
          <cell r="AE77">
            <v>16</v>
          </cell>
          <cell r="AF77" t="str">
            <v>سلطاني عائشة</v>
          </cell>
          <cell r="AG77" t="str">
            <v>2000-04-30</v>
          </cell>
          <cell r="AH77" t="str">
            <v>مغنية</v>
          </cell>
          <cell r="AO77">
            <v>16</v>
          </cell>
          <cell r="AP77" t="str">
            <v>زرقاني عبد الرحيم</v>
          </cell>
          <cell r="AQ77" t="str">
            <v>1997-07-13</v>
          </cell>
          <cell r="AR77" t="str">
            <v>مغنية</v>
          </cell>
          <cell r="AS77" t="str">
            <v>ذ</v>
          </cell>
          <cell r="AV77" t="str">
            <v>م1</v>
          </cell>
          <cell r="AY77">
            <v>16</v>
          </cell>
          <cell r="AZ77" t="str">
            <v>ديب أسية</v>
          </cell>
          <cell r="BA77" t="str">
            <v>2001-01-02</v>
          </cell>
          <cell r="BB77" t="str">
            <v>مغنية</v>
          </cell>
          <cell r="BC77" t="str">
            <v>أ</v>
          </cell>
          <cell r="BF77" t="str">
            <v>خ2</v>
          </cell>
          <cell r="BI77">
            <v>16</v>
          </cell>
        </row>
        <row r="78">
          <cell r="B78" t="str">
            <v>دار أعمر محمد</v>
          </cell>
          <cell r="C78" t="str">
            <v>1998-04-17</v>
          </cell>
          <cell r="D78" t="str">
            <v>مغنية</v>
          </cell>
          <cell r="L78" t="str">
            <v>أوكيلي دنيا</v>
          </cell>
          <cell r="M78" t="str">
            <v>2000-08-30</v>
          </cell>
          <cell r="N78" t="str">
            <v>مغنية</v>
          </cell>
          <cell r="O78" t="str">
            <v>أ</v>
          </cell>
          <cell r="R78" t="str">
            <v>م2</v>
          </cell>
          <cell r="U78">
            <v>17</v>
          </cell>
          <cell r="V78" t="str">
            <v>زيني إيمان</v>
          </cell>
          <cell r="W78" t="str">
            <v>1998-04-11</v>
          </cell>
          <cell r="X78" t="str">
            <v>مغنية</v>
          </cell>
          <cell r="Y78" t="str">
            <v>أ</v>
          </cell>
          <cell r="AB78" t="str">
            <v>م2</v>
          </cell>
          <cell r="AE78">
            <v>17</v>
          </cell>
          <cell r="AF78" t="str">
            <v>شارف شيماء</v>
          </cell>
          <cell r="AG78" t="str">
            <v>2000-10-03</v>
          </cell>
          <cell r="AH78" t="str">
            <v>مغنية</v>
          </cell>
          <cell r="AI78" t="str">
            <v>أ</v>
          </cell>
          <cell r="AL78" t="str">
            <v>خ2</v>
          </cell>
          <cell r="AO78">
            <v>17</v>
          </cell>
          <cell r="AY78">
            <v>17</v>
          </cell>
          <cell r="AZ78" t="str">
            <v>راشدي رضوان</v>
          </cell>
          <cell r="BA78" t="str">
            <v>2000-02-23</v>
          </cell>
          <cell r="BB78" t="str">
            <v>مغنية</v>
          </cell>
          <cell r="BC78" t="str">
            <v>ذ</v>
          </cell>
          <cell r="BF78" t="str">
            <v>م1</v>
          </cell>
          <cell r="BI78">
            <v>17</v>
          </cell>
        </row>
        <row r="79">
          <cell r="B79" t="str">
            <v>دخيسي أحلام</v>
          </cell>
          <cell r="C79" t="str">
            <v>2000-12-07</v>
          </cell>
          <cell r="D79" t="str">
            <v>مغنية</v>
          </cell>
          <cell r="E79" t="str">
            <v>أ</v>
          </cell>
          <cell r="H79" t="str">
            <v>م2</v>
          </cell>
          <cell r="L79" t="str">
            <v>امحمدي بشرى</v>
          </cell>
          <cell r="M79" t="str">
            <v>2000-05-04</v>
          </cell>
          <cell r="N79" t="str">
            <v>مغنية</v>
          </cell>
          <cell r="O79" t="str">
            <v>أ</v>
          </cell>
          <cell r="R79" t="str">
            <v>م2</v>
          </cell>
          <cell r="U79">
            <v>18</v>
          </cell>
          <cell r="V79" t="str">
            <v>زيني محمد بلال</v>
          </cell>
          <cell r="W79" t="str">
            <v>2000-08-31</v>
          </cell>
          <cell r="X79" t="str">
            <v>مغنية</v>
          </cell>
          <cell r="Y79" t="str">
            <v>ذ</v>
          </cell>
          <cell r="AB79" t="str">
            <v>م1</v>
          </cell>
          <cell r="AE79">
            <v>18</v>
          </cell>
          <cell r="AF79" t="str">
            <v>شريفي أسامة</v>
          </cell>
          <cell r="AG79" t="str">
            <v>2000-05-04</v>
          </cell>
          <cell r="AH79" t="str">
            <v>مغنية</v>
          </cell>
          <cell r="AO79">
            <v>18</v>
          </cell>
          <cell r="AP79" t="str">
            <v>شباب عبد الوهاب</v>
          </cell>
          <cell r="AQ79" t="str">
            <v>1997-06-15</v>
          </cell>
          <cell r="AR79" t="str">
            <v>مغنية</v>
          </cell>
          <cell r="AS79" t="str">
            <v>ذ</v>
          </cell>
          <cell r="AV79" t="str">
            <v>م1</v>
          </cell>
          <cell r="AY79">
            <v>18</v>
          </cell>
          <cell r="AZ79" t="str">
            <v>زاوي أسماء</v>
          </cell>
          <cell r="BA79" t="str">
            <v>2000-11-13</v>
          </cell>
          <cell r="BB79" t="str">
            <v>مغنية</v>
          </cell>
          <cell r="BC79" t="str">
            <v>أ</v>
          </cell>
          <cell r="BF79" t="str">
            <v>خ2</v>
          </cell>
          <cell r="BI79">
            <v>18</v>
          </cell>
        </row>
        <row r="80">
          <cell r="B80" t="str">
            <v>دعنون منال</v>
          </cell>
          <cell r="C80" t="str">
            <v>1998-11-13</v>
          </cell>
          <cell r="D80" t="str">
            <v>مغنية</v>
          </cell>
          <cell r="E80" t="str">
            <v>أ</v>
          </cell>
          <cell r="H80" t="str">
            <v>م2</v>
          </cell>
          <cell r="L80" t="str">
            <v>برودي بشرى</v>
          </cell>
          <cell r="M80" t="str">
            <v>2000-07-06</v>
          </cell>
          <cell r="N80" t="str">
            <v>مغنية</v>
          </cell>
          <cell r="O80" t="str">
            <v>أ</v>
          </cell>
          <cell r="R80" t="str">
            <v>م2</v>
          </cell>
          <cell r="U80">
            <v>19</v>
          </cell>
          <cell r="V80" t="str">
            <v>سابق حليمة</v>
          </cell>
          <cell r="W80" t="str">
            <v>1999-11-30</v>
          </cell>
          <cell r="X80" t="str">
            <v>مغنية</v>
          </cell>
          <cell r="Y80" t="str">
            <v>أ</v>
          </cell>
          <cell r="AB80" t="str">
            <v>خ2</v>
          </cell>
          <cell r="AE80">
            <v>19</v>
          </cell>
          <cell r="AF80" t="str">
            <v>طماشة صهيب</v>
          </cell>
          <cell r="AG80" t="str">
            <v>1999-12-16</v>
          </cell>
          <cell r="AH80" t="str">
            <v>مغنية</v>
          </cell>
          <cell r="AI80" t="str">
            <v>ذ</v>
          </cell>
          <cell r="AL80" t="str">
            <v>خ1</v>
          </cell>
          <cell r="AO80">
            <v>19</v>
          </cell>
          <cell r="AP80" t="str">
            <v>شقرون منال</v>
          </cell>
          <cell r="AQ80" t="str">
            <v>2000-07-08</v>
          </cell>
          <cell r="AR80" t="str">
            <v>مغنية</v>
          </cell>
          <cell r="AS80" t="str">
            <v>أ</v>
          </cell>
          <cell r="AV80" t="str">
            <v>م2</v>
          </cell>
          <cell r="AY80">
            <v>19</v>
          </cell>
          <cell r="AZ80" t="str">
            <v>زموري صفاء</v>
          </cell>
          <cell r="BA80" t="str">
            <v>2000-10-07</v>
          </cell>
          <cell r="BB80" t="str">
            <v>مغنية</v>
          </cell>
          <cell r="BC80" t="str">
            <v>أ</v>
          </cell>
          <cell r="BF80" t="str">
            <v>خ2</v>
          </cell>
          <cell r="BI80">
            <v>19</v>
          </cell>
        </row>
        <row r="81">
          <cell r="B81" t="str">
            <v>رحال حياة</v>
          </cell>
          <cell r="C81" t="str">
            <v>1997-06-07</v>
          </cell>
          <cell r="D81" t="str">
            <v>تلمسان</v>
          </cell>
          <cell r="L81" t="str">
            <v>بلميمون ابتسام</v>
          </cell>
          <cell r="M81" t="str">
            <v>2000-07-25</v>
          </cell>
          <cell r="N81" t="str">
            <v>مغنية</v>
          </cell>
          <cell r="O81" t="str">
            <v>أ</v>
          </cell>
          <cell r="R81" t="str">
            <v>خ2</v>
          </cell>
          <cell r="U81">
            <v>20</v>
          </cell>
          <cell r="V81" t="str">
            <v>شقرون مريم</v>
          </cell>
          <cell r="W81" t="str">
            <v>2000-12-20</v>
          </cell>
          <cell r="X81" t="str">
            <v>مغنية</v>
          </cell>
          <cell r="AE81">
            <v>20</v>
          </cell>
          <cell r="AF81" t="str">
            <v>عبو محمد</v>
          </cell>
          <cell r="AG81" t="str">
            <v>1999-11-04</v>
          </cell>
          <cell r="AH81" t="str">
            <v>مغنية</v>
          </cell>
          <cell r="AI81" t="str">
            <v>ذ</v>
          </cell>
          <cell r="AL81" t="str">
            <v>م1</v>
          </cell>
          <cell r="AO81">
            <v>20</v>
          </cell>
          <cell r="AP81" t="str">
            <v>صديقي أمينة شيماء</v>
          </cell>
          <cell r="AQ81" t="str">
            <v>1998-07-22</v>
          </cell>
          <cell r="AR81" t="str">
            <v>مغنية</v>
          </cell>
          <cell r="AS81" t="str">
            <v>أ</v>
          </cell>
          <cell r="AV81" t="str">
            <v>خ2</v>
          </cell>
          <cell r="AY81">
            <v>20</v>
          </cell>
          <cell r="AZ81" t="str">
            <v>سعيدي هاجر لطيفة</v>
          </cell>
          <cell r="BA81" t="str">
            <v>1998-04-09</v>
          </cell>
          <cell r="BB81" t="str">
            <v>مغنية</v>
          </cell>
          <cell r="BC81" t="str">
            <v>أ</v>
          </cell>
          <cell r="BF81" t="str">
            <v>م2</v>
          </cell>
          <cell r="BI81">
            <v>20</v>
          </cell>
        </row>
        <row r="82">
          <cell r="B82" t="str">
            <v>زرعي يامنة</v>
          </cell>
          <cell r="C82" t="str">
            <v>2000-08-11</v>
          </cell>
          <cell r="D82" t="str">
            <v>مغنية</v>
          </cell>
          <cell r="E82" t="str">
            <v>أ</v>
          </cell>
          <cell r="H82" t="str">
            <v>خ2</v>
          </cell>
          <cell r="L82" t="str">
            <v>بن رمضان يوسف</v>
          </cell>
          <cell r="M82" t="str">
            <v>1999-04-22</v>
          </cell>
          <cell r="N82" t="str">
            <v>مغنية</v>
          </cell>
          <cell r="O82" t="str">
            <v>ذ</v>
          </cell>
          <cell r="R82" t="str">
            <v>م1</v>
          </cell>
          <cell r="U82">
            <v>21</v>
          </cell>
          <cell r="V82" t="str">
            <v>صدوقي صالح</v>
          </cell>
          <cell r="W82" t="str">
            <v>2000-02-24</v>
          </cell>
          <cell r="X82" t="str">
            <v>مغنية</v>
          </cell>
          <cell r="Y82" t="str">
            <v>ذ</v>
          </cell>
          <cell r="AB82" t="str">
            <v>م1</v>
          </cell>
          <cell r="AE82">
            <v>21</v>
          </cell>
          <cell r="AF82" t="str">
            <v>قيواني شهيرة</v>
          </cell>
          <cell r="AG82" t="str">
            <v>2000-09-09</v>
          </cell>
          <cell r="AH82" t="str">
            <v>مغنية</v>
          </cell>
          <cell r="AO82">
            <v>21</v>
          </cell>
          <cell r="AP82" t="str">
            <v>ضيف بن أعمر</v>
          </cell>
          <cell r="AQ82" t="str">
            <v>2000-04-24</v>
          </cell>
          <cell r="AR82" t="str">
            <v>مغنية</v>
          </cell>
          <cell r="AS82" t="str">
            <v>ذ</v>
          </cell>
          <cell r="AV82" t="str">
            <v>م1</v>
          </cell>
          <cell r="AY82">
            <v>21</v>
          </cell>
          <cell r="AZ82" t="str">
            <v>عفاني حسام</v>
          </cell>
          <cell r="BA82" t="str">
            <v>2000-01-11</v>
          </cell>
          <cell r="BB82" t="str">
            <v>مغنية</v>
          </cell>
          <cell r="BC82" t="str">
            <v>ذ</v>
          </cell>
          <cell r="BF82" t="str">
            <v>م1</v>
          </cell>
          <cell r="BI82">
            <v>21</v>
          </cell>
        </row>
        <row r="83">
          <cell r="B83" t="str">
            <v>سلطاني سارة</v>
          </cell>
          <cell r="C83" t="str">
            <v>1998-04-28</v>
          </cell>
          <cell r="D83" t="str">
            <v>مغنية</v>
          </cell>
          <cell r="E83" t="str">
            <v>أ</v>
          </cell>
          <cell r="H83" t="str">
            <v>خ2</v>
          </cell>
          <cell r="L83" t="str">
            <v>بوطاقة نادية</v>
          </cell>
          <cell r="M83" t="str">
            <v>1997-09-01</v>
          </cell>
          <cell r="N83" t="str">
            <v>تلمسان</v>
          </cell>
          <cell r="O83" t="str">
            <v>أ</v>
          </cell>
          <cell r="R83" t="str">
            <v>ن د2</v>
          </cell>
          <cell r="U83">
            <v>22</v>
          </cell>
          <cell r="V83" t="str">
            <v>طاهي نهال فاطمة الزهراء</v>
          </cell>
          <cell r="W83" t="str">
            <v>2000-04-11</v>
          </cell>
          <cell r="X83" t="str">
            <v>مغنية</v>
          </cell>
          <cell r="Y83" t="str">
            <v>أ</v>
          </cell>
          <cell r="AB83" t="str">
            <v>خ2</v>
          </cell>
          <cell r="AE83">
            <v>22</v>
          </cell>
          <cell r="AF83" t="str">
            <v>لزعر مروى</v>
          </cell>
          <cell r="AG83" t="str">
            <v>2000-10-25</v>
          </cell>
          <cell r="AH83" t="str">
            <v>مغنية</v>
          </cell>
          <cell r="AI83" t="str">
            <v>أ</v>
          </cell>
          <cell r="AL83" t="str">
            <v>خ2</v>
          </cell>
          <cell r="AO83">
            <v>22</v>
          </cell>
          <cell r="AP83" t="str">
            <v>ضيف عماد الدين</v>
          </cell>
          <cell r="AQ83" t="str">
            <v>1999-10-18</v>
          </cell>
          <cell r="AR83" t="str">
            <v>مغنية</v>
          </cell>
          <cell r="AS83" t="str">
            <v>ذ</v>
          </cell>
          <cell r="AV83" t="str">
            <v>م1</v>
          </cell>
          <cell r="AY83">
            <v>22</v>
          </cell>
          <cell r="AZ83" t="str">
            <v>غربي نجلاء سارة</v>
          </cell>
          <cell r="BA83" t="str">
            <v>2000-11-12</v>
          </cell>
          <cell r="BB83" t="str">
            <v>مغنية</v>
          </cell>
          <cell r="BC83" t="str">
            <v>أ</v>
          </cell>
          <cell r="BF83" t="str">
            <v>خ2</v>
          </cell>
          <cell r="BI83">
            <v>22</v>
          </cell>
        </row>
        <row r="84">
          <cell r="B84" t="str">
            <v>صحراوي لمياء</v>
          </cell>
          <cell r="C84" t="str">
            <v>1998-10-09</v>
          </cell>
          <cell r="D84" t="str">
            <v>مغنية</v>
          </cell>
          <cell r="E84" t="str">
            <v>أ</v>
          </cell>
          <cell r="F84" t="str">
            <v>ع2</v>
          </cell>
          <cell r="H84" t="str">
            <v>ن د2</v>
          </cell>
          <cell r="L84" t="str">
            <v>تابتي فاطنة</v>
          </cell>
          <cell r="M84" t="str">
            <v>1999-01-13</v>
          </cell>
          <cell r="N84" t="str">
            <v>مغنية</v>
          </cell>
          <cell r="O84" t="str">
            <v>أ</v>
          </cell>
          <cell r="P84" t="str">
            <v>ع2</v>
          </cell>
          <cell r="R84" t="str">
            <v>ن د2</v>
          </cell>
          <cell r="U84">
            <v>23</v>
          </cell>
          <cell r="V84" t="str">
            <v>عمراني رميساء</v>
          </cell>
          <cell r="W84" t="str">
            <v>2000-11-11</v>
          </cell>
          <cell r="X84" t="str">
            <v>الجزائر</v>
          </cell>
          <cell r="AE84">
            <v>23</v>
          </cell>
          <cell r="AF84" t="str">
            <v>مزاري إبراهيم</v>
          </cell>
          <cell r="AG84" t="str">
            <v>2000-03-16</v>
          </cell>
          <cell r="AH84" t="str">
            <v>مغنية</v>
          </cell>
          <cell r="AI84" t="str">
            <v>ذ</v>
          </cell>
          <cell r="AL84" t="str">
            <v>م1</v>
          </cell>
          <cell r="AO84">
            <v>23</v>
          </cell>
          <cell r="AP84" t="str">
            <v>عباس جواد</v>
          </cell>
          <cell r="AQ84" t="str">
            <v>2000-07-06</v>
          </cell>
          <cell r="AR84" t="str">
            <v>مغنية</v>
          </cell>
          <cell r="AS84" t="str">
            <v>ذ</v>
          </cell>
          <cell r="AV84" t="str">
            <v>م1</v>
          </cell>
          <cell r="AY84">
            <v>23</v>
          </cell>
          <cell r="AZ84" t="str">
            <v>كردوسي جمال الدين</v>
          </cell>
          <cell r="BA84" t="str">
            <v>2001-11-17</v>
          </cell>
          <cell r="BB84" t="str">
            <v>مغنية</v>
          </cell>
          <cell r="BC84" t="str">
            <v>ذ</v>
          </cell>
          <cell r="BF84" t="str">
            <v>خ1</v>
          </cell>
          <cell r="BI84">
            <v>23</v>
          </cell>
        </row>
        <row r="85">
          <cell r="B85" t="str">
            <v>صديق هوارية</v>
          </cell>
          <cell r="C85" t="str">
            <v>1997-02-04</v>
          </cell>
          <cell r="D85" t="str">
            <v>وهران</v>
          </cell>
          <cell r="L85" t="str">
            <v>دخيسي عثمان</v>
          </cell>
          <cell r="M85" t="str">
            <v>2000-02-07</v>
          </cell>
          <cell r="N85" t="str">
            <v>مغنية</v>
          </cell>
          <cell r="O85" t="str">
            <v>ذ</v>
          </cell>
          <cell r="R85" t="str">
            <v>م1</v>
          </cell>
          <cell r="U85">
            <v>24</v>
          </cell>
          <cell r="V85" t="str">
            <v>قبيلي وفاء</v>
          </cell>
          <cell r="W85" t="str">
            <v>2000-04-30</v>
          </cell>
          <cell r="X85" t="str">
            <v>مغنية</v>
          </cell>
          <cell r="AE85">
            <v>24</v>
          </cell>
          <cell r="AF85" t="str">
            <v>مزاري خديجة</v>
          </cell>
          <cell r="AG85" t="str">
            <v>2000-04-08</v>
          </cell>
          <cell r="AH85" t="str">
            <v>مغنية</v>
          </cell>
          <cell r="AI85" t="str">
            <v>أ</v>
          </cell>
          <cell r="AL85" t="str">
            <v>م2</v>
          </cell>
          <cell r="AO85">
            <v>24</v>
          </cell>
          <cell r="AY85">
            <v>24</v>
          </cell>
          <cell r="AZ85" t="str">
            <v>موسليم أمينة</v>
          </cell>
          <cell r="BA85" t="str">
            <v>2001-01-02</v>
          </cell>
          <cell r="BB85" t="str">
            <v>مغنية</v>
          </cell>
          <cell r="BC85" t="str">
            <v>أ</v>
          </cell>
          <cell r="BF85" t="str">
            <v>خ2</v>
          </cell>
          <cell r="BI85">
            <v>24</v>
          </cell>
        </row>
        <row r="86">
          <cell r="B86" t="str">
            <v>صفراوي نورالهدى</v>
          </cell>
          <cell r="C86" t="str">
            <v>2001-02-07</v>
          </cell>
          <cell r="D86" t="str">
            <v>مغنية</v>
          </cell>
          <cell r="L86" t="str">
            <v>رحموني خولة</v>
          </cell>
          <cell r="M86" t="str">
            <v>2000-04-20</v>
          </cell>
          <cell r="N86" t="str">
            <v>مغنية</v>
          </cell>
          <cell r="O86" t="str">
            <v>أ</v>
          </cell>
          <cell r="R86" t="str">
            <v>خ2</v>
          </cell>
          <cell r="U86">
            <v>25</v>
          </cell>
          <cell r="V86" t="str">
            <v>قيواني سفيان</v>
          </cell>
          <cell r="W86" t="str">
            <v>2000-10-01</v>
          </cell>
          <cell r="X86" t="str">
            <v>مغنية</v>
          </cell>
          <cell r="AE86">
            <v>25</v>
          </cell>
          <cell r="AF86" t="str">
            <v>مزاري سيد أحمد</v>
          </cell>
          <cell r="AG86" t="str">
            <v>1999-01-14</v>
          </cell>
          <cell r="AH86" t="str">
            <v>مغنية</v>
          </cell>
          <cell r="AO86">
            <v>25</v>
          </cell>
          <cell r="AP86" t="str">
            <v>عبد المالك يوسف</v>
          </cell>
          <cell r="AQ86" t="str">
            <v>1998-04-30</v>
          </cell>
          <cell r="AR86" t="str">
            <v>مغنية</v>
          </cell>
          <cell r="AS86" t="str">
            <v>ذ</v>
          </cell>
          <cell r="AV86" t="str">
            <v>م1</v>
          </cell>
          <cell r="AY86">
            <v>25</v>
          </cell>
          <cell r="AZ86" t="str">
            <v>واسطي عبد السميع</v>
          </cell>
          <cell r="BA86" t="str">
            <v>1999-07-05</v>
          </cell>
          <cell r="BB86" t="str">
            <v>مغنية</v>
          </cell>
          <cell r="BC86" t="str">
            <v>ذ</v>
          </cell>
          <cell r="BF86" t="str">
            <v>خ1</v>
          </cell>
          <cell r="BI86">
            <v>25</v>
          </cell>
        </row>
        <row r="87">
          <cell r="B87" t="str">
            <v>عايشي عربية فاطمة الزهراء</v>
          </cell>
          <cell r="C87" t="str">
            <v>1999-05-14</v>
          </cell>
          <cell r="D87" t="str">
            <v>تلمسان</v>
          </cell>
          <cell r="E87" t="str">
            <v>أ</v>
          </cell>
          <cell r="H87" t="str">
            <v>م2</v>
          </cell>
          <cell r="L87" t="str">
            <v>زناقي شريفة</v>
          </cell>
          <cell r="M87" t="str">
            <v>2000-04-04</v>
          </cell>
          <cell r="N87" t="str">
            <v>مغنية</v>
          </cell>
          <cell r="O87" t="str">
            <v>أ</v>
          </cell>
          <cell r="R87" t="str">
            <v>م2</v>
          </cell>
          <cell r="U87">
            <v>26</v>
          </cell>
          <cell r="V87" t="str">
            <v>كلاليش منال</v>
          </cell>
          <cell r="W87" t="str">
            <v>2000-11-14</v>
          </cell>
          <cell r="X87" t="str">
            <v>مغنية</v>
          </cell>
          <cell r="Y87" t="str">
            <v>أ</v>
          </cell>
          <cell r="AB87" t="str">
            <v>خ2</v>
          </cell>
          <cell r="AE87">
            <v>26</v>
          </cell>
          <cell r="AF87" t="str">
            <v>معتوق مريم</v>
          </cell>
          <cell r="AG87" t="str">
            <v>2001-01-02</v>
          </cell>
          <cell r="AH87" t="str">
            <v>مغنية</v>
          </cell>
          <cell r="AO87">
            <v>26</v>
          </cell>
          <cell r="AP87" t="str">
            <v>علوش عبد الحكيم</v>
          </cell>
          <cell r="AQ87" t="str">
            <v>1999-07-23</v>
          </cell>
          <cell r="AR87" t="str">
            <v>مغنية</v>
          </cell>
          <cell r="AS87" t="str">
            <v>ذ</v>
          </cell>
          <cell r="AV87" t="str">
            <v>ن د1</v>
          </cell>
          <cell r="AY87">
            <v>26</v>
          </cell>
          <cell r="BI87">
            <v>26</v>
          </cell>
        </row>
        <row r="88">
          <cell r="B88" t="str">
            <v>عبد المالك جنات</v>
          </cell>
          <cell r="C88" t="str">
            <v>1999-05-15</v>
          </cell>
          <cell r="D88" t="str">
            <v>مغنية</v>
          </cell>
          <cell r="E88" t="str">
            <v>أ</v>
          </cell>
          <cell r="H88" t="str">
            <v>م2</v>
          </cell>
          <cell r="L88" t="str">
            <v>طوالة بهاء الدين</v>
          </cell>
          <cell r="M88" t="str">
            <v>2000-05-08</v>
          </cell>
          <cell r="N88" t="str">
            <v>مغنية</v>
          </cell>
          <cell r="O88" t="str">
            <v>ذ</v>
          </cell>
          <cell r="R88" t="str">
            <v>م1</v>
          </cell>
          <cell r="U88">
            <v>27</v>
          </cell>
          <cell r="V88" t="str">
            <v>لكحل عماد</v>
          </cell>
          <cell r="W88" t="str">
            <v>2000-06-06</v>
          </cell>
          <cell r="X88" t="str">
            <v>مغنية</v>
          </cell>
          <cell r="Y88" t="str">
            <v>ذ</v>
          </cell>
          <cell r="AB88" t="str">
            <v>م1</v>
          </cell>
          <cell r="AE88">
            <v>27</v>
          </cell>
          <cell r="AF88" t="str">
            <v>معطلاوي إكرام</v>
          </cell>
          <cell r="AG88" t="str">
            <v>1998-09-16</v>
          </cell>
          <cell r="AH88" t="str">
            <v>مغنية</v>
          </cell>
          <cell r="AI88" t="str">
            <v>أ</v>
          </cell>
          <cell r="AJ88" t="str">
            <v>ع2</v>
          </cell>
          <cell r="AL88" t="str">
            <v>ن د2</v>
          </cell>
          <cell r="AO88">
            <v>27</v>
          </cell>
          <cell r="AP88" t="str">
            <v>قعاد جميلة</v>
          </cell>
          <cell r="AQ88" t="str">
            <v>2000-03-12</v>
          </cell>
          <cell r="AR88" t="str">
            <v>مغنية</v>
          </cell>
          <cell r="AS88" t="str">
            <v>أ</v>
          </cell>
          <cell r="AV88" t="str">
            <v>م2</v>
          </cell>
          <cell r="AY88">
            <v>27</v>
          </cell>
          <cell r="BI88">
            <v>27</v>
          </cell>
        </row>
        <row r="89">
          <cell r="B89" t="str">
            <v>عبد المالك فاطمة الزهراء</v>
          </cell>
          <cell r="C89" t="str">
            <v>2000-11-03</v>
          </cell>
          <cell r="D89" t="str">
            <v>مغنية</v>
          </cell>
          <cell r="E89" t="str">
            <v>أ</v>
          </cell>
          <cell r="H89" t="str">
            <v>خ2</v>
          </cell>
          <cell r="L89" t="str">
            <v>لياني محمد عبد الهادي</v>
          </cell>
          <cell r="M89" t="str">
            <v>1998-10-14</v>
          </cell>
          <cell r="N89" t="str">
            <v>مغنية</v>
          </cell>
          <cell r="U89">
            <v>28</v>
          </cell>
          <cell r="V89" t="str">
            <v>مزاري دنيا زاد</v>
          </cell>
          <cell r="W89" t="str">
            <v>2000-03-16</v>
          </cell>
          <cell r="X89" t="str">
            <v>مغنية</v>
          </cell>
          <cell r="Y89" t="str">
            <v>أ</v>
          </cell>
          <cell r="AB89" t="str">
            <v>م2</v>
          </cell>
          <cell r="AE89">
            <v>28</v>
          </cell>
          <cell r="AF89" t="str">
            <v>ملعب نورالهدى</v>
          </cell>
          <cell r="AG89" t="str">
            <v>2000-11-08</v>
          </cell>
          <cell r="AH89" t="str">
            <v>مغنية</v>
          </cell>
          <cell r="AO89">
            <v>28</v>
          </cell>
          <cell r="AP89" t="str">
            <v>قنشي أحلام</v>
          </cell>
          <cell r="AQ89" t="str">
            <v>2000-07-26</v>
          </cell>
          <cell r="AR89" t="str">
            <v>مغنية</v>
          </cell>
          <cell r="AS89" t="str">
            <v>أ</v>
          </cell>
          <cell r="AV89" t="str">
            <v>خ2</v>
          </cell>
          <cell r="AY89">
            <v>28</v>
          </cell>
          <cell r="BI89">
            <v>28</v>
          </cell>
        </row>
        <row r="90">
          <cell r="B90" t="str">
            <v>غراس سارة</v>
          </cell>
          <cell r="C90" t="str">
            <v>1997-03-02</v>
          </cell>
          <cell r="D90" t="str">
            <v>مغنية</v>
          </cell>
          <cell r="L90" t="str">
            <v>مزاري أيمن</v>
          </cell>
          <cell r="M90" t="str">
            <v>2000-05-02</v>
          </cell>
          <cell r="N90" t="str">
            <v>مغنية</v>
          </cell>
          <cell r="O90" t="str">
            <v>ذ</v>
          </cell>
          <cell r="R90" t="str">
            <v>م1</v>
          </cell>
          <cell r="U90">
            <v>29</v>
          </cell>
          <cell r="V90" t="str">
            <v>مزاري زينب</v>
          </cell>
          <cell r="W90" t="str">
            <v>2000-04-01</v>
          </cell>
          <cell r="X90" t="str">
            <v>مغنية</v>
          </cell>
          <cell r="AE90">
            <v>29</v>
          </cell>
          <cell r="AF90" t="str">
            <v>منور فريال عبير</v>
          </cell>
          <cell r="AG90" t="str">
            <v>2000-09-19</v>
          </cell>
          <cell r="AH90" t="str">
            <v>مغنية</v>
          </cell>
          <cell r="AI90" t="str">
            <v>أ</v>
          </cell>
          <cell r="AL90" t="str">
            <v>م2</v>
          </cell>
          <cell r="AO90">
            <v>29</v>
          </cell>
          <cell r="AP90" t="str">
            <v>كاملين معمر</v>
          </cell>
          <cell r="AQ90" t="str">
            <v>1998-04-25</v>
          </cell>
          <cell r="AR90" t="str">
            <v>مغنية</v>
          </cell>
          <cell r="AS90" t="str">
            <v>ذ</v>
          </cell>
          <cell r="AT90" t="str">
            <v>ع1</v>
          </cell>
          <cell r="AV90" t="str">
            <v>ن د1</v>
          </cell>
          <cell r="AY90">
            <v>29</v>
          </cell>
          <cell r="BI90">
            <v>29</v>
          </cell>
        </row>
        <row r="91">
          <cell r="B91" t="str">
            <v>لعشب شيماء</v>
          </cell>
          <cell r="C91" t="str">
            <v>2000-03-23</v>
          </cell>
          <cell r="D91" t="str">
            <v>مغنية</v>
          </cell>
          <cell r="E91" t="str">
            <v>أ</v>
          </cell>
          <cell r="H91" t="str">
            <v>خ2</v>
          </cell>
          <cell r="L91" t="str">
            <v>منصور إيمان دينا زاد</v>
          </cell>
          <cell r="M91" t="str">
            <v>2000-07-27</v>
          </cell>
          <cell r="N91" t="str">
            <v>مغنية</v>
          </cell>
          <cell r="O91" t="str">
            <v>أ</v>
          </cell>
          <cell r="R91" t="str">
            <v>م2</v>
          </cell>
          <cell r="U91">
            <v>30</v>
          </cell>
          <cell r="V91" t="str">
            <v>مزيان يسرى نورالهدى</v>
          </cell>
          <cell r="W91" t="str">
            <v>2000-08-16</v>
          </cell>
          <cell r="X91" t="str">
            <v>مغنية</v>
          </cell>
          <cell r="Y91" t="str">
            <v>أ</v>
          </cell>
          <cell r="AB91" t="str">
            <v>خ2</v>
          </cell>
          <cell r="AE91">
            <v>30</v>
          </cell>
          <cell r="AF91" t="str">
            <v>موساتي فتيحة</v>
          </cell>
          <cell r="AG91" t="str">
            <v>1999-03-02</v>
          </cell>
          <cell r="AH91" t="str">
            <v>مغنية</v>
          </cell>
          <cell r="AI91" t="str">
            <v>أ</v>
          </cell>
          <cell r="AL91" t="str">
            <v>م2</v>
          </cell>
          <cell r="AO91">
            <v>30</v>
          </cell>
          <cell r="AP91" t="str">
            <v>لياني مروان</v>
          </cell>
          <cell r="AQ91" t="str">
            <v>1999-08-12</v>
          </cell>
          <cell r="AR91" t="str">
            <v>مغنية</v>
          </cell>
          <cell r="AS91" t="str">
            <v>ذ</v>
          </cell>
          <cell r="AV91" t="str">
            <v>ن د1</v>
          </cell>
          <cell r="AY91">
            <v>30</v>
          </cell>
          <cell r="BI91">
            <v>30</v>
          </cell>
        </row>
        <row r="92">
          <cell r="B92" t="str">
            <v>لعور إكرام</v>
          </cell>
          <cell r="C92" t="str">
            <v>1997-04-07</v>
          </cell>
          <cell r="D92" t="str">
            <v>مغنية</v>
          </cell>
          <cell r="L92" t="str">
            <v>لهباب عبد الرزاق</v>
          </cell>
          <cell r="M92" t="str">
            <v>2001-10-12</v>
          </cell>
          <cell r="N92" t="str">
            <v>مغنية</v>
          </cell>
          <cell r="O92" t="str">
            <v>ذ</v>
          </cell>
          <cell r="R92" t="str">
            <v>ن د1</v>
          </cell>
          <cell r="U92">
            <v>31</v>
          </cell>
          <cell r="V92" t="str">
            <v>ملعب رشيدة</v>
          </cell>
          <cell r="W92" t="str">
            <v>2000-05-23</v>
          </cell>
          <cell r="X92" t="str">
            <v>مغنية</v>
          </cell>
          <cell r="AE92">
            <v>31</v>
          </cell>
          <cell r="AF92" t="str">
            <v>نجاري بلال</v>
          </cell>
          <cell r="AG92" t="str">
            <v>1999-06-06</v>
          </cell>
          <cell r="AH92" t="str">
            <v>مغنية</v>
          </cell>
          <cell r="AI92" t="str">
            <v>ذ</v>
          </cell>
          <cell r="AL92" t="str">
            <v>ن د1</v>
          </cell>
          <cell r="AO92">
            <v>31</v>
          </cell>
          <cell r="AP92" t="str">
            <v>مصار نجاة</v>
          </cell>
          <cell r="AQ92" t="str">
            <v>1998-12-25</v>
          </cell>
          <cell r="AR92" t="str">
            <v>مغنية</v>
          </cell>
          <cell r="AY92">
            <v>31</v>
          </cell>
          <cell r="BI92">
            <v>31</v>
          </cell>
        </row>
        <row r="93">
          <cell r="B93" t="str">
            <v>مبارك زاهية</v>
          </cell>
          <cell r="C93" t="str">
            <v>1999-07-24</v>
          </cell>
          <cell r="D93" t="str">
            <v>مغنية</v>
          </cell>
          <cell r="E93" t="str">
            <v>أ</v>
          </cell>
          <cell r="H93" t="str">
            <v>م2</v>
          </cell>
          <cell r="U93">
            <v>32</v>
          </cell>
          <cell r="V93" t="str">
            <v>هاملي سماح</v>
          </cell>
          <cell r="W93" t="str">
            <v>1997-10-16</v>
          </cell>
          <cell r="X93" t="str">
            <v>مغنية</v>
          </cell>
          <cell r="Y93" t="str">
            <v>أ</v>
          </cell>
          <cell r="Z93" t="str">
            <v>ع2</v>
          </cell>
          <cell r="AB93" t="str">
            <v>ن د2</v>
          </cell>
          <cell r="AE93">
            <v>32</v>
          </cell>
          <cell r="AF93" t="str">
            <v>واسطي أيمن</v>
          </cell>
          <cell r="AG93" t="str">
            <v>2000-06-10</v>
          </cell>
          <cell r="AH93" t="str">
            <v>مغنية</v>
          </cell>
          <cell r="AI93" t="str">
            <v>ذ</v>
          </cell>
          <cell r="AL93" t="str">
            <v>خ1</v>
          </cell>
          <cell r="AO93">
            <v>32</v>
          </cell>
          <cell r="AP93" t="str">
            <v>نميش صفاء حفيظة</v>
          </cell>
          <cell r="AQ93" t="str">
            <v>1999-10-16</v>
          </cell>
          <cell r="AR93" t="str">
            <v>مغنية</v>
          </cell>
          <cell r="AS93" t="str">
            <v>أ</v>
          </cell>
          <cell r="AV93" t="str">
            <v>خ2</v>
          </cell>
          <cell r="AY93">
            <v>32</v>
          </cell>
          <cell r="BI93">
            <v>32</v>
          </cell>
        </row>
        <row r="94">
          <cell r="B94" t="str">
            <v>مجدوب نجمة</v>
          </cell>
          <cell r="C94" t="str">
            <v>1998-02-26</v>
          </cell>
          <cell r="D94" t="str">
            <v>مغنية</v>
          </cell>
          <cell r="U94">
            <v>33</v>
          </cell>
          <cell r="AE94">
            <v>33</v>
          </cell>
          <cell r="AO94">
            <v>33</v>
          </cell>
          <cell r="AP94" t="str">
            <v>ولد علي أمينة</v>
          </cell>
          <cell r="AQ94" t="str">
            <v>2000-08-30</v>
          </cell>
          <cell r="AR94" t="str">
            <v>مغنية</v>
          </cell>
          <cell r="AS94" t="str">
            <v>أ</v>
          </cell>
          <cell r="AV94" t="str">
            <v>م2</v>
          </cell>
          <cell r="AY94">
            <v>33</v>
          </cell>
          <cell r="BI94">
            <v>33</v>
          </cell>
        </row>
        <row r="95">
          <cell r="B95" t="str">
            <v>محياوي خديجة</v>
          </cell>
          <cell r="C95" t="str">
            <v>2000-02-05</v>
          </cell>
          <cell r="D95" t="str">
            <v>مغنية</v>
          </cell>
          <cell r="E95" t="str">
            <v>أ</v>
          </cell>
          <cell r="H95" t="str">
            <v>م2</v>
          </cell>
          <cell r="U95">
            <v>34</v>
          </cell>
          <cell r="AE95">
            <v>34</v>
          </cell>
          <cell r="AO95">
            <v>34</v>
          </cell>
          <cell r="AY95">
            <v>34</v>
          </cell>
          <cell r="BI95">
            <v>34</v>
          </cell>
        </row>
        <row r="96">
          <cell r="B96" t="str">
            <v>مخفي باية</v>
          </cell>
          <cell r="C96" t="str">
            <v>1999-09-10</v>
          </cell>
          <cell r="D96" t="str">
            <v>مغنية</v>
          </cell>
          <cell r="E96" t="str">
            <v>أ</v>
          </cell>
          <cell r="H96" t="str">
            <v>خ2</v>
          </cell>
          <cell r="U96">
            <v>35</v>
          </cell>
          <cell r="AE96">
            <v>35</v>
          </cell>
          <cell r="AO96">
            <v>35</v>
          </cell>
          <cell r="AY96">
            <v>35</v>
          </cell>
          <cell r="BI96">
            <v>35</v>
          </cell>
        </row>
        <row r="97">
          <cell r="B97" t="str">
            <v>مزاري خولة</v>
          </cell>
          <cell r="C97" t="str">
            <v>2000-08-03</v>
          </cell>
          <cell r="D97" t="str">
            <v>مغنية</v>
          </cell>
          <cell r="U97">
            <v>36</v>
          </cell>
          <cell r="AE97">
            <v>36</v>
          </cell>
          <cell r="AO97">
            <v>36</v>
          </cell>
          <cell r="AY97">
            <v>36</v>
          </cell>
          <cell r="BI97">
            <v>36</v>
          </cell>
        </row>
        <row r="98">
          <cell r="B98" t="str">
            <v>مسارقي زينب</v>
          </cell>
          <cell r="C98" t="str">
            <v>1998-09-02</v>
          </cell>
          <cell r="D98" t="str">
            <v>مغنية</v>
          </cell>
          <cell r="E98" t="str">
            <v>أ</v>
          </cell>
          <cell r="H98" t="str">
            <v>م2</v>
          </cell>
          <cell r="U98">
            <v>37</v>
          </cell>
          <cell r="AE98">
            <v>37</v>
          </cell>
          <cell r="AO98">
            <v>37</v>
          </cell>
          <cell r="AY98">
            <v>37</v>
          </cell>
          <cell r="BI98">
            <v>37</v>
          </cell>
        </row>
        <row r="99">
          <cell r="B99" t="str">
            <v>مصار منال</v>
          </cell>
          <cell r="C99" t="str">
            <v>2000-01-27</v>
          </cell>
          <cell r="D99" t="str">
            <v>مغنية</v>
          </cell>
          <cell r="E99" t="str">
            <v>أ</v>
          </cell>
          <cell r="H99" t="str">
            <v>م2</v>
          </cell>
          <cell r="U99">
            <v>38</v>
          </cell>
          <cell r="AE99">
            <v>38</v>
          </cell>
          <cell r="AO99">
            <v>38</v>
          </cell>
          <cell r="AY99">
            <v>38</v>
          </cell>
          <cell r="BI99">
            <v>38</v>
          </cell>
        </row>
        <row r="100">
          <cell r="B100" t="str">
            <v>مقدم جميلة</v>
          </cell>
          <cell r="C100" t="str">
            <v>1999-07-15</v>
          </cell>
          <cell r="D100" t="str">
            <v>مغنية</v>
          </cell>
          <cell r="E100" t="str">
            <v>أ</v>
          </cell>
          <cell r="H100" t="str">
            <v>م2</v>
          </cell>
          <cell r="U100">
            <v>39</v>
          </cell>
          <cell r="AE100">
            <v>39</v>
          </cell>
          <cell r="AO100">
            <v>39</v>
          </cell>
          <cell r="AY100">
            <v>39</v>
          </cell>
          <cell r="BI100">
            <v>39</v>
          </cell>
        </row>
        <row r="101">
          <cell r="B101" t="str">
            <v>موساتي نادية</v>
          </cell>
          <cell r="C101" t="str">
            <v>2000-11-29</v>
          </cell>
          <cell r="D101" t="str">
            <v>مغنية</v>
          </cell>
          <cell r="E101" t="str">
            <v>أ</v>
          </cell>
          <cell r="H101" t="str">
            <v>م2</v>
          </cell>
          <cell r="U101">
            <v>40</v>
          </cell>
          <cell r="AE101">
            <v>40</v>
          </cell>
          <cell r="AO101">
            <v>40</v>
          </cell>
          <cell r="AY101">
            <v>40</v>
          </cell>
          <cell r="BI101">
            <v>40</v>
          </cell>
        </row>
        <row r="102">
          <cell r="U102">
            <v>41</v>
          </cell>
          <cell r="AE102">
            <v>41</v>
          </cell>
          <cell r="AO102">
            <v>41</v>
          </cell>
          <cell r="AY102">
            <v>41</v>
          </cell>
          <cell r="BI102">
            <v>41</v>
          </cell>
        </row>
        <row r="103">
          <cell r="U103">
            <v>42</v>
          </cell>
          <cell r="AE103">
            <v>42</v>
          </cell>
          <cell r="AO103">
            <v>42</v>
          </cell>
          <cell r="AY103">
            <v>42</v>
          </cell>
          <cell r="BI103">
            <v>42</v>
          </cell>
        </row>
        <row r="104">
          <cell r="U104">
            <v>43</v>
          </cell>
          <cell r="AE104">
            <v>43</v>
          </cell>
          <cell r="AO104">
            <v>43</v>
          </cell>
          <cell r="AY104">
            <v>43</v>
          </cell>
          <cell r="BI104">
            <v>43</v>
          </cell>
        </row>
        <row r="105">
          <cell r="U105">
            <v>44</v>
          </cell>
          <cell r="AE105">
            <v>44</v>
          </cell>
          <cell r="AO105">
            <v>44</v>
          </cell>
          <cell r="AY105">
            <v>44</v>
          </cell>
          <cell r="BI105">
            <v>44</v>
          </cell>
        </row>
        <row r="106">
          <cell r="U106">
            <v>45</v>
          </cell>
          <cell r="AE106">
            <v>45</v>
          </cell>
          <cell r="AO106">
            <v>45</v>
          </cell>
          <cell r="AY106">
            <v>45</v>
          </cell>
          <cell r="BI106">
            <v>45</v>
          </cell>
        </row>
        <row r="107">
          <cell r="U107">
            <v>46</v>
          </cell>
          <cell r="AE107">
            <v>46</v>
          </cell>
          <cell r="AO107">
            <v>46</v>
          </cell>
          <cell r="AY107">
            <v>46</v>
          </cell>
          <cell r="BI107">
            <v>46</v>
          </cell>
        </row>
        <row r="108">
          <cell r="U108">
            <v>47</v>
          </cell>
          <cell r="AE108">
            <v>47</v>
          </cell>
          <cell r="AO108">
            <v>47</v>
          </cell>
          <cell r="AY108">
            <v>47</v>
          </cell>
          <cell r="BI108">
            <v>47</v>
          </cell>
        </row>
        <row r="109">
          <cell r="U109">
            <v>48</v>
          </cell>
          <cell r="AE109">
            <v>48</v>
          </cell>
          <cell r="AO109">
            <v>48</v>
          </cell>
          <cell r="AY109">
            <v>48</v>
          </cell>
          <cell r="BI109">
            <v>48</v>
          </cell>
        </row>
        <row r="110">
          <cell r="U110">
            <v>49</v>
          </cell>
          <cell r="AE110">
            <v>49</v>
          </cell>
          <cell r="AO110">
            <v>49</v>
          </cell>
          <cell r="AY110">
            <v>49</v>
          </cell>
          <cell r="BI110">
            <v>49</v>
          </cell>
        </row>
        <row r="111">
          <cell r="U111">
            <v>50</v>
          </cell>
          <cell r="AE111">
            <v>50</v>
          </cell>
          <cell r="AO111">
            <v>50</v>
          </cell>
        </row>
        <row r="115">
          <cell r="A115" t="str">
            <v>رقم الترتيب</v>
          </cell>
          <cell r="B115" t="str">
            <v>اسم و لقب التلميذ</v>
          </cell>
          <cell r="C115" t="str">
            <v>تاريخ و مكان الميلاد</v>
          </cell>
          <cell r="E115" t="str">
            <v>الإعادة</v>
          </cell>
          <cell r="H115" t="str">
            <v>الصفــة</v>
          </cell>
          <cell r="I115" t="str">
            <v>ملاحظات</v>
          </cell>
          <cell r="K115" t="str">
            <v>رقم الترتيب</v>
          </cell>
          <cell r="L115" t="str">
            <v>اسم و لقب التلميذ</v>
          </cell>
          <cell r="M115" t="str">
            <v>تاريخ و مكان الميلاد</v>
          </cell>
          <cell r="O115" t="str">
            <v>الإعادة</v>
          </cell>
          <cell r="R115" t="str">
            <v>الصفــة</v>
          </cell>
          <cell r="S115" t="str">
            <v>ملاحظات</v>
          </cell>
          <cell r="U115" t="str">
            <v>رقم الترتيب</v>
          </cell>
          <cell r="V115" t="str">
            <v>اسم و لقب التلميذ</v>
          </cell>
          <cell r="W115" t="str">
            <v>تاريخ و مكان الميلاد</v>
          </cell>
          <cell r="Y115" t="str">
            <v>الإعادة</v>
          </cell>
          <cell r="AB115" t="str">
            <v>الصفــة</v>
          </cell>
          <cell r="AC115" t="str">
            <v>ملاحظات</v>
          </cell>
          <cell r="AE115" t="str">
            <v>رقم الترتيب</v>
          </cell>
          <cell r="AF115" t="str">
            <v>اسم و لقب التلميذ</v>
          </cell>
          <cell r="AG115" t="str">
            <v>تاريخ و مكان الميلاد</v>
          </cell>
          <cell r="AI115" t="str">
            <v>الإعادة</v>
          </cell>
          <cell r="AL115" t="str">
            <v>الصفــة</v>
          </cell>
          <cell r="AM115" t="str">
            <v>ملاحظات</v>
          </cell>
          <cell r="AO115" t="str">
            <v>رقم الترتيب</v>
          </cell>
          <cell r="AP115" t="str">
            <v>اسم و لقب التلميذ</v>
          </cell>
          <cell r="AQ115" t="str">
            <v>تاريخ و مكان الميلاد</v>
          </cell>
          <cell r="AS115" t="str">
            <v>الإعادة</v>
          </cell>
          <cell r="AV115" t="str">
            <v>الصفــة</v>
          </cell>
          <cell r="AW115" t="str">
            <v>ملاحظات</v>
          </cell>
          <cell r="AY115" t="str">
            <v>رقم الترتيب</v>
          </cell>
          <cell r="AZ115" t="str">
            <v>اسم و لقب التلميذ</v>
          </cell>
          <cell r="BA115" t="str">
            <v>تاريخ و مكان الميلاد</v>
          </cell>
          <cell r="BC115" t="str">
            <v>الإعادة</v>
          </cell>
          <cell r="BF115" t="str">
            <v>الصفــة</v>
          </cell>
          <cell r="BG115" t="str">
            <v>ملاحظات</v>
          </cell>
          <cell r="BI115" t="str">
            <v>رقم الترتيب</v>
          </cell>
          <cell r="BJ115" t="str">
            <v>اسم و لقب التلميذ</v>
          </cell>
          <cell r="BK115" t="str">
            <v>تاريخ و مكان الميلاد</v>
          </cell>
          <cell r="BM115" t="str">
            <v>الإعادة</v>
          </cell>
          <cell r="BP115" t="str">
            <v>الصفــة</v>
          </cell>
          <cell r="BQ115" t="str">
            <v>ملاحظات</v>
          </cell>
        </row>
        <row r="116">
          <cell r="E116" t="str">
            <v>س1</v>
          </cell>
          <cell r="F116" t="str">
            <v>س2</v>
          </cell>
          <cell r="G116" t="str">
            <v>س3</v>
          </cell>
          <cell r="H116" t="str">
            <v>ف1</v>
          </cell>
          <cell r="O116" t="str">
            <v>س1</v>
          </cell>
          <cell r="P116" t="str">
            <v>س2</v>
          </cell>
          <cell r="Q116" t="str">
            <v>س3</v>
          </cell>
          <cell r="R116" t="str">
            <v>ف1</v>
          </cell>
          <cell r="Y116" t="str">
            <v>س1</v>
          </cell>
          <cell r="Z116" t="str">
            <v>س2</v>
          </cell>
          <cell r="AA116" t="str">
            <v>س3</v>
          </cell>
          <cell r="AB116" t="str">
            <v>ف1</v>
          </cell>
          <cell r="AI116" t="str">
            <v>س1</v>
          </cell>
          <cell r="AJ116" t="str">
            <v>س2</v>
          </cell>
          <cell r="AK116" t="str">
            <v>س3</v>
          </cell>
          <cell r="AL116" t="str">
            <v>ف1</v>
          </cell>
          <cell r="AS116" t="str">
            <v>س1</v>
          </cell>
          <cell r="AT116" t="str">
            <v>س2</v>
          </cell>
          <cell r="AU116" t="str">
            <v>س3</v>
          </cell>
          <cell r="AV116" t="str">
            <v>ف1</v>
          </cell>
          <cell r="BC116" t="str">
            <v>س1</v>
          </cell>
          <cell r="BD116" t="str">
            <v>س2</v>
          </cell>
          <cell r="BE116" t="str">
            <v>س3</v>
          </cell>
          <cell r="BF116" t="str">
            <v>ف1</v>
          </cell>
          <cell r="BM116" t="str">
            <v>س1</v>
          </cell>
          <cell r="BN116" t="str">
            <v>س2</v>
          </cell>
          <cell r="BO116" t="str">
            <v>س3</v>
          </cell>
          <cell r="BP116" t="str">
            <v>ف1</v>
          </cell>
        </row>
        <row r="117">
          <cell r="A117">
            <v>1</v>
          </cell>
          <cell r="B117" t="str">
            <v>العابد سيدي محمد</v>
          </cell>
          <cell r="C117" t="str">
            <v>2000-05-13</v>
          </cell>
          <cell r="D117" t="str">
            <v>مغنية</v>
          </cell>
          <cell r="E117" t="str">
            <v>ذ</v>
          </cell>
          <cell r="H117" t="str">
            <v>خ1</v>
          </cell>
          <cell r="K117">
            <v>1</v>
          </cell>
          <cell r="L117" t="str">
            <v>الهيدور هشام</v>
          </cell>
          <cell r="M117" t="str">
            <v>1999-07-16</v>
          </cell>
          <cell r="N117" t="str">
            <v>مغنية</v>
          </cell>
          <cell r="O117" t="str">
            <v>ذ</v>
          </cell>
          <cell r="P117" t="str">
            <v>ع1</v>
          </cell>
          <cell r="R117" t="str">
            <v>ن د1</v>
          </cell>
          <cell r="U117">
            <v>1</v>
          </cell>
          <cell r="V117" t="str">
            <v>الشيخ فرح</v>
          </cell>
          <cell r="W117" t="str">
            <v>2001-11-15</v>
          </cell>
          <cell r="X117" t="str">
            <v>مغنية</v>
          </cell>
          <cell r="Y117" t="str">
            <v>أ</v>
          </cell>
          <cell r="AB117" t="str">
            <v>م2</v>
          </cell>
          <cell r="AE117">
            <v>1</v>
          </cell>
          <cell r="AF117" t="str">
            <v>العياطي سيدي محمد</v>
          </cell>
          <cell r="AG117" t="str">
            <v>1999-06-19</v>
          </cell>
          <cell r="AH117" t="str">
            <v>مغنية</v>
          </cell>
          <cell r="AI117" t="str">
            <v>ذ</v>
          </cell>
          <cell r="AL117" t="str">
            <v>م1</v>
          </cell>
          <cell r="AO117">
            <v>1</v>
          </cell>
          <cell r="AP117" t="str">
            <v>إزوين المختار</v>
          </cell>
          <cell r="AQ117" t="str">
            <v>2001-05-26</v>
          </cell>
          <cell r="AR117" t="str">
            <v>مغنية</v>
          </cell>
          <cell r="AY117">
            <v>1</v>
          </cell>
          <cell r="AZ117" t="str">
            <v>البهلول سناء</v>
          </cell>
          <cell r="BA117" t="str">
            <v>2001-09-20</v>
          </cell>
          <cell r="BB117" t="str">
            <v>مغنية</v>
          </cell>
          <cell r="BC117" t="str">
            <v>أ</v>
          </cell>
          <cell r="BF117" t="str">
            <v>خ2</v>
          </cell>
          <cell r="BI117">
            <v>1</v>
          </cell>
          <cell r="BJ117" t="str">
            <v>أوكيلي نوال</v>
          </cell>
          <cell r="BK117" t="str">
            <v>1999-03-23</v>
          </cell>
          <cell r="BL117" t="str">
            <v>مغنية</v>
          </cell>
        </row>
        <row r="118">
          <cell r="A118">
            <v>2</v>
          </cell>
          <cell r="B118" t="str">
            <v>أوحساين إلياس</v>
          </cell>
          <cell r="C118" t="str">
            <v>2001-10-04</v>
          </cell>
          <cell r="D118" t="str">
            <v>مغنية</v>
          </cell>
          <cell r="E118" t="str">
            <v>ذ</v>
          </cell>
          <cell r="H118" t="str">
            <v>خ1</v>
          </cell>
          <cell r="K118">
            <v>2</v>
          </cell>
          <cell r="L118" t="str">
            <v>بشير ليلى</v>
          </cell>
          <cell r="M118" t="str">
            <v>2000-01-21</v>
          </cell>
          <cell r="N118" t="str">
            <v>مغنية</v>
          </cell>
          <cell r="O118" t="str">
            <v>أ</v>
          </cell>
          <cell r="R118" t="str">
            <v>م2</v>
          </cell>
          <cell r="U118">
            <v>2</v>
          </cell>
          <cell r="V118" t="str">
            <v>أحمودي أيمن</v>
          </cell>
          <cell r="W118" t="str">
            <v>2001-03-24</v>
          </cell>
          <cell r="X118" t="str">
            <v>مغنية</v>
          </cell>
          <cell r="Y118" t="str">
            <v>ذ</v>
          </cell>
          <cell r="AB118" t="str">
            <v>م1</v>
          </cell>
          <cell r="AE118">
            <v>2</v>
          </cell>
          <cell r="AF118" t="str">
            <v>بربيط سلاف</v>
          </cell>
          <cell r="AG118" t="str">
            <v>2001-08-17</v>
          </cell>
          <cell r="AH118" t="str">
            <v>مغنية</v>
          </cell>
          <cell r="AI118" t="str">
            <v>أ</v>
          </cell>
          <cell r="AL118" t="str">
            <v>م2</v>
          </cell>
          <cell r="AO118">
            <v>2</v>
          </cell>
          <cell r="AP118" t="str">
            <v>باب أسية</v>
          </cell>
          <cell r="AQ118" t="str">
            <v>2001-11-03</v>
          </cell>
          <cell r="AR118" t="str">
            <v>مغنية</v>
          </cell>
          <cell r="AY118">
            <v>2</v>
          </cell>
          <cell r="AZ118" t="str">
            <v>النميش شيماء</v>
          </cell>
          <cell r="BA118" t="str">
            <v>2001-08-01</v>
          </cell>
          <cell r="BB118" t="str">
            <v>مغنية</v>
          </cell>
          <cell r="BI118">
            <v>2</v>
          </cell>
          <cell r="BJ118" t="str">
            <v>أولاجي إكرام</v>
          </cell>
          <cell r="BK118" t="str">
            <v>2000-09-10</v>
          </cell>
          <cell r="BL118" t="str">
            <v>مغنية</v>
          </cell>
          <cell r="BM118" t="str">
            <v>أ</v>
          </cell>
          <cell r="BP118" t="str">
            <v>م2</v>
          </cell>
        </row>
        <row r="119">
          <cell r="A119">
            <v>3</v>
          </cell>
          <cell r="B119" t="str">
            <v>بلخروف عبد النور</v>
          </cell>
          <cell r="C119" t="str">
            <v>2002-09-29</v>
          </cell>
          <cell r="D119" t="str">
            <v>مغنية</v>
          </cell>
          <cell r="E119" t="str">
            <v>ذ</v>
          </cell>
          <cell r="H119" t="str">
            <v>م1</v>
          </cell>
          <cell r="K119">
            <v>3</v>
          </cell>
          <cell r="L119" t="str">
            <v>بكوش حمزة</v>
          </cell>
          <cell r="M119" t="str">
            <v>2000-06-25</v>
          </cell>
          <cell r="N119" t="str">
            <v>عين الدفلى</v>
          </cell>
          <cell r="O119" t="str">
            <v>ذ</v>
          </cell>
          <cell r="P119" t="str">
            <v>ع1</v>
          </cell>
          <cell r="R119" t="str">
            <v>خ1</v>
          </cell>
          <cell r="U119">
            <v>3</v>
          </cell>
          <cell r="V119" t="str">
            <v>بختاوي نور شيماء</v>
          </cell>
          <cell r="W119" t="str">
            <v>2001-10-03</v>
          </cell>
          <cell r="X119" t="str">
            <v>مغنية</v>
          </cell>
          <cell r="Y119" t="str">
            <v>أ</v>
          </cell>
          <cell r="AB119" t="str">
            <v>خ2</v>
          </cell>
          <cell r="AE119">
            <v>3</v>
          </cell>
          <cell r="AF119" t="str">
            <v>بن قطاي فتيحة</v>
          </cell>
          <cell r="AG119" t="str">
            <v>2001-09-08</v>
          </cell>
          <cell r="AH119" t="str">
            <v>مغنية</v>
          </cell>
          <cell r="AI119" t="str">
            <v>أ</v>
          </cell>
          <cell r="AL119" t="str">
            <v>خ2</v>
          </cell>
          <cell r="AO119">
            <v>3</v>
          </cell>
          <cell r="AP119" t="str">
            <v>بركات علاء الدين</v>
          </cell>
          <cell r="AQ119" t="str">
            <v>2000-07-20</v>
          </cell>
          <cell r="AR119" t="str">
            <v>مغنية</v>
          </cell>
          <cell r="AY119">
            <v>3</v>
          </cell>
          <cell r="AZ119" t="str">
            <v>أمبارك محمد أمين</v>
          </cell>
          <cell r="BA119" t="str">
            <v>2001-12-12</v>
          </cell>
          <cell r="BB119" t="str">
            <v>مغنية</v>
          </cell>
          <cell r="BC119" t="str">
            <v>ذ</v>
          </cell>
          <cell r="BF119" t="str">
            <v>م1</v>
          </cell>
          <cell r="BI119">
            <v>3</v>
          </cell>
          <cell r="BJ119" t="str">
            <v>بلعمري بلال</v>
          </cell>
          <cell r="BK119" t="str">
            <v>1999-08-09</v>
          </cell>
          <cell r="BL119" t="str">
            <v>مغنية</v>
          </cell>
          <cell r="BM119" t="str">
            <v>ذ</v>
          </cell>
          <cell r="BN119" t="str">
            <v>ع1</v>
          </cell>
          <cell r="BP119" t="str">
            <v>ن د1</v>
          </cell>
        </row>
        <row r="120">
          <cell r="A120">
            <v>4</v>
          </cell>
          <cell r="B120" t="str">
            <v>بن دحمان عبد الرحمن</v>
          </cell>
          <cell r="C120" t="str">
            <v>2001-01-12</v>
          </cell>
          <cell r="D120" t="str">
            <v>مغنية</v>
          </cell>
          <cell r="K120">
            <v>4</v>
          </cell>
          <cell r="L120" t="str">
            <v>بن براهيم شيماء نصيرة</v>
          </cell>
          <cell r="M120" t="str">
            <v>2001-04-06</v>
          </cell>
          <cell r="N120" t="str">
            <v>مغنية</v>
          </cell>
          <cell r="O120" t="str">
            <v>أ</v>
          </cell>
          <cell r="R120" t="str">
            <v>م2</v>
          </cell>
          <cell r="U120">
            <v>4</v>
          </cell>
          <cell r="V120" t="str">
            <v>بلعباسي عماد</v>
          </cell>
          <cell r="W120" t="str">
            <v>2000-10-31</v>
          </cell>
          <cell r="X120" t="str">
            <v>بني سنوس</v>
          </cell>
          <cell r="Y120" t="str">
            <v>ذ</v>
          </cell>
          <cell r="AB120" t="str">
            <v>م1</v>
          </cell>
          <cell r="AE120">
            <v>4</v>
          </cell>
          <cell r="AF120" t="str">
            <v>بن كامل سارة</v>
          </cell>
          <cell r="AG120" t="str">
            <v>2001-03-27</v>
          </cell>
          <cell r="AH120" t="str">
            <v>مغنية</v>
          </cell>
          <cell r="AI120" t="str">
            <v>أ</v>
          </cell>
          <cell r="AL120" t="str">
            <v>م2</v>
          </cell>
          <cell r="AO120">
            <v>4</v>
          </cell>
          <cell r="AP120" t="str">
            <v>بلعلة أميمة</v>
          </cell>
          <cell r="AQ120" t="str">
            <v>2001-02-08</v>
          </cell>
          <cell r="AR120" t="str">
            <v>تندوف</v>
          </cell>
          <cell r="AY120">
            <v>4</v>
          </cell>
          <cell r="AZ120" t="str">
            <v>أمبارك مسعودة</v>
          </cell>
          <cell r="BA120" t="str">
            <v>2001-06-23</v>
          </cell>
          <cell r="BB120" t="str">
            <v>مغنية</v>
          </cell>
          <cell r="BI120">
            <v>4</v>
          </cell>
          <cell r="BJ120" t="str">
            <v>بن زروق زينب سناء</v>
          </cell>
          <cell r="BK120" t="str">
            <v>1998-05-24</v>
          </cell>
          <cell r="BL120" t="str">
            <v>مغنية</v>
          </cell>
          <cell r="BM120" t="str">
            <v>أ</v>
          </cell>
          <cell r="BP120" t="str">
            <v>خ2</v>
          </cell>
        </row>
        <row r="121">
          <cell r="A121">
            <v>5</v>
          </cell>
          <cell r="B121" t="str">
            <v>بن سالم سناء</v>
          </cell>
          <cell r="C121" t="str">
            <v>2001-07-21</v>
          </cell>
          <cell r="D121" t="str">
            <v>مغنية</v>
          </cell>
          <cell r="E121" t="str">
            <v>أ</v>
          </cell>
          <cell r="H121" t="str">
            <v>م2</v>
          </cell>
          <cell r="K121">
            <v>5</v>
          </cell>
          <cell r="L121" t="str">
            <v>بن زمرة شيماء</v>
          </cell>
          <cell r="M121" t="str">
            <v>2001-01-22</v>
          </cell>
          <cell r="N121" t="str">
            <v>مغنية</v>
          </cell>
          <cell r="O121" t="str">
            <v>أ</v>
          </cell>
          <cell r="R121" t="str">
            <v>م2</v>
          </cell>
          <cell r="U121">
            <v>5</v>
          </cell>
          <cell r="V121" t="str">
            <v>بن سالم عبد الاله</v>
          </cell>
          <cell r="W121" t="str">
            <v>2001-02-07</v>
          </cell>
          <cell r="X121" t="str">
            <v>مغنية</v>
          </cell>
          <cell r="Y121" t="str">
            <v>ذ</v>
          </cell>
          <cell r="AB121" t="str">
            <v>م1</v>
          </cell>
          <cell r="AE121">
            <v>5</v>
          </cell>
          <cell r="AF121" t="str">
            <v>بن هدي مروة</v>
          </cell>
          <cell r="AG121" t="str">
            <v>1999-07-30</v>
          </cell>
          <cell r="AH121" t="str">
            <v>مغنية</v>
          </cell>
          <cell r="AI121" t="str">
            <v>أ</v>
          </cell>
          <cell r="AJ121" t="str">
            <v>ع2</v>
          </cell>
          <cell r="AL121" t="str">
            <v>ن د2</v>
          </cell>
          <cell r="AO121">
            <v>5</v>
          </cell>
          <cell r="AP121" t="str">
            <v>بليفة صبرينة</v>
          </cell>
          <cell r="AQ121" t="str">
            <v>1998-05-01</v>
          </cell>
          <cell r="AR121" t="str">
            <v>مغنية</v>
          </cell>
          <cell r="AY121">
            <v>5</v>
          </cell>
          <cell r="AZ121" t="str">
            <v>بحدادة فدوى</v>
          </cell>
          <cell r="BA121" t="str">
            <v>2000-06-04</v>
          </cell>
          <cell r="BB121" t="str">
            <v>مغنية</v>
          </cell>
          <cell r="BC121" t="str">
            <v>أ</v>
          </cell>
          <cell r="BD121" t="str">
            <v>ع2</v>
          </cell>
          <cell r="BF121" t="str">
            <v>خ2</v>
          </cell>
          <cell r="BI121">
            <v>5</v>
          </cell>
          <cell r="BJ121" t="str">
            <v>بن شقرة عمرو</v>
          </cell>
          <cell r="BK121" t="str">
            <v>2000-03-26</v>
          </cell>
          <cell r="BL121" t="str">
            <v>مغنية</v>
          </cell>
          <cell r="BM121" t="str">
            <v>ذ</v>
          </cell>
          <cell r="BP121" t="str">
            <v>م1</v>
          </cell>
        </row>
        <row r="122">
          <cell r="A122">
            <v>6</v>
          </cell>
          <cell r="B122" t="str">
            <v>بن موسى نبية</v>
          </cell>
          <cell r="C122" t="str">
            <v>2000-10-31</v>
          </cell>
          <cell r="D122" t="str">
            <v>مغنية</v>
          </cell>
          <cell r="E122" t="str">
            <v>أ</v>
          </cell>
          <cell r="H122" t="str">
            <v>م2</v>
          </cell>
          <cell r="K122">
            <v>6</v>
          </cell>
          <cell r="L122" t="str">
            <v>بن سالم يونس</v>
          </cell>
          <cell r="M122" t="str">
            <v>2000-12-05</v>
          </cell>
          <cell r="N122" t="str">
            <v>مغنية</v>
          </cell>
          <cell r="O122" t="str">
            <v>ذ</v>
          </cell>
          <cell r="R122" t="str">
            <v>م1</v>
          </cell>
          <cell r="U122">
            <v>6</v>
          </cell>
          <cell r="V122" t="str">
            <v>بن عبد الله وسيلة</v>
          </cell>
          <cell r="W122" t="str">
            <v>2001-06-08</v>
          </cell>
          <cell r="X122" t="str">
            <v>مغنية</v>
          </cell>
          <cell r="Y122" t="str">
            <v>أ</v>
          </cell>
          <cell r="AB122" t="str">
            <v>م2</v>
          </cell>
          <cell r="AE122">
            <v>6</v>
          </cell>
          <cell r="AF122" t="str">
            <v>بن يوبي بلال</v>
          </cell>
          <cell r="AG122" t="str">
            <v>2000-09-29</v>
          </cell>
          <cell r="AH122" t="str">
            <v>مغنية</v>
          </cell>
          <cell r="AI122" t="str">
            <v>ذ</v>
          </cell>
          <cell r="AL122" t="str">
            <v>م1</v>
          </cell>
          <cell r="AO122">
            <v>6</v>
          </cell>
          <cell r="AP122" t="str">
            <v>بن دحمان فريال</v>
          </cell>
          <cell r="AQ122" t="str">
            <v>1999-01-26</v>
          </cell>
          <cell r="AR122" t="str">
            <v>مغنية</v>
          </cell>
          <cell r="AY122">
            <v>6</v>
          </cell>
          <cell r="AZ122" t="str">
            <v>برحال محمد</v>
          </cell>
          <cell r="BA122" t="str">
            <v>2000-03-26</v>
          </cell>
          <cell r="BB122" t="str">
            <v>مغنية</v>
          </cell>
          <cell r="BI122">
            <v>6</v>
          </cell>
          <cell r="BJ122" t="str">
            <v>بن عبد الله إكرام</v>
          </cell>
          <cell r="BK122" t="str">
            <v>2001-06-08</v>
          </cell>
          <cell r="BL122" t="str">
            <v>مغنية</v>
          </cell>
          <cell r="BM122" t="str">
            <v>أ</v>
          </cell>
          <cell r="BP122" t="str">
            <v>م2</v>
          </cell>
        </row>
        <row r="123">
          <cell r="A123">
            <v>7</v>
          </cell>
          <cell r="B123" t="str">
            <v>بن هدي ياسين</v>
          </cell>
          <cell r="C123" t="str">
            <v>2000-10-07</v>
          </cell>
          <cell r="D123" t="str">
            <v>مغنية</v>
          </cell>
          <cell r="E123" t="str">
            <v>ذ</v>
          </cell>
          <cell r="H123" t="str">
            <v>خ1</v>
          </cell>
          <cell r="K123">
            <v>7</v>
          </cell>
          <cell r="L123" t="str">
            <v>بن شقرة فاطمة الزهراء</v>
          </cell>
          <cell r="M123" t="str">
            <v>1998-12-05</v>
          </cell>
          <cell r="N123" t="str">
            <v>مغنية</v>
          </cell>
          <cell r="O123" t="str">
            <v>أ</v>
          </cell>
          <cell r="R123" t="str">
            <v>ن د2</v>
          </cell>
          <cell r="U123">
            <v>7</v>
          </cell>
          <cell r="V123" t="str">
            <v>بن قطاي حنان</v>
          </cell>
          <cell r="W123" t="str">
            <v>1998-11-21</v>
          </cell>
          <cell r="X123" t="str">
            <v>تلمسان</v>
          </cell>
          <cell r="Y123" t="str">
            <v>أ</v>
          </cell>
          <cell r="Z123" t="str">
            <v>ع2</v>
          </cell>
          <cell r="AB123" t="str">
            <v>خ2</v>
          </cell>
          <cell r="AE123">
            <v>7</v>
          </cell>
          <cell r="AF123" t="str">
            <v>بوزار حمزة</v>
          </cell>
          <cell r="AG123" t="str">
            <v>2001-08-28</v>
          </cell>
          <cell r="AH123" t="str">
            <v>مغنية</v>
          </cell>
          <cell r="AI123" t="str">
            <v>ذ</v>
          </cell>
          <cell r="AL123" t="str">
            <v>م1</v>
          </cell>
          <cell r="AO123">
            <v>7</v>
          </cell>
          <cell r="AP123" t="str">
            <v>بن رمضان محمد</v>
          </cell>
          <cell r="AQ123" t="str">
            <v>1999-11-20</v>
          </cell>
          <cell r="AR123" t="str">
            <v>مغنية</v>
          </cell>
          <cell r="AY123">
            <v>7</v>
          </cell>
          <cell r="AZ123" t="str">
            <v>بسويعة إيمان</v>
          </cell>
          <cell r="BA123" t="str">
            <v>1998-09-19</v>
          </cell>
          <cell r="BB123" t="str">
            <v>مغنية</v>
          </cell>
          <cell r="BC123" t="str">
            <v>أ</v>
          </cell>
          <cell r="BD123" t="str">
            <v>ع2</v>
          </cell>
          <cell r="BF123" t="str">
            <v>ن د2</v>
          </cell>
          <cell r="BI123">
            <v>7</v>
          </cell>
          <cell r="BJ123" t="str">
            <v>بن عبد الله منال</v>
          </cell>
          <cell r="BK123" t="str">
            <v>2001-11-23</v>
          </cell>
          <cell r="BL123" t="str">
            <v>مغنية</v>
          </cell>
          <cell r="BM123" t="str">
            <v>أ</v>
          </cell>
          <cell r="BP123" t="str">
            <v>م2</v>
          </cell>
        </row>
        <row r="124">
          <cell r="A124">
            <v>8</v>
          </cell>
          <cell r="B124" t="str">
            <v>بوزنق مصطفى</v>
          </cell>
          <cell r="C124" t="str">
            <v>2001-03-01</v>
          </cell>
          <cell r="D124" t="str">
            <v>مغنية</v>
          </cell>
          <cell r="E124" t="str">
            <v>ذ</v>
          </cell>
          <cell r="H124" t="str">
            <v>م1</v>
          </cell>
          <cell r="K124">
            <v>8</v>
          </cell>
          <cell r="L124" t="str">
            <v>بن علي هاجر</v>
          </cell>
          <cell r="M124" t="str">
            <v>2001-01-03</v>
          </cell>
          <cell r="N124" t="str">
            <v>مغنية</v>
          </cell>
          <cell r="O124" t="str">
            <v>أ</v>
          </cell>
          <cell r="R124" t="str">
            <v>م2</v>
          </cell>
          <cell r="U124">
            <v>8</v>
          </cell>
          <cell r="V124" t="str">
            <v>بوجلول شيماء</v>
          </cell>
          <cell r="W124" t="str">
            <v>2001-06-30</v>
          </cell>
          <cell r="X124" t="str">
            <v>مغنية</v>
          </cell>
          <cell r="Y124" t="str">
            <v>أ</v>
          </cell>
          <cell r="AB124" t="str">
            <v>م2</v>
          </cell>
          <cell r="AE124">
            <v>8</v>
          </cell>
          <cell r="AF124" t="str">
            <v>بوزاهري نجود</v>
          </cell>
          <cell r="AG124" t="str">
            <v>2001-05-20</v>
          </cell>
          <cell r="AH124" t="str">
            <v>مغنية</v>
          </cell>
          <cell r="AI124" t="str">
            <v>أ</v>
          </cell>
          <cell r="AL124" t="str">
            <v>م2</v>
          </cell>
          <cell r="AO124">
            <v>8</v>
          </cell>
          <cell r="AP124" t="str">
            <v>بن سعد منصف عبد الرحيم</v>
          </cell>
          <cell r="AQ124" t="str">
            <v>2001-09-01</v>
          </cell>
          <cell r="AR124" t="str">
            <v>مغنية</v>
          </cell>
          <cell r="AY124">
            <v>8</v>
          </cell>
          <cell r="AZ124" t="str">
            <v>بلمختار خولة</v>
          </cell>
          <cell r="BA124" t="str">
            <v>1999-01-11</v>
          </cell>
          <cell r="BB124" t="str">
            <v>مغنية</v>
          </cell>
          <cell r="BC124" t="str">
            <v>أ</v>
          </cell>
          <cell r="BF124" t="str">
            <v>م2</v>
          </cell>
          <cell r="BI124">
            <v>8</v>
          </cell>
          <cell r="BJ124" t="str">
            <v>بن عيسى أسماء</v>
          </cell>
          <cell r="BK124" t="str">
            <v>2000-05-17</v>
          </cell>
          <cell r="BL124" t="str">
            <v>مغنية</v>
          </cell>
        </row>
        <row r="125">
          <cell r="A125">
            <v>9</v>
          </cell>
          <cell r="B125" t="str">
            <v>بومدين سارة</v>
          </cell>
          <cell r="C125" t="str">
            <v>2000-06-21</v>
          </cell>
          <cell r="D125" t="str">
            <v>مغنية</v>
          </cell>
          <cell r="K125">
            <v>9</v>
          </cell>
          <cell r="L125" t="str">
            <v>بودياب رانية</v>
          </cell>
          <cell r="M125" t="str">
            <v>2001-06-09</v>
          </cell>
          <cell r="N125" t="str">
            <v>مغنية</v>
          </cell>
          <cell r="O125" t="str">
            <v>أ</v>
          </cell>
          <cell r="R125" t="str">
            <v>م2</v>
          </cell>
          <cell r="U125">
            <v>9</v>
          </cell>
          <cell r="V125" t="str">
            <v>بوجمعة سمية</v>
          </cell>
          <cell r="W125" t="str">
            <v>2001-03-30</v>
          </cell>
          <cell r="X125" t="str">
            <v>مغنية</v>
          </cell>
          <cell r="Y125" t="str">
            <v>أ</v>
          </cell>
          <cell r="AB125" t="str">
            <v>خ2</v>
          </cell>
          <cell r="AE125">
            <v>9</v>
          </cell>
          <cell r="AF125" t="str">
            <v>بوزيان شيماء</v>
          </cell>
          <cell r="AG125" t="str">
            <v>2001-04-07</v>
          </cell>
          <cell r="AH125" t="str">
            <v>مغنية</v>
          </cell>
          <cell r="AI125" t="str">
            <v>أ</v>
          </cell>
          <cell r="AL125" t="str">
            <v>م2</v>
          </cell>
          <cell r="AO125">
            <v>9</v>
          </cell>
          <cell r="AP125" t="str">
            <v>بن عبد الرحمان أيمن</v>
          </cell>
          <cell r="AQ125" t="str">
            <v>2000-05-26</v>
          </cell>
          <cell r="AR125" t="str">
            <v>مغنية</v>
          </cell>
          <cell r="AY125">
            <v>9</v>
          </cell>
          <cell r="AZ125" t="str">
            <v>بلمختار خيرة</v>
          </cell>
          <cell r="BA125" t="str">
            <v>2000-12-06</v>
          </cell>
          <cell r="BB125" t="str">
            <v>مغنية</v>
          </cell>
          <cell r="BC125" t="str">
            <v>أ</v>
          </cell>
          <cell r="BF125" t="str">
            <v>م2</v>
          </cell>
          <cell r="BI125">
            <v>9</v>
          </cell>
          <cell r="BJ125" t="str">
            <v>بن يعقوب شيماء</v>
          </cell>
          <cell r="BK125" t="str">
            <v>1998-12-28</v>
          </cell>
          <cell r="BL125" t="str">
            <v>مغنية</v>
          </cell>
          <cell r="BM125" t="str">
            <v>أ</v>
          </cell>
          <cell r="BP125" t="str">
            <v>خ2</v>
          </cell>
        </row>
        <row r="126">
          <cell r="A126">
            <v>10</v>
          </cell>
          <cell r="B126" t="str">
            <v>تابتي فاطمة الزهراء</v>
          </cell>
          <cell r="C126" t="str">
            <v>1999-01-13</v>
          </cell>
          <cell r="D126" t="str">
            <v>مغنية</v>
          </cell>
          <cell r="E126" t="str">
            <v>أ</v>
          </cell>
          <cell r="F126" t="str">
            <v>ع2</v>
          </cell>
          <cell r="H126" t="str">
            <v>ن د2</v>
          </cell>
          <cell r="K126">
            <v>10</v>
          </cell>
          <cell r="L126" t="str">
            <v>بوعواد روفيدة أمنة</v>
          </cell>
          <cell r="M126" t="str">
            <v>2001-06-09</v>
          </cell>
          <cell r="N126" t="str">
            <v>مغنية</v>
          </cell>
          <cell r="O126" t="str">
            <v>أ</v>
          </cell>
          <cell r="R126" t="str">
            <v>م2</v>
          </cell>
          <cell r="U126">
            <v>10</v>
          </cell>
          <cell r="V126" t="str">
            <v>بوسوماح شيماء</v>
          </cell>
          <cell r="W126" t="str">
            <v>2001-02-04</v>
          </cell>
          <cell r="X126" t="str">
            <v>مغنية</v>
          </cell>
          <cell r="Y126" t="str">
            <v>أ</v>
          </cell>
          <cell r="AB126" t="str">
            <v>م2</v>
          </cell>
          <cell r="AE126">
            <v>10</v>
          </cell>
          <cell r="AF126" t="str">
            <v>بوسكين عبد الجليل</v>
          </cell>
          <cell r="AG126" t="str">
            <v>1997-12-23</v>
          </cell>
          <cell r="AH126" t="str">
            <v>مغنية</v>
          </cell>
          <cell r="AO126">
            <v>10</v>
          </cell>
          <cell r="AP126" t="str">
            <v>بن عبد الله زيانة</v>
          </cell>
          <cell r="AQ126" t="str">
            <v>2001-02-25</v>
          </cell>
          <cell r="AR126" t="str">
            <v>مغنية</v>
          </cell>
          <cell r="AY126">
            <v>10</v>
          </cell>
          <cell r="AZ126" t="str">
            <v>بليفة عبد القادر</v>
          </cell>
          <cell r="BA126" t="str">
            <v>2001-07-24</v>
          </cell>
          <cell r="BB126" t="str">
            <v>مغنية</v>
          </cell>
          <cell r="BI126">
            <v>10</v>
          </cell>
          <cell r="BJ126" t="str">
            <v>بوستة رضا</v>
          </cell>
          <cell r="BK126" t="str">
            <v>2000-02-18</v>
          </cell>
          <cell r="BL126" t="str">
            <v>مغنية</v>
          </cell>
        </row>
        <row r="127">
          <cell r="A127">
            <v>11</v>
          </cell>
          <cell r="B127" t="str">
            <v>حدوشي محمد</v>
          </cell>
          <cell r="C127" t="str">
            <v>2001-05-22</v>
          </cell>
          <cell r="D127" t="str">
            <v>مغنية</v>
          </cell>
          <cell r="E127" t="str">
            <v>ذ</v>
          </cell>
          <cell r="H127" t="str">
            <v>م1</v>
          </cell>
          <cell r="K127">
            <v>11</v>
          </cell>
          <cell r="L127" t="str">
            <v>بوفارس عبد القادر</v>
          </cell>
          <cell r="M127" t="str">
            <v>1999-06-23</v>
          </cell>
          <cell r="N127" t="str">
            <v>مغنية</v>
          </cell>
          <cell r="O127" t="str">
            <v>ذ</v>
          </cell>
          <cell r="P127" t="str">
            <v>ع1</v>
          </cell>
          <cell r="R127" t="str">
            <v>ن د1</v>
          </cell>
          <cell r="U127">
            <v>11</v>
          </cell>
          <cell r="V127" t="str">
            <v>بوطاقة عبد الاله</v>
          </cell>
          <cell r="W127" t="str">
            <v>2000-08-18</v>
          </cell>
          <cell r="X127" t="str">
            <v>مغنية</v>
          </cell>
          <cell r="Y127" t="str">
            <v>ذ</v>
          </cell>
          <cell r="AB127" t="str">
            <v>ن د1</v>
          </cell>
          <cell r="AE127">
            <v>11</v>
          </cell>
          <cell r="AF127" t="str">
            <v>حساني رياض</v>
          </cell>
          <cell r="AG127" t="str">
            <v>2001-08-27</v>
          </cell>
          <cell r="AH127" t="str">
            <v>مغنية</v>
          </cell>
          <cell r="AI127" t="str">
            <v>ذ</v>
          </cell>
          <cell r="AL127" t="str">
            <v>م1</v>
          </cell>
          <cell r="AO127">
            <v>11</v>
          </cell>
          <cell r="AP127" t="str">
            <v>بن عيسى جابر</v>
          </cell>
          <cell r="AQ127" t="str">
            <v>2001-06-19</v>
          </cell>
          <cell r="AR127" t="str">
            <v>مغنية</v>
          </cell>
          <cell r="AY127">
            <v>11</v>
          </cell>
          <cell r="AZ127" t="str">
            <v>بن رمضان شيماء</v>
          </cell>
          <cell r="BA127" t="str">
            <v>2002-02-04</v>
          </cell>
          <cell r="BB127" t="str">
            <v>مغنية</v>
          </cell>
          <cell r="BI127">
            <v>11</v>
          </cell>
          <cell r="BJ127" t="str">
            <v>بوعزة صابرينة</v>
          </cell>
          <cell r="BK127" t="str">
            <v>2000-03-08</v>
          </cell>
          <cell r="BL127" t="str">
            <v>مغنية</v>
          </cell>
          <cell r="BM127" t="str">
            <v>أ</v>
          </cell>
          <cell r="BP127" t="str">
            <v>م2</v>
          </cell>
        </row>
        <row r="128">
          <cell r="A128">
            <v>12</v>
          </cell>
          <cell r="B128" t="str">
            <v>حساني إسلام عبد القادر</v>
          </cell>
          <cell r="C128" t="str">
            <v>2001-01-24</v>
          </cell>
          <cell r="D128" t="str">
            <v>مغنية</v>
          </cell>
          <cell r="E128" t="str">
            <v>ذ</v>
          </cell>
          <cell r="H128" t="str">
            <v>م1</v>
          </cell>
          <cell r="K128">
            <v>12</v>
          </cell>
          <cell r="L128" t="str">
            <v>جوبير بشرى</v>
          </cell>
          <cell r="M128" t="str">
            <v>2001-09-01</v>
          </cell>
          <cell r="N128" t="str">
            <v>مغنية</v>
          </cell>
          <cell r="O128" t="str">
            <v>أ</v>
          </cell>
          <cell r="R128" t="str">
            <v>م2</v>
          </cell>
          <cell r="U128">
            <v>12</v>
          </cell>
          <cell r="V128" t="str">
            <v>بومدين أمال</v>
          </cell>
          <cell r="W128" t="str">
            <v>2001-08-22</v>
          </cell>
          <cell r="X128" t="str">
            <v>مغنية</v>
          </cell>
          <cell r="Y128" t="str">
            <v>أ</v>
          </cell>
          <cell r="AB128" t="str">
            <v>م2</v>
          </cell>
          <cell r="AE128">
            <v>12</v>
          </cell>
          <cell r="AF128" t="str">
            <v>حقاوي إيمان</v>
          </cell>
          <cell r="AG128" t="str">
            <v>1999-12-09</v>
          </cell>
          <cell r="AH128" t="str">
            <v>مغنية</v>
          </cell>
          <cell r="AI128" t="str">
            <v>أ</v>
          </cell>
          <cell r="AL128" t="str">
            <v>م2</v>
          </cell>
          <cell r="AO128">
            <v>12</v>
          </cell>
          <cell r="AP128" t="str">
            <v>بوثلجة شهناز</v>
          </cell>
          <cell r="AQ128" t="str">
            <v>2001-12-03</v>
          </cell>
          <cell r="AR128" t="str">
            <v>مغنية</v>
          </cell>
          <cell r="AY128">
            <v>12</v>
          </cell>
          <cell r="AZ128" t="str">
            <v>بوجمعة زواوية</v>
          </cell>
          <cell r="BA128" t="str">
            <v>2001-02-13</v>
          </cell>
          <cell r="BB128" t="str">
            <v>مغنية</v>
          </cell>
          <cell r="BC128" t="str">
            <v>أ</v>
          </cell>
          <cell r="BF128" t="str">
            <v>ن د2</v>
          </cell>
          <cell r="BI128">
            <v>12</v>
          </cell>
          <cell r="BJ128" t="str">
            <v>بوغالم بشرى</v>
          </cell>
          <cell r="BK128" t="str">
            <v>1998-11-12</v>
          </cell>
          <cell r="BL128" t="str">
            <v>مغنية</v>
          </cell>
          <cell r="BM128" t="str">
            <v>أ</v>
          </cell>
          <cell r="BN128" t="str">
            <v>ع2</v>
          </cell>
          <cell r="BP128" t="str">
            <v>خ2</v>
          </cell>
        </row>
        <row r="129">
          <cell r="A129">
            <v>13</v>
          </cell>
          <cell r="B129" t="str">
            <v>حشماوي صلاح الدين</v>
          </cell>
          <cell r="C129" t="str">
            <v>2001-03-30</v>
          </cell>
          <cell r="D129" t="str">
            <v>مغنية</v>
          </cell>
          <cell r="K129">
            <v>13</v>
          </cell>
          <cell r="L129" t="str">
            <v>حمزة بلال</v>
          </cell>
          <cell r="M129" t="str">
            <v>2001-06-25</v>
          </cell>
          <cell r="N129" t="str">
            <v>مغنية</v>
          </cell>
          <cell r="O129" t="str">
            <v>ذ</v>
          </cell>
          <cell r="R129" t="str">
            <v>م1</v>
          </cell>
          <cell r="U129">
            <v>13</v>
          </cell>
          <cell r="V129" t="str">
            <v>حاج علي عمارية</v>
          </cell>
          <cell r="W129" t="str">
            <v>2001-03-19</v>
          </cell>
          <cell r="X129" t="str">
            <v>مغنية</v>
          </cell>
          <cell r="Y129" t="str">
            <v>أ</v>
          </cell>
          <cell r="AB129" t="str">
            <v>م2</v>
          </cell>
          <cell r="AE129">
            <v>13</v>
          </cell>
          <cell r="AF129" t="str">
            <v>حمادي حسين</v>
          </cell>
          <cell r="AG129" t="str">
            <v>1999-07-03</v>
          </cell>
          <cell r="AH129" t="str">
            <v>مغنية</v>
          </cell>
          <cell r="AI129" t="str">
            <v>ذ</v>
          </cell>
          <cell r="AJ129" t="str">
            <v>ع1</v>
          </cell>
          <cell r="AL129" t="str">
            <v>ن د1</v>
          </cell>
          <cell r="AO129">
            <v>13</v>
          </cell>
          <cell r="AP129" t="str">
            <v>بوستة رانية</v>
          </cell>
          <cell r="AQ129" t="str">
            <v>2001-07-09</v>
          </cell>
          <cell r="AR129" t="str">
            <v>مغنية</v>
          </cell>
          <cell r="AY129">
            <v>13</v>
          </cell>
          <cell r="AZ129" t="str">
            <v>بودربالة أحلام</v>
          </cell>
          <cell r="BA129" t="str">
            <v>1998-04-02</v>
          </cell>
          <cell r="BB129" t="str">
            <v>مغنية</v>
          </cell>
          <cell r="BC129" t="str">
            <v>أ</v>
          </cell>
          <cell r="BD129" t="str">
            <v>ع2</v>
          </cell>
          <cell r="BF129" t="str">
            <v>خ2</v>
          </cell>
          <cell r="BI129">
            <v>13</v>
          </cell>
          <cell r="BJ129" t="str">
            <v>جملي أميمة</v>
          </cell>
          <cell r="BK129" t="str">
            <v>2001-08-12</v>
          </cell>
          <cell r="BL129" t="str">
            <v>مغنية</v>
          </cell>
          <cell r="BM129" t="str">
            <v>أ</v>
          </cell>
          <cell r="BP129" t="str">
            <v>م2</v>
          </cell>
        </row>
        <row r="130">
          <cell r="A130">
            <v>14</v>
          </cell>
          <cell r="B130" t="str">
            <v>حواسة شيماء</v>
          </cell>
          <cell r="C130" t="str">
            <v>1999-02-28</v>
          </cell>
          <cell r="D130" t="str">
            <v>مغنية</v>
          </cell>
          <cell r="E130" t="str">
            <v>أ</v>
          </cell>
          <cell r="H130" t="str">
            <v>خ2</v>
          </cell>
          <cell r="K130">
            <v>14</v>
          </cell>
          <cell r="L130" t="str">
            <v>خليد وليد</v>
          </cell>
          <cell r="M130" t="str">
            <v>2001-02-03</v>
          </cell>
          <cell r="N130" t="str">
            <v>مغنية</v>
          </cell>
          <cell r="U130">
            <v>14</v>
          </cell>
          <cell r="V130" t="str">
            <v>حواسة هاجر</v>
          </cell>
          <cell r="W130" t="str">
            <v>2001-09-24</v>
          </cell>
          <cell r="X130" t="str">
            <v>مغنية</v>
          </cell>
          <cell r="Y130" t="str">
            <v>أ</v>
          </cell>
          <cell r="AB130" t="str">
            <v>خ2</v>
          </cell>
          <cell r="AE130">
            <v>14</v>
          </cell>
          <cell r="AF130" t="str">
            <v>داري زكرياء</v>
          </cell>
          <cell r="AG130" t="str">
            <v>1999-03-10</v>
          </cell>
          <cell r="AH130" t="str">
            <v>مغنية</v>
          </cell>
          <cell r="AI130" t="str">
            <v>ذ</v>
          </cell>
          <cell r="AL130" t="str">
            <v>خ1</v>
          </cell>
          <cell r="AO130">
            <v>14</v>
          </cell>
          <cell r="AP130" t="str">
            <v>بوصوار هاجر</v>
          </cell>
          <cell r="AQ130" t="str">
            <v>2000-12-13</v>
          </cell>
          <cell r="AR130" t="str">
            <v>مغنية</v>
          </cell>
          <cell r="AY130">
            <v>14</v>
          </cell>
          <cell r="AZ130" t="str">
            <v>بوعزة سمية</v>
          </cell>
          <cell r="BA130" t="str">
            <v>2001-01-06</v>
          </cell>
          <cell r="BB130" t="str">
            <v>مغنية</v>
          </cell>
          <cell r="BC130" t="str">
            <v>أ</v>
          </cell>
          <cell r="BF130" t="str">
            <v>م2</v>
          </cell>
          <cell r="BI130">
            <v>14</v>
          </cell>
          <cell r="BJ130" t="str">
            <v>حجيوي عماد الدين</v>
          </cell>
          <cell r="BK130" t="str">
            <v>2001-08-01</v>
          </cell>
          <cell r="BL130" t="str">
            <v>مغنية</v>
          </cell>
          <cell r="BM130" t="str">
            <v>ذ</v>
          </cell>
          <cell r="BP130" t="str">
            <v>م1</v>
          </cell>
        </row>
        <row r="131">
          <cell r="A131">
            <v>15</v>
          </cell>
          <cell r="B131" t="str">
            <v>دريسي ميلود</v>
          </cell>
          <cell r="C131" t="str">
            <v>2001-10-29</v>
          </cell>
          <cell r="D131" t="str">
            <v>مغنية</v>
          </cell>
          <cell r="E131" t="str">
            <v>ذ</v>
          </cell>
          <cell r="H131" t="str">
            <v>خ1</v>
          </cell>
          <cell r="K131">
            <v>15</v>
          </cell>
          <cell r="L131" t="str">
            <v>داودي أحمد ريان</v>
          </cell>
          <cell r="N131" t="str">
            <v>مغنية</v>
          </cell>
          <cell r="U131">
            <v>15</v>
          </cell>
          <cell r="V131" t="str">
            <v>خليد عبد القادر</v>
          </cell>
          <cell r="W131" t="str">
            <v>2000-05-25</v>
          </cell>
          <cell r="X131" t="str">
            <v>حمام بوغرارة</v>
          </cell>
          <cell r="AE131">
            <v>15</v>
          </cell>
          <cell r="AF131" t="str">
            <v>ديلم أشواق</v>
          </cell>
          <cell r="AG131" t="str">
            <v>2000-09-09</v>
          </cell>
          <cell r="AH131" t="str">
            <v>مغنية</v>
          </cell>
          <cell r="AO131">
            <v>15</v>
          </cell>
          <cell r="AP131" t="str">
            <v>بوعبسة عماد الدين</v>
          </cell>
          <cell r="AQ131" t="str">
            <v>2000-11-27</v>
          </cell>
          <cell r="AR131" t="str">
            <v>مغنية</v>
          </cell>
          <cell r="AY131">
            <v>15</v>
          </cell>
          <cell r="AZ131" t="str">
            <v>بوفارس بشرى</v>
          </cell>
          <cell r="BA131" t="str">
            <v>2001-11-05</v>
          </cell>
          <cell r="BB131" t="str">
            <v>مغنية</v>
          </cell>
          <cell r="BC131" t="str">
            <v>أ</v>
          </cell>
          <cell r="BF131" t="str">
            <v>م2</v>
          </cell>
          <cell r="BI131">
            <v>15</v>
          </cell>
          <cell r="BJ131" t="str">
            <v>حواسة هبة</v>
          </cell>
          <cell r="BK131" t="str">
            <v>1999-08-25</v>
          </cell>
          <cell r="BL131" t="str">
            <v>مغنية</v>
          </cell>
          <cell r="BM131" t="str">
            <v>أ</v>
          </cell>
          <cell r="BN131" t="str">
            <v>ع2</v>
          </cell>
          <cell r="BP131" t="str">
            <v>خ2</v>
          </cell>
        </row>
        <row r="132">
          <cell r="A132">
            <v>16</v>
          </cell>
          <cell r="B132" t="str">
            <v>دكالي شيماء</v>
          </cell>
          <cell r="C132" t="str">
            <v>2000-04-10</v>
          </cell>
          <cell r="D132" t="str">
            <v>مغنية</v>
          </cell>
          <cell r="E132" t="str">
            <v>أ</v>
          </cell>
          <cell r="H132" t="str">
            <v>م2</v>
          </cell>
          <cell r="K132">
            <v>16</v>
          </cell>
          <cell r="L132" t="str">
            <v>دمامن سناء</v>
          </cell>
          <cell r="M132" t="str">
            <v>2001-10-01</v>
          </cell>
          <cell r="N132" t="str">
            <v>مغنية</v>
          </cell>
          <cell r="O132" t="str">
            <v>ذ</v>
          </cell>
          <cell r="R132" t="str">
            <v>خ2</v>
          </cell>
          <cell r="U132">
            <v>16</v>
          </cell>
          <cell r="V132" t="str">
            <v>دربال محمد عبد الاله</v>
          </cell>
          <cell r="W132" t="str">
            <v>2002-01-19</v>
          </cell>
          <cell r="X132" t="str">
            <v>مغنية</v>
          </cell>
          <cell r="Y132" t="str">
            <v>ذ</v>
          </cell>
          <cell r="AB132" t="str">
            <v>خ1</v>
          </cell>
          <cell r="AE132">
            <v>16</v>
          </cell>
          <cell r="AF132" t="str">
            <v>زرقاني سماح</v>
          </cell>
          <cell r="AG132" t="str">
            <v>2001-06-22</v>
          </cell>
          <cell r="AH132" t="str">
            <v>مغنية</v>
          </cell>
          <cell r="AI132" t="str">
            <v>أ</v>
          </cell>
          <cell r="AL132" t="str">
            <v>م2</v>
          </cell>
          <cell r="AO132">
            <v>16</v>
          </cell>
          <cell r="AP132" t="str">
            <v>بوعلام عبد الكريم</v>
          </cell>
          <cell r="AQ132" t="str">
            <v>2001-08-28</v>
          </cell>
          <cell r="AR132" t="str">
            <v>مغنية</v>
          </cell>
          <cell r="AY132">
            <v>16</v>
          </cell>
          <cell r="AZ132" t="str">
            <v>حداد كوثر</v>
          </cell>
          <cell r="BA132" t="str">
            <v>2000-02-10</v>
          </cell>
          <cell r="BB132" t="str">
            <v>مغنية</v>
          </cell>
          <cell r="BI132">
            <v>16</v>
          </cell>
          <cell r="BJ132" t="str">
            <v>خيري فاطمة الزهراء</v>
          </cell>
          <cell r="BK132" t="str">
            <v>2000-01-20</v>
          </cell>
          <cell r="BL132" t="str">
            <v>مغنية</v>
          </cell>
          <cell r="BM132" t="str">
            <v>أ</v>
          </cell>
          <cell r="BP132" t="str">
            <v>م2</v>
          </cell>
        </row>
        <row r="133">
          <cell r="A133">
            <v>17</v>
          </cell>
          <cell r="B133" t="str">
            <v>رجالة منال</v>
          </cell>
          <cell r="C133" t="str">
            <v>2001-06-03</v>
          </cell>
          <cell r="D133" t="str">
            <v>مغنية</v>
          </cell>
          <cell r="E133" t="str">
            <v>أ</v>
          </cell>
          <cell r="H133" t="str">
            <v>م2</v>
          </cell>
          <cell r="K133">
            <v>17</v>
          </cell>
          <cell r="L133" t="str">
            <v>ديب إسماعيل أية الله</v>
          </cell>
          <cell r="M133" t="str">
            <v>2000-09-14</v>
          </cell>
          <cell r="N133" t="str">
            <v>مغنية</v>
          </cell>
          <cell r="O133" t="str">
            <v>ذ</v>
          </cell>
          <cell r="R133" t="str">
            <v>م1</v>
          </cell>
          <cell r="U133">
            <v>17</v>
          </cell>
          <cell r="V133" t="str">
            <v>ذياب جهان</v>
          </cell>
          <cell r="W133" t="str">
            <v>1999-02-09</v>
          </cell>
          <cell r="X133" t="str">
            <v>مغنية</v>
          </cell>
          <cell r="Y133" t="str">
            <v>أ</v>
          </cell>
          <cell r="AB133" t="str">
            <v>م2</v>
          </cell>
          <cell r="AE133">
            <v>17</v>
          </cell>
          <cell r="AF133" t="str">
            <v>سكاك حاج عبد الله</v>
          </cell>
          <cell r="AG133" t="str">
            <v>2000-12-20</v>
          </cell>
          <cell r="AH133" t="str">
            <v>مغنية</v>
          </cell>
          <cell r="AI133" t="str">
            <v>ذ</v>
          </cell>
          <cell r="AL133" t="str">
            <v>م1</v>
          </cell>
          <cell r="AO133">
            <v>17</v>
          </cell>
          <cell r="AP133" t="str">
            <v>جبار زكرياء</v>
          </cell>
          <cell r="AQ133" t="str">
            <v>2001-12-31</v>
          </cell>
          <cell r="AR133" t="str">
            <v>مغنية</v>
          </cell>
          <cell r="AY133">
            <v>17</v>
          </cell>
          <cell r="AZ133" t="str">
            <v>حطاب سهام</v>
          </cell>
          <cell r="BA133" t="str">
            <v>2001-07-26</v>
          </cell>
          <cell r="BB133" t="str">
            <v>مغنية</v>
          </cell>
          <cell r="BC133" t="str">
            <v>أ</v>
          </cell>
          <cell r="BF133" t="str">
            <v>م2</v>
          </cell>
          <cell r="BI133">
            <v>17</v>
          </cell>
          <cell r="BJ133" t="str">
            <v>دحو رحاب</v>
          </cell>
          <cell r="BK133" t="str">
            <v>2001-05-19</v>
          </cell>
          <cell r="BL133" t="str">
            <v>مغنية</v>
          </cell>
        </row>
        <row r="134">
          <cell r="A134">
            <v>18</v>
          </cell>
          <cell r="B134" t="str">
            <v>رحماني دعاء</v>
          </cell>
          <cell r="C134" t="str">
            <v>2001-05-07</v>
          </cell>
          <cell r="D134" t="str">
            <v>مغنية</v>
          </cell>
          <cell r="E134" t="str">
            <v>أ</v>
          </cell>
          <cell r="H134" t="str">
            <v>م2</v>
          </cell>
          <cell r="K134">
            <v>18</v>
          </cell>
          <cell r="L134" t="str">
            <v>راجعي محمد</v>
          </cell>
          <cell r="M134" t="str">
            <v>2001-09-16</v>
          </cell>
          <cell r="N134" t="str">
            <v>مغنية</v>
          </cell>
          <cell r="O134" t="str">
            <v>ذ</v>
          </cell>
          <cell r="R134" t="str">
            <v>م1</v>
          </cell>
          <cell r="U134">
            <v>18</v>
          </cell>
          <cell r="V134" t="str">
            <v>زحزوح أماني جمعة</v>
          </cell>
          <cell r="W134" t="str">
            <v>2001-11-01</v>
          </cell>
          <cell r="X134" t="str">
            <v>مغنية</v>
          </cell>
          <cell r="Y134" t="str">
            <v>أ</v>
          </cell>
          <cell r="AB134" t="str">
            <v>م2</v>
          </cell>
          <cell r="AE134">
            <v>18</v>
          </cell>
          <cell r="AF134" t="str">
            <v>سويقي عبد النور</v>
          </cell>
          <cell r="AG134" t="str">
            <v>2000-10-14</v>
          </cell>
          <cell r="AH134" t="str">
            <v>مغنية</v>
          </cell>
          <cell r="AI134" t="str">
            <v>ذ</v>
          </cell>
          <cell r="AL134" t="str">
            <v>ن د1</v>
          </cell>
          <cell r="AO134">
            <v>18</v>
          </cell>
          <cell r="AP134" t="str">
            <v>جباري عبد الرحيم</v>
          </cell>
          <cell r="AQ134" t="str">
            <v>2001-11-6</v>
          </cell>
          <cell r="AR134" t="str">
            <v>مغنية</v>
          </cell>
          <cell r="AY134">
            <v>18</v>
          </cell>
          <cell r="AZ134" t="str">
            <v>دراوي زكرياء</v>
          </cell>
          <cell r="BA134" t="str">
            <v>2001-12-10</v>
          </cell>
          <cell r="BB134" t="str">
            <v>مغنية</v>
          </cell>
          <cell r="BC134" t="str">
            <v>ذ</v>
          </cell>
          <cell r="BF134" t="str">
            <v>خ1</v>
          </cell>
          <cell r="BI134">
            <v>18</v>
          </cell>
          <cell r="BJ134" t="str">
            <v>ديب أمنة</v>
          </cell>
          <cell r="BK134" t="str">
            <v>2001-08-08</v>
          </cell>
          <cell r="BL134" t="str">
            <v>مغنية</v>
          </cell>
          <cell r="BM134" t="str">
            <v>أ</v>
          </cell>
          <cell r="BP134" t="str">
            <v>م2</v>
          </cell>
        </row>
        <row r="135">
          <cell r="A135">
            <v>19</v>
          </cell>
          <cell r="B135" t="str">
            <v>زناقي رحيمة</v>
          </cell>
          <cell r="C135" t="str">
            <v>2001-06-09</v>
          </cell>
          <cell r="D135" t="str">
            <v>مغنية</v>
          </cell>
          <cell r="E135" t="str">
            <v>أ</v>
          </cell>
          <cell r="H135" t="str">
            <v>م2</v>
          </cell>
          <cell r="K135">
            <v>19</v>
          </cell>
          <cell r="L135" t="str">
            <v>زواري أنيسة</v>
          </cell>
          <cell r="M135" t="str">
            <v>2000-07-10</v>
          </cell>
          <cell r="N135" t="str">
            <v>مغنية</v>
          </cell>
          <cell r="O135" t="str">
            <v>أ</v>
          </cell>
          <cell r="R135" t="str">
            <v>خ2</v>
          </cell>
          <cell r="U135">
            <v>19</v>
          </cell>
          <cell r="V135" t="str">
            <v>زرعي الشيخ</v>
          </cell>
          <cell r="W135" t="str">
            <v>2001-09-02</v>
          </cell>
          <cell r="X135" t="str">
            <v>مغنية</v>
          </cell>
          <cell r="Y135" t="str">
            <v>ذ</v>
          </cell>
          <cell r="AB135" t="str">
            <v>خ1</v>
          </cell>
          <cell r="AE135">
            <v>19</v>
          </cell>
          <cell r="AF135" t="str">
            <v>شارف أسماء</v>
          </cell>
          <cell r="AG135" t="str">
            <v>2001-02-21</v>
          </cell>
          <cell r="AH135" t="str">
            <v>مغنية</v>
          </cell>
          <cell r="AI135" t="str">
            <v>أ</v>
          </cell>
          <cell r="AL135" t="str">
            <v>م2</v>
          </cell>
          <cell r="AO135">
            <v>19</v>
          </cell>
          <cell r="AP135" t="str">
            <v>جباري مروان</v>
          </cell>
          <cell r="AQ135" t="str">
            <v>1998-07-21</v>
          </cell>
          <cell r="AR135" t="str">
            <v>مغنية</v>
          </cell>
          <cell r="AY135">
            <v>19</v>
          </cell>
          <cell r="AZ135" t="str">
            <v>ذيابي زينب</v>
          </cell>
          <cell r="BA135" t="str">
            <v>2001-10-29</v>
          </cell>
          <cell r="BB135" t="str">
            <v>مغنية</v>
          </cell>
          <cell r="BC135" t="str">
            <v>أ</v>
          </cell>
          <cell r="BF135" t="str">
            <v>م2</v>
          </cell>
          <cell r="BI135">
            <v>19</v>
          </cell>
          <cell r="BJ135" t="str">
            <v>زار زكرياء</v>
          </cell>
          <cell r="BK135" t="str">
            <v>1999-07-22</v>
          </cell>
          <cell r="BL135" t="str">
            <v>مغنية</v>
          </cell>
          <cell r="BM135" t="str">
            <v>ذ</v>
          </cell>
          <cell r="BP135" t="str">
            <v>ن د1</v>
          </cell>
        </row>
        <row r="136">
          <cell r="A136">
            <v>20</v>
          </cell>
          <cell r="B136" t="str">
            <v>زيتوني زيتوني</v>
          </cell>
          <cell r="C136" t="str">
            <v>2000-10-17</v>
          </cell>
          <cell r="D136" t="str">
            <v>مغنية</v>
          </cell>
          <cell r="E136" t="str">
            <v>ذ</v>
          </cell>
          <cell r="F136" t="str">
            <v>ع1</v>
          </cell>
          <cell r="H136" t="str">
            <v>ن د1</v>
          </cell>
          <cell r="K136">
            <v>20</v>
          </cell>
          <cell r="L136" t="str">
            <v>سايح يوسف</v>
          </cell>
          <cell r="M136" t="str">
            <v>1999-09-18</v>
          </cell>
          <cell r="N136" t="str">
            <v>مغنية</v>
          </cell>
          <cell r="O136" t="str">
            <v>ذ</v>
          </cell>
          <cell r="P136" t="str">
            <v>ع1</v>
          </cell>
          <cell r="R136" t="str">
            <v>خ1</v>
          </cell>
          <cell r="U136">
            <v>20</v>
          </cell>
          <cell r="V136" t="str">
            <v>زغودي صليحة</v>
          </cell>
          <cell r="W136" t="str">
            <v>2000-07-27</v>
          </cell>
          <cell r="X136" t="str">
            <v>مغنية</v>
          </cell>
          <cell r="Y136" t="str">
            <v>أ</v>
          </cell>
          <cell r="AB136" t="str">
            <v>م2</v>
          </cell>
          <cell r="AE136">
            <v>20</v>
          </cell>
          <cell r="AF136" t="str">
            <v>طيبي محمد  رضا</v>
          </cell>
          <cell r="AG136" t="str">
            <v>2001-05-07</v>
          </cell>
          <cell r="AH136" t="str">
            <v>مغنية</v>
          </cell>
          <cell r="AI136" t="str">
            <v>ذ</v>
          </cell>
          <cell r="AL136" t="str">
            <v>م1</v>
          </cell>
          <cell r="AO136">
            <v>20</v>
          </cell>
          <cell r="AP136" t="str">
            <v>خش دنيا</v>
          </cell>
          <cell r="AQ136" t="str">
            <v>2001-07-27</v>
          </cell>
          <cell r="AR136" t="str">
            <v>مغنية</v>
          </cell>
          <cell r="AY136">
            <v>20</v>
          </cell>
          <cell r="AZ136" t="str">
            <v>زناقي سناء</v>
          </cell>
          <cell r="BA136" t="str">
            <v>2001-08-11</v>
          </cell>
          <cell r="BB136" t="str">
            <v>مغنية</v>
          </cell>
          <cell r="BI136">
            <v>20</v>
          </cell>
          <cell r="BJ136" t="str">
            <v>زناقي اسمهان</v>
          </cell>
          <cell r="BK136" t="str">
            <v>2000-07-10</v>
          </cell>
          <cell r="BL136" t="str">
            <v>مغنية</v>
          </cell>
          <cell r="BM136" t="str">
            <v>أ</v>
          </cell>
          <cell r="BP136" t="str">
            <v>خ2</v>
          </cell>
        </row>
        <row r="137">
          <cell r="A137">
            <v>21</v>
          </cell>
          <cell r="B137" t="str">
            <v>زيني محمد الأمين</v>
          </cell>
          <cell r="C137" t="str">
            <v>2001-12-02</v>
          </cell>
          <cell r="D137" t="str">
            <v>مغنية</v>
          </cell>
          <cell r="E137" t="str">
            <v>ذ</v>
          </cell>
          <cell r="H137" t="str">
            <v>م1</v>
          </cell>
          <cell r="K137">
            <v>21</v>
          </cell>
          <cell r="L137" t="str">
            <v>شارف فتح الله</v>
          </cell>
          <cell r="M137" t="str">
            <v>2000-12-14</v>
          </cell>
          <cell r="N137" t="str">
            <v>مغنية</v>
          </cell>
          <cell r="O137" t="str">
            <v>ذ</v>
          </cell>
          <cell r="R137" t="str">
            <v>م1</v>
          </cell>
          <cell r="U137">
            <v>21</v>
          </cell>
          <cell r="V137" t="str">
            <v>زكري اسماء</v>
          </cell>
          <cell r="W137" t="str">
            <v>1999-05-22</v>
          </cell>
          <cell r="X137" t="str">
            <v>مغنية</v>
          </cell>
          <cell r="Y137" t="str">
            <v>أ</v>
          </cell>
          <cell r="Z137" t="str">
            <v>ع2</v>
          </cell>
          <cell r="AB137" t="str">
            <v>ن د2</v>
          </cell>
          <cell r="AE137">
            <v>21</v>
          </cell>
          <cell r="AF137" t="str">
            <v>عبوين أسماء</v>
          </cell>
          <cell r="AG137" t="str">
            <v>2000-07-18</v>
          </cell>
          <cell r="AH137" t="str">
            <v>مغنية</v>
          </cell>
          <cell r="AI137" t="str">
            <v>أ</v>
          </cell>
          <cell r="AL137" t="str">
            <v>م2</v>
          </cell>
          <cell r="AO137">
            <v>21</v>
          </cell>
          <cell r="AP137" t="str">
            <v>خش ليلى</v>
          </cell>
          <cell r="AQ137" t="str">
            <v>2001-03-31</v>
          </cell>
          <cell r="AR137" t="str">
            <v>مغنية</v>
          </cell>
          <cell r="AY137">
            <v>21</v>
          </cell>
          <cell r="AZ137" t="str">
            <v>صادق الهام</v>
          </cell>
          <cell r="BA137" t="str">
            <v>2001-11-27</v>
          </cell>
          <cell r="BB137" t="str">
            <v>مغنية</v>
          </cell>
          <cell r="BC137" t="str">
            <v>أ</v>
          </cell>
          <cell r="BF137" t="str">
            <v>م2</v>
          </cell>
          <cell r="BI137">
            <v>21</v>
          </cell>
          <cell r="BJ137" t="str">
            <v>زهدور أمال</v>
          </cell>
          <cell r="BK137" t="str">
            <v>2000-01-01</v>
          </cell>
          <cell r="BL137" t="str">
            <v>مغنية</v>
          </cell>
          <cell r="BM137" t="str">
            <v>أ</v>
          </cell>
          <cell r="BN137" t="str">
            <v>ع2</v>
          </cell>
          <cell r="BP137" t="str">
            <v>ن د2</v>
          </cell>
        </row>
        <row r="138">
          <cell r="A138">
            <v>22</v>
          </cell>
          <cell r="B138" t="str">
            <v>سربوت امال</v>
          </cell>
          <cell r="C138" t="str">
            <v>2001-04-25</v>
          </cell>
          <cell r="D138" t="str">
            <v>مغنية</v>
          </cell>
          <cell r="E138" t="str">
            <v>أ</v>
          </cell>
          <cell r="H138" t="str">
            <v>م2</v>
          </cell>
          <cell r="K138">
            <v>22</v>
          </cell>
          <cell r="L138" t="str">
            <v>شراك مريم</v>
          </cell>
          <cell r="M138" t="str">
            <v>2000-06-25</v>
          </cell>
          <cell r="N138" t="str">
            <v>مغنية</v>
          </cell>
          <cell r="O138" t="str">
            <v>أ</v>
          </cell>
          <cell r="P138" t="str">
            <v>ع2</v>
          </cell>
          <cell r="R138" t="str">
            <v>خ2</v>
          </cell>
          <cell r="U138">
            <v>22</v>
          </cell>
          <cell r="V138" t="str">
            <v>زياني إسماعيل</v>
          </cell>
          <cell r="W138" t="str">
            <v>1999-05-13</v>
          </cell>
          <cell r="X138" t="str">
            <v>مغنية</v>
          </cell>
          <cell r="AE138">
            <v>22</v>
          </cell>
          <cell r="AF138" t="str">
            <v>قديم ساجية</v>
          </cell>
          <cell r="AG138" t="str">
            <v>2001-01-10</v>
          </cell>
          <cell r="AH138" t="str">
            <v>مغنية</v>
          </cell>
          <cell r="AI138" t="str">
            <v>أ</v>
          </cell>
          <cell r="AL138" t="str">
            <v>م2</v>
          </cell>
          <cell r="AO138">
            <v>22</v>
          </cell>
          <cell r="AP138" t="str">
            <v>خلوفي إيمن</v>
          </cell>
          <cell r="AQ138" t="str">
            <v>2000-01-13</v>
          </cell>
          <cell r="AR138" t="str">
            <v>مغنية</v>
          </cell>
          <cell r="AY138">
            <v>22</v>
          </cell>
          <cell r="AZ138" t="str">
            <v>ضيف كريمة</v>
          </cell>
          <cell r="BA138" t="str">
            <v>2000-11-20</v>
          </cell>
          <cell r="BB138" t="str">
            <v>مغنية</v>
          </cell>
          <cell r="BI138">
            <v>22</v>
          </cell>
          <cell r="BJ138" t="str">
            <v>زيتوني رحيمة</v>
          </cell>
          <cell r="BK138" t="str">
            <v>1999-10-30</v>
          </cell>
          <cell r="BL138" t="str">
            <v>مغنية</v>
          </cell>
          <cell r="BM138" t="str">
            <v>أ</v>
          </cell>
          <cell r="BP138" t="str">
            <v>م2</v>
          </cell>
        </row>
        <row r="139">
          <cell r="A139">
            <v>23</v>
          </cell>
          <cell r="B139" t="str">
            <v>شارف نور الهدى</v>
          </cell>
          <cell r="C139" t="str">
            <v>2001-03-08</v>
          </cell>
          <cell r="D139" t="str">
            <v>مغنية</v>
          </cell>
          <cell r="E139" t="str">
            <v>أ</v>
          </cell>
          <cell r="H139" t="str">
            <v>م2</v>
          </cell>
          <cell r="K139">
            <v>23</v>
          </cell>
          <cell r="L139" t="str">
            <v>شيبي إكرام</v>
          </cell>
          <cell r="M139" t="str">
            <v>2002-06-28</v>
          </cell>
          <cell r="N139" t="str">
            <v>مغنية</v>
          </cell>
          <cell r="O139" t="str">
            <v>أ</v>
          </cell>
          <cell r="R139" t="str">
            <v>خ2</v>
          </cell>
          <cell r="U139">
            <v>23</v>
          </cell>
          <cell r="V139" t="str">
            <v>سفرجلي يونس</v>
          </cell>
          <cell r="W139" t="str">
            <v>1999-11-19</v>
          </cell>
          <cell r="X139" t="str">
            <v>مغنية</v>
          </cell>
          <cell r="Y139" t="str">
            <v>ذ</v>
          </cell>
          <cell r="AB139" t="str">
            <v>م1</v>
          </cell>
          <cell r="AE139">
            <v>23</v>
          </cell>
          <cell r="AF139" t="str">
            <v>قطي محمد</v>
          </cell>
          <cell r="AG139" t="str">
            <v>2000-04-18</v>
          </cell>
          <cell r="AH139" t="str">
            <v>مغنية</v>
          </cell>
          <cell r="AI139" t="str">
            <v>ذ</v>
          </cell>
          <cell r="AL139" t="str">
            <v>م1</v>
          </cell>
          <cell r="AO139">
            <v>23</v>
          </cell>
          <cell r="AP139" t="str">
            <v>دف نهاد</v>
          </cell>
          <cell r="AQ139" t="str">
            <v>2002-07-20</v>
          </cell>
          <cell r="AR139" t="str">
            <v>مغنية</v>
          </cell>
          <cell r="AY139">
            <v>23</v>
          </cell>
          <cell r="AZ139" t="str">
            <v>عبد المالك دعاء</v>
          </cell>
          <cell r="BA139" t="str">
            <v>2001-07-23</v>
          </cell>
          <cell r="BB139" t="str">
            <v>مغنية</v>
          </cell>
          <cell r="BI139">
            <v>23</v>
          </cell>
          <cell r="BJ139" t="str">
            <v>سلطاني سليمان</v>
          </cell>
          <cell r="BK139" t="str">
            <v>2001-07-05</v>
          </cell>
          <cell r="BL139" t="str">
            <v>مغنية</v>
          </cell>
        </row>
        <row r="140">
          <cell r="A140">
            <v>24</v>
          </cell>
          <cell r="B140" t="str">
            <v>شلالي منال</v>
          </cell>
          <cell r="C140" t="str">
            <v>2001-09-02</v>
          </cell>
          <cell r="D140" t="str">
            <v>مغنية</v>
          </cell>
          <cell r="E140" t="str">
            <v>أ</v>
          </cell>
          <cell r="H140" t="str">
            <v>م2</v>
          </cell>
          <cell r="K140">
            <v>24</v>
          </cell>
          <cell r="L140" t="str">
            <v>طواع شيماء</v>
          </cell>
          <cell r="M140" t="str">
            <v>2001-02-28</v>
          </cell>
          <cell r="N140" t="str">
            <v>مغنية</v>
          </cell>
          <cell r="O140" t="str">
            <v>أ</v>
          </cell>
          <cell r="R140" t="str">
            <v>م2</v>
          </cell>
          <cell r="U140">
            <v>24</v>
          </cell>
          <cell r="V140" t="str">
            <v>صوفي نصرالدين</v>
          </cell>
          <cell r="W140" t="str">
            <v>1999-05-05</v>
          </cell>
          <cell r="X140" t="str">
            <v>مغنية</v>
          </cell>
          <cell r="Y140" t="str">
            <v>ذ</v>
          </cell>
          <cell r="Z140" t="str">
            <v>ع1</v>
          </cell>
          <cell r="AB140" t="str">
            <v>ن د1</v>
          </cell>
          <cell r="AE140">
            <v>24</v>
          </cell>
          <cell r="AF140" t="str">
            <v>قعاد فاطمة الزهرة</v>
          </cell>
          <cell r="AG140" t="str">
            <v>1999-11-26</v>
          </cell>
          <cell r="AH140" t="str">
            <v>مغنية</v>
          </cell>
          <cell r="AI140" t="str">
            <v>أ</v>
          </cell>
          <cell r="AL140" t="str">
            <v>م2</v>
          </cell>
          <cell r="AO140">
            <v>24</v>
          </cell>
          <cell r="AP140" t="str">
            <v>زمور أصالة</v>
          </cell>
          <cell r="AQ140" t="str">
            <v>2000-06-06</v>
          </cell>
          <cell r="AR140" t="str">
            <v>مغنية</v>
          </cell>
          <cell r="AY140">
            <v>24</v>
          </cell>
          <cell r="AZ140" t="str">
            <v>فركلي شيماء</v>
          </cell>
          <cell r="BA140" t="str">
            <v>1999-11-17</v>
          </cell>
          <cell r="BB140" t="str">
            <v>مغنية</v>
          </cell>
          <cell r="BC140" t="str">
            <v>أ</v>
          </cell>
          <cell r="BF140" t="str">
            <v>خ2</v>
          </cell>
          <cell r="BI140">
            <v>24</v>
          </cell>
          <cell r="BJ140" t="str">
            <v>سماش نورهان</v>
          </cell>
          <cell r="BK140" t="str">
            <v>2000-09-25</v>
          </cell>
          <cell r="BL140" t="str">
            <v>مغنية</v>
          </cell>
          <cell r="BM140" t="str">
            <v>أ</v>
          </cell>
          <cell r="BP140" t="str">
            <v>م2</v>
          </cell>
        </row>
        <row r="141">
          <cell r="A141">
            <v>25</v>
          </cell>
          <cell r="B141" t="str">
            <v>عرقوب أصالة</v>
          </cell>
          <cell r="C141" t="str">
            <v>2001-10-17</v>
          </cell>
          <cell r="D141" t="str">
            <v>مغنية</v>
          </cell>
          <cell r="E141" t="str">
            <v>أ</v>
          </cell>
          <cell r="H141" t="str">
            <v>م2</v>
          </cell>
          <cell r="K141">
            <v>25</v>
          </cell>
          <cell r="L141" t="str">
            <v>فخيخر آمنة</v>
          </cell>
          <cell r="M141" t="str">
            <v>2001-04-30</v>
          </cell>
          <cell r="N141" t="str">
            <v>مغنية</v>
          </cell>
          <cell r="O141" t="str">
            <v>أ</v>
          </cell>
          <cell r="R141" t="str">
            <v>م2</v>
          </cell>
          <cell r="U141">
            <v>25</v>
          </cell>
          <cell r="V141" t="str">
            <v>عريشي إسماعيل</v>
          </cell>
          <cell r="W141" t="str">
            <v>2000-12-29</v>
          </cell>
          <cell r="X141" t="str">
            <v>مغنية</v>
          </cell>
          <cell r="Y141" t="str">
            <v>ذ</v>
          </cell>
          <cell r="AB141" t="str">
            <v>م1</v>
          </cell>
          <cell r="AE141">
            <v>25</v>
          </cell>
          <cell r="AF141" t="str">
            <v>كبير عبد الرحيم</v>
          </cell>
          <cell r="AG141" t="str">
            <v>1998-01-28</v>
          </cell>
          <cell r="AH141" t="str">
            <v>مغنية</v>
          </cell>
          <cell r="AI141" t="str">
            <v>ذ</v>
          </cell>
          <cell r="AJ141" t="str">
            <v>ع1</v>
          </cell>
          <cell r="AL141" t="str">
            <v>ن د1</v>
          </cell>
          <cell r="AO141">
            <v>25</v>
          </cell>
          <cell r="AP141" t="str">
            <v>شبورو محمد</v>
          </cell>
          <cell r="AQ141" t="str">
            <v>2001-10-24</v>
          </cell>
          <cell r="AR141" t="str">
            <v>مغنية</v>
          </cell>
          <cell r="AY141">
            <v>25</v>
          </cell>
          <cell r="AZ141" t="str">
            <v>قندسي منال</v>
          </cell>
          <cell r="BA141" t="str">
            <v>2000-11-10</v>
          </cell>
          <cell r="BB141" t="str">
            <v>مغنية</v>
          </cell>
          <cell r="BC141" t="str">
            <v>أ</v>
          </cell>
          <cell r="BF141" t="str">
            <v>خ2</v>
          </cell>
          <cell r="BI141">
            <v>25</v>
          </cell>
          <cell r="BJ141" t="str">
            <v>شيخ حنان</v>
          </cell>
          <cell r="BK141" t="str">
            <v>2001-03-08</v>
          </cell>
          <cell r="BL141" t="str">
            <v>مغنية</v>
          </cell>
        </row>
        <row r="142">
          <cell r="A142">
            <v>26</v>
          </cell>
          <cell r="B142" t="str">
            <v>غنان وليد</v>
          </cell>
          <cell r="C142" t="str">
            <v>2001-07-28</v>
          </cell>
          <cell r="D142" t="str">
            <v>مغنية</v>
          </cell>
          <cell r="E142" t="str">
            <v>ذ</v>
          </cell>
          <cell r="H142" t="str">
            <v>م1</v>
          </cell>
          <cell r="K142">
            <v>26</v>
          </cell>
          <cell r="L142" t="str">
            <v>قيرية محمد علي</v>
          </cell>
          <cell r="M142" t="str">
            <v>2000-10-26</v>
          </cell>
          <cell r="N142" t="str">
            <v>مغنية</v>
          </cell>
          <cell r="O142" t="str">
            <v>ذ</v>
          </cell>
          <cell r="R142" t="str">
            <v>م1</v>
          </cell>
          <cell r="U142">
            <v>26</v>
          </cell>
          <cell r="V142" t="str">
            <v>غرفاتي خيرالدين</v>
          </cell>
          <cell r="W142" t="str">
            <v>1999-03-13</v>
          </cell>
          <cell r="X142" t="str">
            <v>مغنية</v>
          </cell>
          <cell r="Y142" t="str">
            <v>ذ</v>
          </cell>
          <cell r="Z142" t="str">
            <v>ع1</v>
          </cell>
          <cell r="AB142" t="str">
            <v>خ1</v>
          </cell>
          <cell r="AE142">
            <v>26</v>
          </cell>
          <cell r="AF142" t="str">
            <v>كرومي فاطمة الزهراء</v>
          </cell>
          <cell r="AG142" t="str">
            <v>2001-08-19</v>
          </cell>
          <cell r="AH142" t="str">
            <v>مغنية</v>
          </cell>
          <cell r="AI142" t="str">
            <v>أ</v>
          </cell>
          <cell r="AL142" t="str">
            <v>م2</v>
          </cell>
          <cell r="AO142">
            <v>26</v>
          </cell>
          <cell r="AP142" t="str">
            <v>ضيف زين الدين</v>
          </cell>
          <cell r="AQ142" t="str">
            <v>2001-12-29</v>
          </cell>
          <cell r="AR142" t="str">
            <v>مغنية</v>
          </cell>
          <cell r="AY142">
            <v>26</v>
          </cell>
          <cell r="AZ142" t="str">
            <v>قور مغنية</v>
          </cell>
          <cell r="BA142" t="str">
            <v>2001-04-05</v>
          </cell>
          <cell r="BB142" t="str">
            <v>مغنية</v>
          </cell>
          <cell r="BI142">
            <v>26</v>
          </cell>
          <cell r="BJ142" t="str">
            <v>عبد المالك نور الهدى</v>
          </cell>
          <cell r="BK142" t="str">
            <v>1999-12-29</v>
          </cell>
          <cell r="BL142" t="str">
            <v>مغنية</v>
          </cell>
          <cell r="BM142" t="str">
            <v>أ</v>
          </cell>
          <cell r="BP142" t="str">
            <v>م2</v>
          </cell>
        </row>
        <row r="143">
          <cell r="A143">
            <v>27</v>
          </cell>
          <cell r="B143" t="str">
            <v>محلة سيدي أحمد</v>
          </cell>
          <cell r="C143" t="str">
            <v>2000-08-07</v>
          </cell>
          <cell r="D143" t="str">
            <v>مغنية</v>
          </cell>
          <cell r="E143" t="str">
            <v>ذ</v>
          </cell>
          <cell r="H143" t="str">
            <v>خ1</v>
          </cell>
          <cell r="K143">
            <v>27</v>
          </cell>
          <cell r="L143" t="str">
            <v>قيشع محمد بدر الدين</v>
          </cell>
          <cell r="M143" t="str">
            <v>2001-09-08</v>
          </cell>
          <cell r="N143" t="str">
            <v>مغنية</v>
          </cell>
          <cell r="O143" t="str">
            <v>ذ</v>
          </cell>
          <cell r="R143" t="str">
            <v>خ1</v>
          </cell>
          <cell r="U143">
            <v>27</v>
          </cell>
          <cell r="V143" t="str">
            <v>قاطع يوسف</v>
          </cell>
          <cell r="W143" t="str">
            <v>2001-10-17</v>
          </cell>
          <cell r="X143" t="str">
            <v>مغنية</v>
          </cell>
          <cell r="Y143" t="str">
            <v>ذ</v>
          </cell>
          <cell r="AB143" t="str">
            <v>خ1</v>
          </cell>
          <cell r="AE143">
            <v>27</v>
          </cell>
          <cell r="AF143" t="str">
            <v>لعراجي محمد</v>
          </cell>
          <cell r="AG143" t="str">
            <v>2001-12-15</v>
          </cell>
          <cell r="AH143" t="str">
            <v>مغنية</v>
          </cell>
          <cell r="AO143">
            <v>27</v>
          </cell>
          <cell r="AP143" t="str">
            <v>عدة يسرى</v>
          </cell>
          <cell r="AQ143" t="str">
            <v>2000-02-21</v>
          </cell>
          <cell r="AR143" t="str">
            <v>مغنية</v>
          </cell>
          <cell r="AY143">
            <v>27</v>
          </cell>
          <cell r="AZ143" t="str">
            <v>كرومي رانيا</v>
          </cell>
          <cell r="BA143" t="str">
            <v>1999-06-05</v>
          </cell>
          <cell r="BB143" t="str">
            <v>مغنية</v>
          </cell>
          <cell r="BC143" t="str">
            <v>أ</v>
          </cell>
          <cell r="BF143" t="str">
            <v>م2</v>
          </cell>
          <cell r="BI143">
            <v>27</v>
          </cell>
          <cell r="BJ143" t="str">
            <v>فعفاع نورهان</v>
          </cell>
          <cell r="BK143" t="str">
            <v>2001-07-17</v>
          </cell>
          <cell r="BL143" t="str">
            <v>مغنية</v>
          </cell>
        </row>
        <row r="144">
          <cell r="A144">
            <v>28</v>
          </cell>
          <cell r="B144" t="str">
            <v>مرغاد رابحة شيماء</v>
          </cell>
          <cell r="C144" t="str">
            <v>2001-01-21</v>
          </cell>
          <cell r="D144" t="str">
            <v>مغنية</v>
          </cell>
          <cell r="E144" t="str">
            <v>أ</v>
          </cell>
          <cell r="H144" t="str">
            <v>خ2</v>
          </cell>
          <cell r="K144">
            <v>28</v>
          </cell>
          <cell r="L144" t="str">
            <v>كبيب فتيحة</v>
          </cell>
          <cell r="M144" t="str">
            <v>2001-11-19</v>
          </cell>
          <cell r="N144" t="str">
            <v>مغنية</v>
          </cell>
          <cell r="O144" t="str">
            <v>أ</v>
          </cell>
          <cell r="R144" t="str">
            <v>م2</v>
          </cell>
          <cell r="U144">
            <v>28</v>
          </cell>
          <cell r="V144" t="str">
            <v>قناد ربيعة نوال</v>
          </cell>
          <cell r="W144" t="str">
            <v>2000-03-20</v>
          </cell>
          <cell r="X144" t="str">
            <v>مغنية</v>
          </cell>
          <cell r="Y144" t="str">
            <v>أ</v>
          </cell>
          <cell r="AB144" t="str">
            <v>م2</v>
          </cell>
          <cell r="AE144">
            <v>28</v>
          </cell>
          <cell r="AF144" t="str">
            <v>محصر رانيا</v>
          </cell>
          <cell r="AG144" t="str">
            <v>2001-03-24</v>
          </cell>
          <cell r="AH144" t="str">
            <v>مغنية</v>
          </cell>
          <cell r="AI144" t="str">
            <v>أ</v>
          </cell>
          <cell r="AL144" t="str">
            <v>م2</v>
          </cell>
          <cell r="AO144">
            <v>28</v>
          </cell>
          <cell r="AP144" t="str">
            <v>عدون زين الدين أحمد</v>
          </cell>
          <cell r="AQ144" t="str">
            <v>2001-08-04</v>
          </cell>
          <cell r="AR144" t="str">
            <v>مغنية</v>
          </cell>
          <cell r="AY144">
            <v>28</v>
          </cell>
          <cell r="AZ144" t="str">
            <v>لامي فاطمة</v>
          </cell>
          <cell r="BA144" t="str">
            <v>2000-05-03</v>
          </cell>
          <cell r="BB144" t="str">
            <v>مغنية</v>
          </cell>
          <cell r="BC144" t="str">
            <v>أ</v>
          </cell>
          <cell r="BF144" t="str">
            <v>م2</v>
          </cell>
          <cell r="BI144">
            <v>28</v>
          </cell>
          <cell r="BJ144" t="str">
            <v>لامي إكرام</v>
          </cell>
          <cell r="BK144" t="str">
            <v>2001-07-21</v>
          </cell>
          <cell r="BL144" t="str">
            <v>مغنية</v>
          </cell>
        </row>
        <row r="145">
          <cell r="A145">
            <v>29</v>
          </cell>
          <cell r="B145" t="str">
            <v>مزراق سارة</v>
          </cell>
          <cell r="C145" t="str">
            <v>2001-10-14</v>
          </cell>
          <cell r="D145" t="str">
            <v>مغنية</v>
          </cell>
          <cell r="E145" t="str">
            <v>أ</v>
          </cell>
          <cell r="H145" t="str">
            <v>م2</v>
          </cell>
          <cell r="K145">
            <v>29</v>
          </cell>
          <cell r="L145" t="str">
            <v>ليبدري أصيلة</v>
          </cell>
          <cell r="M145" t="str">
            <v>2001-06-09</v>
          </cell>
          <cell r="N145" t="str">
            <v>مغنية</v>
          </cell>
          <cell r="O145" t="str">
            <v>أ</v>
          </cell>
          <cell r="R145" t="str">
            <v>م2</v>
          </cell>
          <cell r="U145">
            <v>29</v>
          </cell>
          <cell r="V145" t="str">
            <v>قناد ياسين</v>
          </cell>
          <cell r="W145" t="str">
            <v>2000-09-18</v>
          </cell>
          <cell r="X145" t="str">
            <v>مغنية</v>
          </cell>
          <cell r="Y145" t="str">
            <v>ذ</v>
          </cell>
          <cell r="AB145" t="str">
            <v>خ1</v>
          </cell>
          <cell r="AE145">
            <v>29</v>
          </cell>
          <cell r="AF145" t="str">
            <v>مصار يونس</v>
          </cell>
          <cell r="AG145" t="str">
            <v>1998-12-25</v>
          </cell>
          <cell r="AH145" t="str">
            <v>مغنية</v>
          </cell>
          <cell r="AI145" t="str">
            <v>ذ</v>
          </cell>
          <cell r="AL145" t="str">
            <v>م1</v>
          </cell>
          <cell r="AO145">
            <v>29</v>
          </cell>
          <cell r="AP145" t="str">
            <v>فريد حار مروان</v>
          </cell>
          <cell r="AQ145" t="str">
            <v>2001-05-11</v>
          </cell>
          <cell r="AR145" t="str">
            <v>مغنية</v>
          </cell>
          <cell r="AY145">
            <v>29</v>
          </cell>
          <cell r="AZ145" t="str">
            <v>لعور بوعلام الجيلالي</v>
          </cell>
          <cell r="BA145" t="str">
            <v>1999-10-08</v>
          </cell>
          <cell r="BB145" t="str">
            <v>مغنية</v>
          </cell>
          <cell r="BC145" t="str">
            <v>ذ</v>
          </cell>
          <cell r="BF145" t="str">
            <v>ن د1</v>
          </cell>
          <cell r="BI145">
            <v>29</v>
          </cell>
          <cell r="BJ145" t="str">
            <v>مجدوب أسماء</v>
          </cell>
          <cell r="BK145" t="str">
            <v>1999-04-20</v>
          </cell>
          <cell r="BL145" t="str">
            <v>مغنية</v>
          </cell>
        </row>
        <row r="146">
          <cell r="A146">
            <v>30</v>
          </cell>
          <cell r="B146" t="str">
            <v>مقبول إكرام</v>
          </cell>
          <cell r="C146" t="str">
            <v>2000-12-25</v>
          </cell>
          <cell r="D146" t="str">
            <v>مغنية</v>
          </cell>
          <cell r="E146" t="str">
            <v>أ</v>
          </cell>
          <cell r="H146" t="str">
            <v>خ2</v>
          </cell>
          <cell r="K146">
            <v>30</v>
          </cell>
          <cell r="L146" t="str">
            <v>مقدم لخضر عصام</v>
          </cell>
          <cell r="M146" t="str">
            <v>2001-09-29</v>
          </cell>
          <cell r="N146" t="str">
            <v>مغنية</v>
          </cell>
          <cell r="O146" t="str">
            <v>ذ</v>
          </cell>
          <cell r="R146" t="str">
            <v>م1</v>
          </cell>
          <cell r="U146">
            <v>30</v>
          </cell>
          <cell r="V146" t="str">
            <v>محروق عبد القادر</v>
          </cell>
          <cell r="W146" t="str">
            <v>1998-04-28</v>
          </cell>
          <cell r="X146" t="str">
            <v>مغنية</v>
          </cell>
          <cell r="Y146" t="str">
            <v>ذ</v>
          </cell>
          <cell r="Z146" t="str">
            <v>ع1</v>
          </cell>
          <cell r="AB146" t="str">
            <v>خ1</v>
          </cell>
          <cell r="AE146">
            <v>30</v>
          </cell>
          <cell r="AF146" t="str">
            <v>معروفي رضا</v>
          </cell>
          <cell r="AG146" t="str">
            <v>1999-06-23</v>
          </cell>
          <cell r="AH146" t="str">
            <v>مغنية</v>
          </cell>
          <cell r="AO146">
            <v>30</v>
          </cell>
          <cell r="AP146" t="str">
            <v>فعفاع فريال عبير</v>
          </cell>
          <cell r="AQ146" t="str">
            <v>2000-08-13</v>
          </cell>
          <cell r="AR146" t="str">
            <v>تيسمسيلت</v>
          </cell>
          <cell r="AY146">
            <v>30</v>
          </cell>
          <cell r="AZ146" t="str">
            <v>لعور هاجر</v>
          </cell>
          <cell r="BA146" t="str">
            <v>2001-07-18</v>
          </cell>
          <cell r="BB146" t="str">
            <v>مغنية</v>
          </cell>
          <cell r="BI146">
            <v>30</v>
          </cell>
          <cell r="BJ146" t="str">
            <v>مزيا سمية</v>
          </cell>
          <cell r="BK146" t="str">
            <v>1999-09-25</v>
          </cell>
          <cell r="BL146" t="str">
            <v>مغنية</v>
          </cell>
          <cell r="BM146" t="str">
            <v>أ</v>
          </cell>
          <cell r="BP146" t="str">
            <v>خ2</v>
          </cell>
        </row>
        <row r="147">
          <cell r="A147">
            <v>31</v>
          </cell>
          <cell r="B147" t="str">
            <v>مقدم فاطمة الزهراء</v>
          </cell>
          <cell r="C147" t="str">
            <v>2001-03-17</v>
          </cell>
          <cell r="D147" t="str">
            <v>مغنية</v>
          </cell>
          <cell r="E147" t="str">
            <v>أ</v>
          </cell>
          <cell r="H147" t="str">
            <v>م2</v>
          </cell>
          <cell r="K147">
            <v>31</v>
          </cell>
          <cell r="L147" t="str">
            <v>مكسالي عبد الرحيم</v>
          </cell>
          <cell r="M147" t="str">
            <v>2000-09-23</v>
          </cell>
          <cell r="N147" t="str">
            <v>مغنية</v>
          </cell>
          <cell r="O147" t="str">
            <v>ذ</v>
          </cell>
          <cell r="R147" t="str">
            <v>م1</v>
          </cell>
          <cell r="U147">
            <v>31</v>
          </cell>
          <cell r="V147" t="str">
            <v>مدني زكرياء</v>
          </cell>
          <cell r="W147" t="str">
            <v>2001-08-15</v>
          </cell>
          <cell r="X147" t="str">
            <v>مغنية</v>
          </cell>
          <cell r="Y147" t="str">
            <v>ذ</v>
          </cell>
          <cell r="AB147" t="str">
            <v>ن د1</v>
          </cell>
          <cell r="AE147">
            <v>31</v>
          </cell>
          <cell r="AF147" t="str">
            <v>مقنافي فاطمة الزهراء</v>
          </cell>
          <cell r="AG147" t="str">
            <v>2001-08-06</v>
          </cell>
          <cell r="AH147" t="str">
            <v>معنية</v>
          </cell>
          <cell r="AI147" t="str">
            <v>أ</v>
          </cell>
          <cell r="AL147" t="str">
            <v>م2</v>
          </cell>
          <cell r="AO147">
            <v>31</v>
          </cell>
          <cell r="AP147" t="str">
            <v>لصعر ياسين</v>
          </cell>
          <cell r="AQ147" t="str">
            <v>2000-11-11</v>
          </cell>
          <cell r="AR147" t="str">
            <v>مغنية</v>
          </cell>
          <cell r="AY147">
            <v>31</v>
          </cell>
          <cell r="AZ147" t="str">
            <v>لياني أحمد</v>
          </cell>
          <cell r="BA147" t="str">
            <v>1998-06-17</v>
          </cell>
          <cell r="BB147" t="str">
            <v>مغنية</v>
          </cell>
          <cell r="BI147">
            <v>31</v>
          </cell>
          <cell r="BJ147" t="str">
            <v>مشماش ياسمين</v>
          </cell>
          <cell r="BK147" t="str">
            <v>2001-07-30</v>
          </cell>
          <cell r="BL147" t="str">
            <v>مغنية</v>
          </cell>
          <cell r="BM147" t="str">
            <v>أ</v>
          </cell>
          <cell r="BP147" t="str">
            <v>خ2</v>
          </cell>
        </row>
        <row r="148">
          <cell r="A148">
            <v>32</v>
          </cell>
          <cell r="B148" t="str">
            <v>منور شهرالدين</v>
          </cell>
          <cell r="C148" t="str">
            <v>2000-06-04</v>
          </cell>
          <cell r="D148" t="str">
            <v>مغنية</v>
          </cell>
          <cell r="E148" t="str">
            <v>ذ</v>
          </cell>
          <cell r="F148" t="str">
            <v>ع1</v>
          </cell>
          <cell r="H148" t="str">
            <v>ن د1</v>
          </cell>
          <cell r="K148">
            <v>32</v>
          </cell>
          <cell r="L148" t="str">
            <v>نميش مروة أسماء</v>
          </cell>
          <cell r="M148" t="str">
            <v>1999-10-16</v>
          </cell>
          <cell r="N148" t="str">
            <v>مغنية</v>
          </cell>
          <cell r="O148" t="str">
            <v>أ</v>
          </cell>
          <cell r="P148" t="str">
            <v>ع2</v>
          </cell>
          <cell r="R148" t="str">
            <v>خ2</v>
          </cell>
          <cell r="U148">
            <v>32</v>
          </cell>
          <cell r="V148" t="str">
            <v>مزاري فاطنة</v>
          </cell>
          <cell r="W148" t="str">
            <v>2000-04-10</v>
          </cell>
          <cell r="X148" t="str">
            <v>مغنية</v>
          </cell>
          <cell r="Y148" t="str">
            <v>أ</v>
          </cell>
          <cell r="AB148" t="str">
            <v>م2</v>
          </cell>
          <cell r="AE148">
            <v>32</v>
          </cell>
          <cell r="AF148" t="str">
            <v>ناير بلحاج</v>
          </cell>
          <cell r="AG148" t="str">
            <v>2001-12-05</v>
          </cell>
          <cell r="AH148" t="str">
            <v>مغنية</v>
          </cell>
          <cell r="AI148" t="str">
            <v>ذ</v>
          </cell>
          <cell r="AL148" t="str">
            <v>ن د1</v>
          </cell>
          <cell r="AO148">
            <v>32</v>
          </cell>
          <cell r="AP148" t="str">
            <v>لعراجي بومدين</v>
          </cell>
          <cell r="AQ148" t="str">
            <v>2001-01-06</v>
          </cell>
          <cell r="AR148" t="str">
            <v>مغنية</v>
          </cell>
          <cell r="AY148">
            <v>32</v>
          </cell>
          <cell r="AZ148" t="str">
            <v>ماحي بشرى</v>
          </cell>
          <cell r="BA148" t="str">
            <v>2000-01-18</v>
          </cell>
          <cell r="BB148" t="str">
            <v>مغنية</v>
          </cell>
          <cell r="BC148" t="str">
            <v>أ</v>
          </cell>
          <cell r="BF148" t="str">
            <v>م2</v>
          </cell>
          <cell r="BI148">
            <v>32</v>
          </cell>
          <cell r="BJ148" t="str">
            <v>موساتي فضيلة</v>
          </cell>
          <cell r="BK148" t="str">
            <v>1999-11-29</v>
          </cell>
          <cell r="BL148" t="str">
            <v>مغنية</v>
          </cell>
          <cell r="BM148" t="str">
            <v>أ</v>
          </cell>
          <cell r="BP148" t="str">
            <v>م2</v>
          </cell>
        </row>
        <row r="149">
          <cell r="A149">
            <v>33</v>
          </cell>
          <cell r="K149">
            <v>33</v>
          </cell>
          <cell r="L149" t="str">
            <v>هواري محمد صلاح الدين</v>
          </cell>
          <cell r="M149" t="str">
            <v>2001-06-20</v>
          </cell>
          <cell r="N149" t="str">
            <v>مغنية</v>
          </cell>
          <cell r="O149" t="str">
            <v>ذ</v>
          </cell>
          <cell r="R149" t="str">
            <v>م1</v>
          </cell>
          <cell r="U149">
            <v>33</v>
          </cell>
          <cell r="V149" t="str">
            <v>معطى الله محمد الأمين</v>
          </cell>
          <cell r="W149" t="str">
            <v>1999-08-30</v>
          </cell>
          <cell r="X149" t="str">
            <v>مغنية</v>
          </cell>
          <cell r="Y149" t="str">
            <v>ذ</v>
          </cell>
          <cell r="AB149" t="str">
            <v>خ1</v>
          </cell>
          <cell r="AE149">
            <v>33</v>
          </cell>
          <cell r="AF149" t="str">
            <v>داري عماد الدين</v>
          </cell>
          <cell r="AI149" t="str">
            <v>ذ</v>
          </cell>
          <cell r="AL149" t="str">
            <v>ن د1</v>
          </cell>
          <cell r="AO149">
            <v>33</v>
          </cell>
          <cell r="AP149" t="str">
            <v>لعراجي فردوس</v>
          </cell>
          <cell r="AQ149" t="str">
            <v>2000-01-17</v>
          </cell>
          <cell r="AR149" t="str">
            <v>حمام بوغرارة</v>
          </cell>
          <cell r="AY149">
            <v>33</v>
          </cell>
          <cell r="AZ149" t="str">
            <v>مزاري خير الدين</v>
          </cell>
          <cell r="BA149" t="str">
            <v>2000-01-12</v>
          </cell>
          <cell r="BB149" t="str">
            <v>مغنية</v>
          </cell>
          <cell r="BC149" t="str">
            <v>ذ</v>
          </cell>
          <cell r="BF149" t="str">
            <v>م1</v>
          </cell>
          <cell r="BI149">
            <v>33</v>
          </cell>
          <cell r="BJ149" t="str">
            <v>موساوي دلال</v>
          </cell>
          <cell r="BK149" t="str">
            <v>2000-02-20</v>
          </cell>
          <cell r="BL149" t="str">
            <v>مغنية</v>
          </cell>
        </row>
        <row r="150">
          <cell r="A150">
            <v>34</v>
          </cell>
          <cell r="K150">
            <v>34</v>
          </cell>
          <cell r="U150">
            <v>34</v>
          </cell>
          <cell r="V150" t="str">
            <v xml:space="preserve">اوشريف ايمن </v>
          </cell>
          <cell r="Y150" t="str">
            <v>ذ</v>
          </cell>
          <cell r="AB150" t="str">
            <v>خ1</v>
          </cell>
          <cell r="AE150">
            <v>34</v>
          </cell>
          <cell r="AO150">
            <v>34</v>
          </cell>
          <cell r="AP150" t="str">
            <v>مرابط صفاء</v>
          </cell>
          <cell r="AQ150" t="str">
            <v>2001-06-25</v>
          </cell>
          <cell r="AR150" t="str">
            <v>مغنية</v>
          </cell>
          <cell r="AY150">
            <v>34</v>
          </cell>
          <cell r="AZ150" t="str">
            <v>مزاري عماد الدين</v>
          </cell>
          <cell r="BA150" t="str">
            <v>2000-08-19</v>
          </cell>
          <cell r="BB150" t="str">
            <v>مغنية</v>
          </cell>
          <cell r="BC150" t="str">
            <v>ذ</v>
          </cell>
          <cell r="BF150" t="str">
            <v>م1</v>
          </cell>
          <cell r="BI150">
            <v>34</v>
          </cell>
          <cell r="BJ150" t="str">
            <v>ميري وفاء</v>
          </cell>
          <cell r="BK150" t="str">
            <v>2001-10-22</v>
          </cell>
          <cell r="BL150" t="str">
            <v>مغنية</v>
          </cell>
        </row>
        <row r="151">
          <cell r="A151">
            <v>35</v>
          </cell>
          <cell r="K151">
            <v>35</v>
          </cell>
          <cell r="U151">
            <v>35</v>
          </cell>
          <cell r="AE151">
            <v>35</v>
          </cell>
          <cell r="AO151">
            <v>35</v>
          </cell>
          <cell r="AP151" t="str">
            <v>ولد علي محمد</v>
          </cell>
          <cell r="AQ151" t="str">
            <v>2001-05-21</v>
          </cell>
          <cell r="AR151" t="str">
            <v>مغنية</v>
          </cell>
          <cell r="AY151">
            <v>35</v>
          </cell>
          <cell r="AZ151" t="str">
            <v>مزاري لبنى</v>
          </cell>
          <cell r="BA151" t="str">
            <v>1999-11-08</v>
          </cell>
          <cell r="BB151" t="str">
            <v>مغنية</v>
          </cell>
          <cell r="BC151" t="str">
            <v>أ</v>
          </cell>
          <cell r="BF151" t="str">
            <v>م2</v>
          </cell>
          <cell r="BI151">
            <v>35</v>
          </cell>
          <cell r="BJ151" t="str">
            <v>ولد علي عفاف</v>
          </cell>
          <cell r="BK151" t="str">
            <v>2001-06-01</v>
          </cell>
          <cell r="BL151" t="str">
            <v>مغنية</v>
          </cell>
        </row>
        <row r="152">
          <cell r="A152">
            <v>36</v>
          </cell>
          <cell r="K152">
            <v>36</v>
          </cell>
          <cell r="U152">
            <v>36</v>
          </cell>
          <cell r="AE152">
            <v>36</v>
          </cell>
          <cell r="AO152">
            <v>36</v>
          </cell>
          <cell r="AP152" t="str">
            <v>ياحي فيصل</v>
          </cell>
          <cell r="AQ152" t="str">
            <v>1999-03-28</v>
          </cell>
          <cell r="AR152" t="str">
            <v>مغنية</v>
          </cell>
          <cell r="AY152">
            <v>36</v>
          </cell>
          <cell r="AZ152" t="str">
            <v>ملعب ليلى</v>
          </cell>
          <cell r="BA152" t="str">
            <v>1997-09-13</v>
          </cell>
          <cell r="BB152" t="str">
            <v>مغنية</v>
          </cell>
          <cell r="BI152">
            <v>36</v>
          </cell>
        </row>
        <row r="153">
          <cell r="A153">
            <v>37</v>
          </cell>
          <cell r="K153">
            <v>37</v>
          </cell>
          <cell r="U153">
            <v>37</v>
          </cell>
          <cell r="AE153">
            <v>37</v>
          </cell>
          <cell r="AO153">
            <v>37</v>
          </cell>
          <cell r="AY153">
            <v>37</v>
          </cell>
          <cell r="AZ153" t="str">
            <v>موساوي سماح</v>
          </cell>
          <cell r="BA153" t="str">
            <v>1998-08-07</v>
          </cell>
          <cell r="BB153" t="str">
            <v>مغنية</v>
          </cell>
          <cell r="BI153">
            <v>37</v>
          </cell>
        </row>
        <row r="154">
          <cell r="A154">
            <v>38</v>
          </cell>
          <cell r="K154">
            <v>38</v>
          </cell>
          <cell r="U154">
            <v>38</v>
          </cell>
          <cell r="AE154">
            <v>38</v>
          </cell>
          <cell r="AO154">
            <v>38</v>
          </cell>
          <cell r="AY154">
            <v>38</v>
          </cell>
          <cell r="AZ154" t="str">
            <v>نوضاري مريم</v>
          </cell>
          <cell r="BA154" t="str">
            <v>2001-09-18</v>
          </cell>
          <cell r="BB154" t="str">
            <v>مغنية</v>
          </cell>
          <cell r="BC154" t="str">
            <v>أ</v>
          </cell>
          <cell r="BF154" t="str">
            <v>م2</v>
          </cell>
          <cell r="BI154">
            <v>38</v>
          </cell>
        </row>
        <row r="155">
          <cell r="A155">
            <v>39</v>
          </cell>
          <cell r="K155">
            <v>39</v>
          </cell>
          <cell r="U155">
            <v>39</v>
          </cell>
          <cell r="AE155">
            <v>39</v>
          </cell>
          <cell r="AO155">
            <v>39</v>
          </cell>
          <cell r="AY155">
            <v>39</v>
          </cell>
          <cell r="BI155">
            <v>39</v>
          </cell>
        </row>
        <row r="156">
          <cell r="A156">
            <v>40</v>
          </cell>
          <cell r="K156">
            <v>40</v>
          </cell>
          <cell r="U156">
            <v>40</v>
          </cell>
          <cell r="AE156">
            <v>40</v>
          </cell>
          <cell r="AO156">
            <v>40</v>
          </cell>
          <cell r="AY156">
            <v>40</v>
          </cell>
          <cell r="BI156">
            <v>40</v>
          </cell>
        </row>
        <row r="157">
          <cell r="A157">
            <v>41</v>
          </cell>
          <cell r="K157">
            <v>41</v>
          </cell>
          <cell r="U157">
            <v>41</v>
          </cell>
          <cell r="AE157">
            <v>41</v>
          </cell>
          <cell r="AO157">
            <v>41</v>
          </cell>
          <cell r="AY157">
            <v>41</v>
          </cell>
          <cell r="BI157">
            <v>41</v>
          </cell>
        </row>
        <row r="158">
          <cell r="A158">
            <v>42</v>
          </cell>
          <cell r="K158">
            <v>42</v>
          </cell>
          <cell r="U158">
            <v>42</v>
          </cell>
          <cell r="AE158">
            <v>42</v>
          </cell>
          <cell r="AO158">
            <v>42</v>
          </cell>
          <cell r="AY158">
            <v>42</v>
          </cell>
          <cell r="BI158">
            <v>42</v>
          </cell>
        </row>
        <row r="159">
          <cell r="A159">
            <v>43</v>
          </cell>
          <cell r="K159">
            <v>43</v>
          </cell>
          <cell r="U159">
            <v>43</v>
          </cell>
          <cell r="AE159">
            <v>43</v>
          </cell>
          <cell r="AO159">
            <v>43</v>
          </cell>
          <cell r="AY159">
            <v>43</v>
          </cell>
          <cell r="BI159">
            <v>43</v>
          </cell>
        </row>
        <row r="160">
          <cell r="A160">
            <v>44</v>
          </cell>
          <cell r="K160">
            <v>44</v>
          </cell>
          <cell r="U160">
            <v>44</v>
          </cell>
          <cell r="AE160">
            <v>44</v>
          </cell>
          <cell r="AO160">
            <v>44</v>
          </cell>
          <cell r="AY160">
            <v>44</v>
          </cell>
          <cell r="BI160">
            <v>44</v>
          </cell>
        </row>
        <row r="161">
          <cell r="A161">
            <v>45</v>
          </cell>
          <cell r="K161">
            <v>45</v>
          </cell>
          <cell r="U161">
            <v>45</v>
          </cell>
          <cell r="AE161">
            <v>45</v>
          </cell>
          <cell r="AO161">
            <v>45</v>
          </cell>
          <cell r="AY161">
            <v>45</v>
          </cell>
          <cell r="BI161">
            <v>45</v>
          </cell>
        </row>
        <row r="162">
          <cell r="A162">
            <v>46</v>
          </cell>
          <cell r="K162">
            <v>46</v>
          </cell>
          <cell r="U162">
            <v>46</v>
          </cell>
          <cell r="AE162">
            <v>46</v>
          </cell>
          <cell r="AO162">
            <v>46</v>
          </cell>
          <cell r="AY162">
            <v>46</v>
          </cell>
          <cell r="BI162">
            <v>46</v>
          </cell>
        </row>
        <row r="163">
          <cell r="A163">
            <v>47</v>
          </cell>
          <cell r="K163">
            <v>47</v>
          </cell>
          <cell r="U163">
            <v>47</v>
          </cell>
          <cell r="AE163">
            <v>47</v>
          </cell>
          <cell r="AO163">
            <v>47</v>
          </cell>
          <cell r="AY163">
            <v>47</v>
          </cell>
          <cell r="BI163">
            <v>47</v>
          </cell>
        </row>
        <row r="164">
          <cell r="A164">
            <v>48</v>
          </cell>
          <cell r="K164">
            <v>48</v>
          </cell>
          <cell r="U164">
            <v>48</v>
          </cell>
          <cell r="AE164">
            <v>48</v>
          </cell>
          <cell r="AO164">
            <v>48</v>
          </cell>
          <cell r="AY164">
            <v>48</v>
          </cell>
          <cell r="BI164">
            <v>48</v>
          </cell>
        </row>
        <row r="165">
          <cell r="A165">
            <v>49</v>
          </cell>
          <cell r="K165">
            <v>49</v>
          </cell>
          <cell r="U165">
            <v>49</v>
          </cell>
          <cell r="AE165">
            <v>49</v>
          </cell>
          <cell r="AO165">
            <v>49</v>
          </cell>
          <cell r="AY165">
            <v>49</v>
          </cell>
          <cell r="BI165">
            <v>49</v>
          </cell>
        </row>
        <row r="166">
          <cell r="A166">
            <v>50</v>
          </cell>
          <cell r="K166">
            <v>50</v>
          </cell>
          <cell r="U166">
            <v>50</v>
          </cell>
          <cell r="AE166">
            <v>50</v>
          </cell>
          <cell r="AO166">
            <v>50</v>
          </cell>
          <cell r="AY166">
            <v>50</v>
          </cell>
          <cell r="BI166">
            <v>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>
    <tabColor rgb="FFFFC000"/>
  </sheetPr>
  <dimension ref="B3:N94"/>
  <sheetViews>
    <sheetView rightToLeft="1" topLeftCell="A13" workbookViewId="0">
      <selection activeCell="B24" sqref="B24"/>
    </sheetView>
  </sheetViews>
  <sheetFormatPr baseColWidth="10" defaultColWidth="11.42578125" defaultRowHeight="20.25"/>
  <cols>
    <col min="1" max="1" width="11.42578125" style="30"/>
    <col min="2" max="2" width="20.85546875" style="30" customWidth="1"/>
    <col min="3" max="3" width="14.7109375" style="31" customWidth="1"/>
    <col min="4" max="4" width="19.7109375" style="30" bestFit="1" customWidth="1"/>
    <col min="5" max="5" width="7.5703125" style="30" bestFit="1" customWidth="1"/>
    <col min="6" max="6" width="16.85546875" style="30" customWidth="1"/>
    <col min="7" max="7" width="11.42578125" style="30"/>
    <col min="8" max="8" width="18" style="30" customWidth="1"/>
    <col min="9" max="9" width="11.42578125" style="30"/>
    <col min="10" max="10" width="17.42578125" style="30" customWidth="1"/>
    <col min="11" max="13" width="11.42578125" style="30"/>
    <col min="14" max="14" width="20.42578125" style="30" customWidth="1"/>
    <col min="15" max="16384" width="11.42578125" style="30"/>
  </cols>
  <sheetData>
    <row r="3" spans="2:14" ht="25.5">
      <c r="B3" s="39" t="s">
        <v>107</v>
      </c>
      <c r="C3" s="39"/>
      <c r="D3" s="39" t="s">
        <v>109</v>
      </c>
      <c r="E3" s="39"/>
      <c r="F3" s="39" t="s">
        <v>108</v>
      </c>
      <c r="G3" s="39"/>
      <c r="H3" s="39" t="s">
        <v>137</v>
      </c>
    </row>
    <row r="4" spans="2:14" ht="27.75">
      <c r="B4" s="32" t="s">
        <v>121</v>
      </c>
      <c r="C4" s="33"/>
      <c r="D4" s="34" t="s">
        <v>20</v>
      </c>
      <c r="E4" s="310" t="s">
        <v>141</v>
      </c>
      <c r="F4" s="38" t="s">
        <v>2</v>
      </c>
      <c r="H4" s="40" t="s">
        <v>89</v>
      </c>
      <c r="L4" s="30" t="s">
        <v>148</v>
      </c>
      <c r="N4" s="30" t="s">
        <v>144</v>
      </c>
    </row>
    <row r="5" spans="2:14" ht="27.75">
      <c r="B5" s="35" t="s">
        <v>45</v>
      </c>
      <c r="C5" s="36"/>
      <c r="D5" s="34" t="s">
        <v>23</v>
      </c>
      <c r="E5" s="311"/>
      <c r="F5" s="38" t="s">
        <v>4</v>
      </c>
      <c r="H5" s="40" t="s">
        <v>92</v>
      </c>
      <c r="J5" s="30" t="s">
        <v>145</v>
      </c>
      <c r="L5" s="30" t="s">
        <v>149</v>
      </c>
      <c r="N5" s="30" t="s">
        <v>150</v>
      </c>
    </row>
    <row r="6" spans="2:14" ht="27.75">
      <c r="B6" s="35" t="s">
        <v>96</v>
      </c>
      <c r="C6" s="36"/>
      <c r="D6" s="34" t="s">
        <v>28</v>
      </c>
      <c r="E6" s="311"/>
      <c r="F6" s="38" t="s">
        <v>6</v>
      </c>
      <c r="H6" s="40" t="s">
        <v>5</v>
      </c>
      <c r="J6" s="30" t="s">
        <v>146</v>
      </c>
      <c r="N6" s="30" t="s">
        <v>151</v>
      </c>
    </row>
    <row r="7" spans="2:14" ht="27.75">
      <c r="B7" s="35" t="s">
        <v>1512</v>
      </c>
      <c r="C7" s="36"/>
      <c r="D7" s="34" t="s">
        <v>31</v>
      </c>
      <c r="E7" s="311"/>
      <c r="F7" s="38" t="s">
        <v>95</v>
      </c>
      <c r="H7" s="40" t="s">
        <v>90</v>
      </c>
      <c r="J7" s="30" t="s">
        <v>1509</v>
      </c>
      <c r="N7" s="30" t="s">
        <v>152</v>
      </c>
    </row>
    <row r="8" spans="2:14" ht="27.75">
      <c r="B8" s="35" t="s">
        <v>62</v>
      </c>
      <c r="C8" s="36"/>
      <c r="D8" s="34" t="s">
        <v>33</v>
      </c>
      <c r="E8" s="311"/>
      <c r="F8" s="38" t="s">
        <v>94</v>
      </c>
      <c r="H8" s="40" t="s">
        <v>91</v>
      </c>
      <c r="J8" s="30" t="s">
        <v>147</v>
      </c>
      <c r="N8" s="30" t="s">
        <v>153</v>
      </c>
    </row>
    <row r="9" spans="2:14" ht="27.75">
      <c r="B9" s="35" t="s">
        <v>63</v>
      </c>
      <c r="C9" s="36"/>
      <c r="D9" s="34" t="s">
        <v>35</v>
      </c>
      <c r="E9" s="311"/>
      <c r="F9" s="38" t="s">
        <v>134</v>
      </c>
      <c r="H9" s="40"/>
      <c r="J9" s="30" t="s">
        <v>1506</v>
      </c>
      <c r="N9" s="30" t="s">
        <v>154</v>
      </c>
    </row>
    <row r="10" spans="2:14" ht="27.75">
      <c r="B10" s="35"/>
      <c r="C10" s="36"/>
      <c r="D10" s="34" t="s">
        <v>37</v>
      </c>
      <c r="E10" s="311"/>
      <c r="F10" s="38" t="s">
        <v>135</v>
      </c>
      <c r="H10" s="40"/>
      <c r="J10" s="30" t="s">
        <v>1507</v>
      </c>
      <c r="N10" s="30" t="s">
        <v>155</v>
      </c>
    </row>
    <row r="11" spans="2:14" ht="23.25">
      <c r="B11" s="35"/>
      <c r="C11" s="36"/>
      <c r="D11" s="34" t="s">
        <v>38</v>
      </c>
      <c r="E11" s="311"/>
      <c r="F11" s="38" t="s">
        <v>10</v>
      </c>
      <c r="J11" s="30" t="s">
        <v>1508</v>
      </c>
      <c r="N11" s="30" t="s">
        <v>158</v>
      </c>
    </row>
    <row r="12" spans="2:14" ht="23.25">
      <c r="B12" s="32" t="s">
        <v>120</v>
      </c>
      <c r="C12" s="33"/>
      <c r="D12" s="34" t="s">
        <v>40</v>
      </c>
      <c r="E12" s="311"/>
      <c r="F12" s="48" t="s">
        <v>27</v>
      </c>
      <c r="N12" s="30" t="s">
        <v>271</v>
      </c>
    </row>
    <row r="13" spans="2:14" ht="23.25">
      <c r="B13" s="35" t="s">
        <v>1513</v>
      </c>
      <c r="C13" s="36"/>
      <c r="D13" s="34" t="s">
        <v>43</v>
      </c>
      <c r="E13" s="311"/>
      <c r="F13" s="48" t="s">
        <v>30</v>
      </c>
      <c r="N13" s="30" t="s">
        <v>1490</v>
      </c>
    </row>
    <row r="14" spans="2:14" ht="23.25">
      <c r="B14" s="35" t="s">
        <v>1514</v>
      </c>
      <c r="C14" s="36"/>
      <c r="D14" s="34" t="s">
        <v>44</v>
      </c>
      <c r="E14" s="311"/>
      <c r="F14" s="48" t="s">
        <v>32</v>
      </c>
      <c r="N14" s="30" t="s">
        <v>1500</v>
      </c>
    </row>
    <row r="15" spans="2:14" ht="23.25">
      <c r="B15" s="35" t="s">
        <v>65</v>
      </c>
      <c r="C15" s="36"/>
      <c r="D15" s="34" t="s">
        <v>59</v>
      </c>
      <c r="E15" s="311"/>
      <c r="F15" s="48" t="s">
        <v>34</v>
      </c>
    </row>
    <row r="16" spans="2:14" ht="23.25">
      <c r="B16" s="35" t="s">
        <v>1515</v>
      </c>
      <c r="C16" s="36"/>
      <c r="D16" s="34" t="s">
        <v>60</v>
      </c>
      <c r="E16" s="311"/>
      <c r="F16" s="48" t="s">
        <v>136</v>
      </c>
    </row>
    <row r="17" spans="2:6" ht="23.25">
      <c r="B17" s="35" t="s">
        <v>157</v>
      </c>
      <c r="C17" s="36"/>
      <c r="D17" s="34" t="s">
        <v>97</v>
      </c>
      <c r="E17" s="311"/>
      <c r="F17" s="48" t="s">
        <v>143</v>
      </c>
    </row>
    <row r="18" spans="2:6">
      <c r="B18" s="35"/>
      <c r="C18" s="36"/>
      <c r="E18" s="311"/>
      <c r="F18" s="47" t="s">
        <v>104</v>
      </c>
    </row>
    <row r="19" spans="2:6">
      <c r="B19" s="32" t="s">
        <v>122</v>
      </c>
      <c r="C19" s="33"/>
      <c r="E19" s="311"/>
      <c r="F19" s="47" t="s">
        <v>103</v>
      </c>
    </row>
    <row r="20" spans="2:6">
      <c r="B20" s="35" t="s">
        <v>1516</v>
      </c>
      <c r="C20" s="36"/>
      <c r="F20" s="47" t="s">
        <v>105</v>
      </c>
    </row>
    <row r="21" spans="2:6">
      <c r="B21" s="35" t="s">
        <v>115</v>
      </c>
      <c r="C21" s="36"/>
      <c r="F21" s="47" t="s">
        <v>102</v>
      </c>
    </row>
    <row r="22" spans="2:6">
      <c r="B22" s="35" t="s">
        <v>99</v>
      </c>
      <c r="C22" s="36"/>
      <c r="F22" s="47" t="s">
        <v>1528</v>
      </c>
    </row>
    <row r="23" spans="2:6">
      <c r="B23" s="35" t="s">
        <v>1552</v>
      </c>
      <c r="C23" s="36"/>
      <c r="F23" s="47" t="s">
        <v>106</v>
      </c>
    </row>
    <row r="24" spans="2:6">
      <c r="B24" s="35"/>
      <c r="C24" s="36"/>
      <c r="E24" s="313" t="s">
        <v>142</v>
      </c>
      <c r="F24" s="47" t="s">
        <v>100</v>
      </c>
    </row>
    <row r="25" spans="2:6">
      <c r="B25" s="35"/>
      <c r="C25" s="36"/>
      <c r="E25" s="313"/>
      <c r="F25" s="48"/>
    </row>
    <row r="26" spans="2:6">
      <c r="B26" s="32" t="s">
        <v>123</v>
      </c>
      <c r="C26" s="33"/>
      <c r="E26" s="313"/>
      <c r="F26" s="48"/>
    </row>
    <row r="27" spans="2:6">
      <c r="B27" s="35" t="s">
        <v>1517</v>
      </c>
      <c r="C27" s="37"/>
      <c r="E27" s="313"/>
      <c r="F27" s="48"/>
    </row>
    <row r="28" spans="2:6">
      <c r="B28" s="35" t="s">
        <v>7</v>
      </c>
      <c r="C28" s="36"/>
      <c r="E28" s="313"/>
      <c r="F28" s="48"/>
    </row>
    <row r="29" spans="2:6">
      <c r="B29" s="35" t="s">
        <v>41</v>
      </c>
      <c r="C29" s="36"/>
      <c r="E29" s="313"/>
      <c r="F29" s="48"/>
    </row>
    <row r="30" spans="2:6">
      <c r="B30" s="35" t="s">
        <v>111</v>
      </c>
      <c r="C30" s="36"/>
      <c r="E30" s="313"/>
      <c r="F30" s="48"/>
    </row>
    <row r="31" spans="2:6">
      <c r="B31" s="35" t="s">
        <v>93</v>
      </c>
      <c r="C31" s="36"/>
      <c r="E31" s="313"/>
      <c r="F31" s="48"/>
    </row>
    <row r="32" spans="2:6">
      <c r="B32" s="35" t="s">
        <v>1518</v>
      </c>
      <c r="C32" s="36"/>
      <c r="E32" s="313"/>
      <c r="F32" s="48"/>
    </row>
    <row r="33" spans="2:6">
      <c r="B33" s="35"/>
      <c r="C33" s="36"/>
      <c r="E33" s="313"/>
      <c r="F33" s="48"/>
    </row>
    <row r="34" spans="2:6">
      <c r="B34" s="32" t="s">
        <v>124</v>
      </c>
      <c r="C34" s="33"/>
      <c r="E34" s="313"/>
      <c r="F34" s="48"/>
    </row>
    <row r="35" spans="2:6" ht="20.25" customHeight="1">
      <c r="B35" s="35" t="s">
        <v>1519</v>
      </c>
      <c r="C35" s="36"/>
      <c r="E35" s="313"/>
      <c r="F35" s="48"/>
    </row>
    <row r="36" spans="2:6">
      <c r="B36" s="35" t="s">
        <v>16</v>
      </c>
      <c r="C36" s="36"/>
      <c r="E36" s="313"/>
      <c r="F36" s="48"/>
    </row>
    <row r="37" spans="2:6">
      <c r="B37" s="35" t="s">
        <v>1520</v>
      </c>
      <c r="C37" s="36"/>
      <c r="E37" s="313"/>
      <c r="F37" s="48"/>
    </row>
    <row r="38" spans="2:6">
      <c r="B38" s="35" t="s">
        <v>1521</v>
      </c>
      <c r="C38" s="36"/>
      <c r="E38" s="313"/>
      <c r="F38" s="48"/>
    </row>
    <row r="39" spans="2:6">
      <c r="B39" s="35"/>
      <c r="C39" s="36"/>
      <c r="E39" s="313"/>
      <c r="F39" s="48"/>
    </row>
    <row r="40" spans="2:6">
      <c r="B40" s="35"/>
      <c r="C40" s="36"/>
      <c r="E40" s="313"/>
      <c r="F40" s="48"/>
    </row>
    <row r="41" spans="2:6">
      <c r="B41" s="32" t="s">
        <v>125</v>
      </c>
      <c r="C41" s="33"/>
      <c r="E41" s="313"/>
      <c r="F41" s="48"/>
    </row>
    <row r="42" spans="2:6">
      <c r="B42" s="35" t="s">
        <v>78</v>
      </c>
      <c r="C42" s="36"/>
      <c r="E42" s="313"/>
      <c r="F42" s="48"/>
    </row>
    <row r="43" spans="2:6">
      <c r="B43" s="35" t="s">
        <v>79</v>
      </c>
      <c r="C43" s="36"/>
      <c r="E43" s="313"/>
      <c r="F43" s="48"/>
    </row>
    <row r="44" spans="2:6">
      <c r="B44" s="35"/>
      <c r="C44" s="36"/>
    </row>
    <row r="45" spans="2:6">
      <c r="B45" s="32" t="s">
        <v>126</v>
      </c>
      <c r="C45" s="33"/>
    </row>
    <row r="46" spans="2:6">
      <c r="B46" s="35" t="s">
        <v>73</v>
      </c>
      <c r="C46" s="33"/>
      <c r="E46" s="312" t="s">
        <v>140</v>
      </c>
      <c r="F46" s="47"/>
    </row>
    <row r="47" spans="2:6">
      <c r="B47" s="35" t="s">
        <v>74</v>
      </c>
      <c r="C47" s="33"/>
      <c r="E47" s="312"/>
      <c r="F47" s="47"/>
    </row>
    <row r="48" spans="2:6">
      <c r="B48" s="35"/>
      <c r="C48" s="36"/>
      <c r="E48" s="312"/>
      <c r="F48" s="47"/>
    </row>
    <row r="49" spans="2:6">
      <c r="B49" s="35"/>
      <c r="C49" s="36"/>
      <c r="E49" s="312"/>
      <c r="F49" s="47"/>
    </row>
    <row r="50" spans="2:6">
      <c r="B50" s="32" t="s">
        <v>127</v>
      </c>
      <c r="C50" s="33"/>
      <c r="D50" s="36"/>
      <c r="E50" s="312"/>
      <c r="F50" s="47"/>
    </row>
    <row r="51" spans="2:6">
      <c r="B51" s="35" t="s">
        <v>1522</v>
      </c>
      <c r="C51" s="36"/>
      <c r="D51" s="36"/>
      <c r="E51" s="312"/>
      <c r="F51" s="47"/>
    </row>
    <row r="52" spans="2:6">
      <c r="B52" s="35" t="s">
        <v>24</v>
      </c>
      <c r="C52" s="36"/>
      <c r="D52" s="36"/>
      <c r="E52" s="312"/>
      <c r="F52" s="47"/>
    </row>
    <row r="53" spans="2:6">
      <c r="B53" s="35" t="s">
        <v>114</v>
      </c>
      <c r="C53" s="36"/>
      <c r="D53" s="36"/>
      <c r="E53" s="312"/>
      <c r="F53" s="47"/>
    </row>
    <row r="54" spans="2:6">
      <c r="B54" s="35" t="s">
        <v>113</v>
      </c>
      <c r="C54" s="36"/>
      <c r="D54" s="36"/>
      <c r="E54" s="312"/>
      <c r="F54" s="47"/>
    </row>
    <row r="55" spans="2:6">
      <c r="B55" s="35"/>
      <c r="C55" s="36"/>
      <c r="D55" s="36"/>
      <c r="E55" s="312"/>
      <c r="F55" s="47"/>
    </row>
    <row r="56" spans="2:6">
      <c r="B56" s="35"/>
      <c r="C56" s="36"/>
      <c r="D56" s="31"/>
      <c r="E56" s="312"/>
      <c r="F56" s="47"/>
    </row>
    <row r="57" spans="2:6">
      <c r="B57" s="32" t="s">
        <v>128</v>
      </c>
      <c r="C57" s="33"/>
      <c r="D57" s="31"/>
      <c r="E57" s="312"/>
      <c r="F57" s="47"/>
    </row>
    <row r="58" spans="2:6">
      <c r="B58" s="35" t="s">
        <v>112</v>
      </c>
      <c r="C58" s="36"/>
      <c r="D58" s="31"/>
      <c r="E58" s="312"/>
      <c r="F58" s="47"/>
    </row>
    <row r="59" spans="2:6">
      <c r="B59" s="35" t="s">
        <v>36</v>
      </c>
      <c r="C59" s="36"/>
      <c r="D59" s="31"/>
      <c r="E59" s="312"/>
      <c r="F59" s="47"/>
    </row>
    <row r="60" spans="2:6">
      <c r="B60" s="35" t="s">
        <v>71</v>
      </c>
      <c r="C60" s="36"/>
      <c r="D60" s="31"/>
      <c r="E60" s="312"/>
      <c r="F60" s="47"/>
    </row>
    <row r="61" spans="2:6">
      <c r="B61" s="35" t="s">
        <v>39</v>
      </c>
      <c r="C61" s="36"/>
      <c r="D61" s="36"/>
      <c r="E61" s="312"/>
      <c r="F61" s="47"/>
    </row>
    <row r="62" spans="2:6">
      <c r="B62" s="35"/>
      <c r="C62" s="36"/>
      <c r="D62" s="36"/>
    </row>
    <row r="63" spans="2:6">
      <c r="B63" s="35"/>
      <c r="C63" s="36"/>
      <c r="D63" s="36"/>
    </row>
    <row r="64" spans="2:6">
      <c r="B64" s="32" t="s">
        <v>129</v>
      </c>
      <c r="C64" s="33"/>
      <c r="D64" s="31"/>
    </row>
    <row r="65" spans="2:11">
      <c r="B65" s="35" t="s">
        <v>86</v>
      </c>
      <c r="C65" s="36"/>
      <c r="D65" s="309" t="s">
        <v>138</v>
      </c>
      <c r="E65" s="309"/>
      <c r="F65" s="309"/>
      <c r="G65" s="309"/>
      <c r="H65" s="309"/>
      <c r="I65" s="309"/>
      <c r="J65" s="309"/>
      <c r="K65" s="309"/>
    </row>
    <row r="66" spans="2:11">
      <c r="B66" s="32" t="s">
        <v>130</v>
      </c>
      <c r="C66" s="33"/>
    </row>
    <row r="67" spans="2:11">
      <c r="B67" s="35" t="s">
        <v>1523</v>
      </c>
      <c r="C67" s="33"/>
    </row>
    <row r="68" spans="2:11" ht="21" thickBot="1">
      <c r="B68" s="35" t="s">
        <v>1524</v>
      </c>
      <c r="C68" s="33"/>
    </row>
    <row r="69" spans="2:11" ht="24" thickBot="1">
      <c r="B69" s="35" t="s">
        <v>139</v>
      </c>
      <c r="C69" s="36"/>
      <c r="D69" s="41" t="s">
        <v>49</v>
      </c>
    </row>
    <row r="70" spans="2:11" ht="24" thickBot="1">
      <c r="B70" s="35"/>
      <c r="C70" s="36"/>
      <c r="D70" s="41" t="s">
        <v>50</v>
      </c>
    </row>
    <row r="71" spans="2:11" ht="24" thickBot="1">
      <c r="B71" s="35"/>
      <c r="C71" s="36"/>
      <c r="D71" s="41" t="s">
        <v>51</v>
      </c>
    </row>
    <row r="72" spans="2:11" ht="24" thickBot="1">
      <c r="B72" s="32" t="s">
        <v>131</v>
      </c>
      <c r="C72" s="33"/>
      <c r="D72" s="41" t="s">
        <v>52</v>
      </c>
    </row>
    <row r="73" spans="2:11" ht="24" thickBot="1">
      <c r="B73" s="35" t="s">
        <v>85</v>
      </c>
      <c r="C73" s="33"/>
      <c r="D73" s="41" t="s">
        <v>53</v>
      </c>
    </row>
    <row r="74" spans="2:11" ht="24" thickBot="1">
      <c r="B74" s="35"/>
      <c r="C74" s="36"/>
      <c r="D74" s="41" t="s">
        <v>54</v>
      </c>
    </row>
    <row r="75" spans="2:11" ht="24" thickBot="1">
      <c r="B75" s="32" t="s">
        <v>132</v>
      </c>
      <c r="C75" s="33"/>
      <c r="D75" s="41" t="s">
        <v>55</v>
      </c>
    </row>
    <row r="76" spans="2:11" ht="24" thickBot="1">
      <c r="B76" s="35" t="s">
        <v>1493</v>
      </c>
      <c r="C76" s="33"/>
      <c r="D76" s="41" t="s">
        <v>56</v>
      </c>
    </row>
    <row r="77" spans="2:11" ht="24" thickBot="1">
      <c r="B77" s="35" t="s">
        <v>1525</v>
      </c>
      <c r="C77" s="33"/>
      <c r="D77" s="41"/>
    </row>
    <row r="78" spans="2:11">
      <c r="B78" s="35"/>
      <c r="C78" s="36"/>
    </row>
    <row r="79" spans="2:11">
      <c r="B79" s="32" t="s">
        <v>133</v>
      </c>
      <c r="C79" s="33"/>
    </row>
    <row r="80" spans="2:11">
      <c r="B80" s="35" t="s">
        <v>83</v>
      </c>
      <c r="C80" s="36"/>
      <c r="D80" s="36"/>
    </row>
    <row r="81" spans="2:4">
      <c r="B81" s="35" t="s">
        <v>1526</v>
      </c>
      <c r="C81" s="36"/>
      <c r="D81" s="31"/>
    </row>
    <row r="82" spans="2:4">
      <c r="B82" s="35" t="s">
        <v>119</v>
      </c>
      <c r="C82" s="36"/>
      <c r="D82" s="36"/>
    </row>
    <row r="83" spans="2:4">
      <c r="B83" s="35"/>
      <c r="C83" s="36"/>
      <c r="D83" s="31"/>
    </row>
    <row r="84" spans="2:4">
      <c r="B84" s="35"/>
      <c r="C84" s="36"/>
      <c r="D84" s="31"/>
    </row>
    <row r="85" spans="2:4">
      <c r="B85" s="35" t="s">
        <v>315</v>
      </c>
      <c r="C85" s="36"/>
      <c r="D85" s="31"/>
    </row>
    <row r="86" spans="2:4">
      <c r="B86" s="35"/>
      <c r="C86" s="36"/>
      <c r="D86" s="31"/>
    </row>
    <row r="87" spans="2:4">
      <c r="B87" s="35"/>
      <c r="C87" s="36"/>
      <c r="D87" s="31"/>
    </row>
    <row r="88" spans="2:4">
      <c r="B88" s="35"/>
      <c r="C88" s="36"/>
    </row>
    <row r="89" spans="2:4">
      <c r="B89" s="35"/>
      <c r="C89" s="36"/>
    </row>
    <row r="90" spans="2:4">
      <c r="B90" s="35"/>
      <c r="C90" s="36"/>
    </row>
    <row r="91" spans="2:4">
      <c r="B91" s="35"/>
      <c r="C91" s="36"/>
    </row>
    <row r="92" spans="2:4">
      <c r="B92" s="35"/>
      <c r="C92" s="36"/>
    </row>
    <row r="93" spans="2:4">
      <c r="B93" s="35"/>
      <c r="C93" s="36"/>
    </row>
    <row r="94" spans="2:4">
      <c r="B94" s="35"/>
      <c r="C94" s="36"/>
    </row>
  </sheetData>
  <mergeCells count="4">
    <mergeCell ref="D65:K65"/>
    <mergeCell ref="E4:E19"/>
    <mergeCell ref="E46:E61"/>
    <mergeCell ref="E24:E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L209"/>
  <sheetViews>
    <sheetView rightToLeft="1" topLeftCell="BC117" zoomScale="90" zoomScaleNormal="90" workbookViewId="0">
      <selection activeCell="BI117" sqref="BI117:BQ166"/>
    </sheetView>
  </sheetViews>
  <sheetFormatPr baseColWidth="10" defaultColWidth="11.42578125" defaultRowHeight="18"/>
  <cols>
    <col min="1" max="1" width="8.140625" style="230" customWidth="1"/>
    <col min="2" max="2" width="26.7109375" style="164" customWidth="1"/>
    <col min="3" max="3" width="12.5703125" style="164" bestFit="1" customWidth="1"/>
    <col min="4" max="4" width="7.85546875" style="164" customWidth="1"/>
    <col min="5" max="7" width="5" style="164" bestFit="1" customWidth="1"/>
    <col min="8" max="8" width="8.140625" style="164" customWidth="1"/>
    <col min="9" max="9" width="9.5703125" style="164" bestFit="1" customWidth="1"/>
    <col min="10" max="10" width="5.7109375" style="163" customWidth="1"/>
    <col min="11" max="11" width="6" style="164" customWidth="1"/>
    <col min="12" max="12" width="24.140625" style="164" customWidth="1"/>
    <col min="13" max="13" width="12.5703125" style="164" bestFit="1" customWidth="1"/>
    <col min="14" max="14" width="11.42578125" style="164"/>
    <col min="15" max="17" width="6.42578125" style="164" customWidth="1"/>
    <col min="18" max="18" width="9" style="164" customWidth="1"/>
    <col min="19" max="19" width="11.42578125" style="164"/>
    <col min="20" max="20" width="6" style="163" customWidth="1"/>
    <col min="21" max="21" width="7.140625" style="164" customWidth="1"/>
    <col min="22" max="22" width="22.42578125" style="164" bestFit="1" customWidth="1"/>
    <col min="23" max="23" width="18.140625" style="164" bestFit="1" customWidth="1"/>
    <col min="24" max="24" width="11.42578125" style="164"/>
    <col min="25" max="27" width="4.5703125" style="164" bestFit="1" customWidth="1"/>
    <col min="28" max="29" width="11.42578125" style="164"/>
    <col min="30" max="30" width="5.7109375" style="163" customWidth="1"/>
    <col min="31" max="31" width="7.140625" style="164" customWidth="1"/>
    <col min="32" max="32" width="18.28515625" style="164" customWidth="1"/>
    <col min="33" max="33" width="18.140625" style="164" bestFit="1" customWidth="1"/>
    <col min="34" max="34" width="11.42578125" style="164"/>
    <col min="35" max="37" width="6.42578125" style="164" customWidth="1"/>
    <col min="38" max="39" width="11.42578125" style="164"/>
    <col min="40" max="40" width="6.42578125" style="163" customWidth="1"/>
    <col min="41" max="41" width="7.42578125" style="164" customWidth="1"/>
    <col min="42" max="42" width="20.42578125" style="164" bestFit="1" customWidth="1"/>
    <col min="43" max="43" width="17.5703125" style="164" bestFit="1" customWidth="1"/>
    <col min="44" max="44" width="11.42578125" style="164"/>
    <col min="45" max="47" width="6.85546875" style="164" customWidth="1"/>
    <col min="48" max="49" width="11.42578125" style="164"/>
    <col min="50" max="50" width="5" style="163" customWidth="1"/>
    <col min="51" max="51" width="7.5703125" style="164" customWidth="1"/>
    <col min="52" max="52" width="18.7109375" style="164" bestFit="1" customWidth="1"/>
    <col min="53" max="53" width="13.42578125" style="164" bestFit="1" customWidth="1"/>
    <col min="54" max="54" width="11.42578125" style="164"/>
    <col min="55" max="57" width="5.7109375" style="164" customWidth="1"/>
    <col min="58" max="59" width="11.42578125" style="164"/>
    <col min="60" max="60" width="5" style="163" customWidth="1"/>
    <col min="61" max="61" width="8.5703125" style="164" customWidth="1"/>
    <col min="62" max="62" width="17.140625" style="164" bestFit="1" customWidth="1"/>
    <col min="63" max="63" width="18.140625" style="164" bestFit="1" customWidth="1"/>
    <col min="64" max="64" width="11.42578125" style="164"/>
    <col min="65" max="67" width="5.7109375" style="164" customWidth="1"/>
    <col min="68" max="69" width="11.42578125" style="164"/>
    <col min="70" max="70" width="5.140625" style="163" customWidth="1"/>
    <col min="71" max="71" width="7.140625" style="164" customWidth="1"/>
    <col min="72" max="72" width="16.7109375" style="164" bestFit="1" customWidth="1"/>
    <col min="73" max="73" width="12.5703125" style="164" bestFit="1" customWidth="1"/>
    <col min="74" max="74" width="11.42578125" style="164"/>
    <col min="75" max="77" width="6.85546875" style="164" customWidth="1"/>
    <col min="78" max="79" width="11.42578125" style="164"/>
    <col min="80" max="80" width="6.140625" style="163" customWidth="1"/>
    <col min="81" max="81" width="8.5703125" style="164" customWidth="1"/>
    <col min="82" max="82" width="17.140625" style="164" bestFit="1" customWidth="1"/>
    <col min="83" max="83" width="12.5703125" style="164" bestFit="1" customWidth="1"/>
    <col min="84" max="84" width="11.42578125" style="164"/>
    <col min="85" max="87" width="6.140625" style="164" customWidth="1"/>
    <col min="88" max="89" width="11.42578125" style="164"/>
    <col min="90" max="90" width="6" style="163" customWidth="1"/>
    <col min="91" max="16384" width="11.42578125" style="164"/>
  </cols>
  <sheetData>
    <row r="1" spans="1:89" s="163" customFormat="1" ht="48.75" customHeight="1">
      <c r="A1" s="325" t="s">
        <v>329</v>
      </c>
      <c r="B1" s="325"/>
      <c r="C1" s="325"/>
      <c r="D1" s="325"/>
      <c r="E1" s="325"/>
      <c r="F1" s="325"/>
      <c r="G1" s="325"/>
      <c r="H1" s="325"/>
      <c r="I1" s="325"/>
      <c r="K1" s="325" t="s">
        <v>329</v>
      </c>
      <c r="L1" s="325"/>
      <c r="M1" s="325"/>
      <c r="N1" s="325"/>
      <c r="O1" s="325"/>
      <c r="P1" s="325"/>
      <c r="Q1" s="325"/>
      <c r="R1" s="325"/>
      <c r="S1" s="325"/>
      <c r="U1" s="325" t="s">
        <v>329</v>
      </c>
      <c r="V1" s="325"/>
      <c r="W1" s="325"/>
      <c r="X1" s="325"/>
      <c r="Y1" s="325"/>
      <c r="Z1" s="325"/>
      <c r="AA1" s="325"/>
      <c r="AB1" s="325"/>
      <c r="AC1" s="325"/>
      <c r="AE1" s="325" t="s">
        <v>329</v>
      </c>
      <c r="AF1" s="325"/>
      <c r="AG1" s="325"/>
      <c r="AH1" s="325"/>
      <c r="AI1" s="325"/>
      <c r="AJ1" s="325"/>
      <c r="AK1" s="325"/>
      <c r="AL1" s="325"/>
      <c r="AM1" s="325"/>
      <c r="AO1" s="325" t="s">
        <v>329</v>
      </c>
      <c r="AP1" s="325"/>
      <c r="AQ1" s="325"/>
      <c r="AR1" s="325"/>
      <c r="AS1" s="325"/>
      <c r="AT1" s="325"/>
      <c r="AU1" s="325"/>
      <c r="AV1" s="325"/>
      <c r="AW1" s="325"/>
      <c r="AY1" s="325" t="s">
        <v>329</v>
      </c>
      <c r="AZ1" s="325"/>
      <c r="BA1" s="325"/>
      <c r="BB1" s="325"/>
      <c r="BC1" s="325"/>
      <c r="BD1" s="325"/>
      <c r="BE1" s="325"/>
      <c r="BF1" s="325"/>
      <c r="BG1" s="325"/>
      <c r="BI1" s="321" t="s">
        <v>329</v>
      </c>
      <c r="BJ1" s="321"/>
      <c r="BK1" s="321"/>
      <c r="BL1" s="321"/>
      <c r="BM1" s="321"/>
      <c r="BN1" s="321"/>
      <c r="BO1" s="321"/>
      <c r="BP1" s="321"/>
      <c r="BQ1" s="321"/>
      <c r="BS1" s="325" t="s">
        <v>329</v>
      </c>
      <c r="BT1" s="325"/>
      <c r="BU1" s="325"/>
      <c r="BV1" s="325"/>
      <c r="BW1" s="325"/>
      <c r="BX1" s="325"/>
      <c r="BY1" s="325"/>
      <c r="BZ1" s="325"/>
      <c r="CA1" s="325"/>
      <c r="CC1" s="325" t="s">
        <v>329</v>
      </c>
      <c r="CD1" s="325"/>
      <c r="CE1" s="325"/>
      <c r="CF1" s="325"/>
      <c r="CG1" s="325"/>
      <c r="CH1" s="325"/>
      <c r="CI1" s="325"/>
      <c r="CJ1" s="325"/>
      <c r="CK1" s="325"/>
    </row>
    <row r="2" spans="1:89">
      <c r="A2" s="322" t="s">
        <v>330</v>
      </c>
      <c r="B2" s="322"/>
      <c r="C2" s="322"/>
      <c r="D2" s="322"/>
      <c r="E2" s="322"/>
      <c r="F2" s="322"/>
      <c r="G2" s="322"/>
      <c r="H2" s="322"/>
      <c r="I2" s="322"/>
      <c r="K2" s="322" t="s">
        <v>330</v>
      </c>
      <c r="L2" s="322"/>
      <c r="M2" s="322"/>
      <c r="N2" s="322"/>
      <c r="O2" s="322"/>
      <c r="P2" s="322"/>
      <c r="Q2" s="322"/>
      <c r="R2" s="322"/>
      <c r="S2" s="322"/>
      <c r="U2" s="322" t="s">
        <v>330</v>
      </c>
      <c r="V2" s="322"/>
      <c r="W2" s="322"/>
      <c r="X2" s="322"/>
      <c r="Y2" s="322"/>
      <c r="Z2" s="322"/>
      <c r="AA2" s="322"/>
      <c r="AB2" s="322"/>
      <c r="AC2" s="322"/>
      <c r="AE2" s="322" t="s">
        <v>330</v>
      </c>
      <c r="AF2" s="322"/>
      <c r="AG2" s="322"/>
      <c r="AH2" s="322"/>
      <c r="AI2" s="322"/>
      <c r="AJ2" s="322"/>
      <c r="AK2" s="322"/>
      <c r="AL2" s="322"/>
      <c r="AM2" s="322"/>
      <c r="AO2" s="322" t="s">
        <v>330</v>
      </c>
      <c r="AP2" s="322"/>
      <c r="AQ2" s="322"/>
      <c r="AR2" s="322"/>
      <c r="AS2" s="322"/>
      <c r="AT2" s="322"/>
      <c r="AU2" s="322"/>
      <c r="AV2" s="322"/>
      <c r="AW2" s="322"/>
      <c r="AY2" s="322" t="s">
        <v>330</v>
      </c>
      <c r="AZ2" s="322"/>
      <c r="BA2" s="322"/>
      <c r="BB2" s="322"/>
      <c r="BC2" s="322"/>
      <c r="BD2" s="322"/>
      <c r="BE2" s="322"/>
      <c r="BF2" s="322"/>
      <c r="BG2" s="322"/>
      <c r="BI2" s="322" t="s">
        <v>330</v>
      </c>
      <c r="BJ2" s="322"/>
      <c r="BK2" s="322"/>
      <c r="BL2" s="322"/>
      <c r="BM2" s="322"/>
      <c r="BN2" s="322"/>
      <c r="BO2" s="322"/>
      <c r="BP2" s="322"/>
      <c r="BQ2" s="322"/>
      <c r="BS2" s="335" t="s">
        <v>330</v>
      </c>
      <c r="BT2" s="335"/>
      <c r="BU2" s="335"/>
      <c r="BV2" s="335"/>
      <c r="BW2" s="335"/>
      <c r="BX2" s="335"/>
      <c r="BY2" s="335"/>
      <c r="BZ2" s="335"/>
      <c r="CA2" s="335"/>
      <c r="CC2" s="322" t="s">
        <v>330</v>
      </c>
      <c r="CD2" s="322"/>
      <c r="CE2" s="322"/>
      <c r="CF2" s="322"/>
      <c r="CG2" s="322"/>
      <c r="CH2" s="322"/>
      <c r="CI2" s="322"/>
      <c r="CJ2" s="322"/>
      <c r="CK2" s="322"/>
    </row>
    <row r="3" spans="1:89">
      <c r="A3" s="165"/>
      <c r="C3" s="316" t="s">
        <v>331</v>
      </c>
      <c r="D3" s="316"/>
      <c r="E3" s="316"/>
      <c r="F3" s="316"/>
      <c r="K3" s="165"/>
      <c r="M3" s="316" t="s">
        <v>332</v>
      </c>
      <c r="N3" s="316"/>
      <c r="O3" s="316"/>
      <c r="P3" s="316"/>
      <c r="U3" s="165"/>
      <c r="W3" s="316" t="s">
        <v>333</v>
      </c>
      <c r="X3" s="316"/>
      <c r="Y3" s="316"/>
      <c r="Z3" s="316"/>
      <c r="AE3" s="165"/>
      <c r="AG3" s="316" t="s">
        <v>334</v>
      </c>
      <c r="AH3" s="316"/>
      <c r="AI3" s="316"/>
      <c r="AJ3" s="316"/>
      <c r="AO3" s="165"/>
      <c r="AQ3" s="316" t="s">
        <v>335</v>
      </c>
      <c r="AR3" s="316"/>
      <c r="AS3" s="316"/>
      <c r="AT3" s="316"/>
      <c r="AY3" s="165"/>
      <c r="BA3" s="316" t="s">
        <v>336</v>
      </c>
      <c r="BB3" s="316"/>
      <c r="BC3" s="316"/>
      <c r="BD3" s="316"/>
      <c r="BI3" s="165"/>
      <c r="BK3" s="316" t="s">
        <v>337</v>
      </c>
      <c r="BL3" s="316"/>
      <c r="BM3" s="316"/>
      <c r="BN3" s="316"/>
      <c r="BS3" s="165"/>
      <c r="BU3" s="316" t="s">
        <v>338</v>
      </c>
      <c r="BV3" s="316"/>
      <c r="BW3" s="316"/>
      <c r="BX3" s="316"/>
      <c r="CC3" s="165"/>
      <c r="CE3" s="316" t="s">
        <v>338</v>
      </c>
      <c r="CF3" s="316"/>
      <c r="CG3" s="316"/>
      <c r="CH3" s="316"/>
    </row>
    <row r="4" spans="1:89" ht="18" customHeight="1">
      <c r="A4" s="315" t="s">
        <v>339</v>
      </c>
      <c r="B4" s="314" t="s">
        <v>340</v>
      </c>
      <c r="C4" s="314" t="s">
        <v>341</v>
      </c>
      <c r="D4" s="314"/>
      <c r="E4" s="326" t="s">
        <v>199</v>
      </c>
      <c r="F4" s="327"/>
      <c r="G4" s="328"/>
      <c r="H4" s="166" t="s">
        <v>342</v>
      </c>
      <c r="I4" s="314" t="s">
        <v>343</v>
      </c>
      <c r="K4" s="333" t="s">
        <v>344</v>
      </c>
      <c r="L4" s="334"/>
      <c r="M4" s="334"/>
      <c r="N4" s="334"/>
      <c r="O4" s="334"/>
      <c r="P4" s="334"/>
      <c r="Q4" s="334"/>
      <c r="R4" s="334"/>
      <c r="S4" s="334"/>
      <c r="U4" s="315" t="s">
        <v>339</v>
      </c>
      <c r="V4" s="314" t="s">
        <v>340</v>
      </c>
      <c r="W4" s="314" t="s">
        <v>341</v>
      </c>
      <c r="X4" s="314"/>
      <c r="Y4" s="314" t="s">
        <v>199</v>
      </c>
      <c r="Z4" s="314"/>
      <c r="AA4" s="314"/>
      <c r="AB4" s="166" t="s">
        <v>342</v>
      </c>
      <c r="AC4" s="314" t="s">
        <v>343</v>
      </c>
      <c r="AE4" s="315" t="s">
        <v>339</v>
      </c>
      <c r="AF4" s="314" t="s">
        <v>340</v>
      </c>
      <c r="AG4" s="314" t="s">
        <v>341</v>
      </c>
      <c r="AH4" s="314"/>
      <c r="AI4" s="314" t="s">
        <v>199</v>
      </c>
      <c r="AJ4" s="314"/>
      <c r="AK4" s="314"/>
      <c r="AL4" s="166" t="s">
        <v>342</v>
      </c>
      <c r="AM4" s="314" t="s">
        <v>343</v>
      </c>
      <c r="AO4" s="315" t="s">
        <v>339</v>
      </c>
      <c r="AP4" s="314" t="s">
        <v>340</v>
      </c>
      <c r="AQ4" s="314" t="s">
        <v>341</v>
      </c>
      <c r="AR4" s="314"/>
      <c r="AS4" s="314" t="s">
        <v>199</v>
      </c>
      <c r="AT4" s="314"/>
      <c r="AU4" s="314"/>
      <c r="AV4" s="166" t="s">
        <v>342</v>
      </c>
      <c r="AW4" s="314" t="s">
        <v>343</v>
      </c>
      <c r="AY4" s="315" t="s">
        <v>339</v>
      </c>
      <c r="AZ4" s="314" t="s">
        <v>340</v>
      </c>
      <c r="BA4" s="314" t="s">
        <v>341</v>
      </c>
      <c r="BB4" s="314"/>
      <c r="BC4" s="314" t="s">
        <v>199</v>
      </c>
      <c r="BD4" s="314"/>
      <c r="BE4" s="314"/>
      <c r="BF4" s="166" t="s">
        <v>342</v>
      </c>
      <c r="BG4" s="314" t="s">
        <v>343</v>
      </c>
      <c r="BI4" s="315" t="s">
        <v>339</v>
      </c>
      <c r="BJ4" s="314" t="s">
        <v>340</v>
      </c>
      <c r="BK4" s="317" t="s">
        <v>341</v>
      </c>
      <c r="BL4" s="318"/>
      <c r="BM4" s="314" t="s">
        <v>199</v>
      </c>
      <c r="BN4" s="314"/>
      <c r="BO4" s="314"/>
      <c r="BP4" s="166" t="s">
        <v>342</v>
      </c>
      <c r="BQ4" s="314" t="s">
        <v>343</v>
      </c>
      <c r="BS4" s="315" t="s">
        <v>339</v>
      </c>
      <c r="BT4" s="314" t="s">
        <v>340</v>
      </c>
      <c r="BU4" s="314" t="s">
        <v>341</v>
      </c>
      <c r="BV4" s="314"/>
      <c r="BW4" s="314" t="s">
        <v>199</v>
      </c>
      <c r="BX4" s="314"/>
      <c r="BY4" s="314"/>
      <c r="BZ4" s="166" t="s">
        <v>342</v>
      </c>
      <c r="CA4" s="314" t="s">
        <v>343</v>
      </c>
      <c r="CC4" s="315" t="s">
        <v>339</v>
      </c>
      <c r="CD4" s="314" t="s">
        <v>340</v>
      </c>
      <c r="CE4" s="314" t="s">
        <v>341</v>
      </c>
      <c r="CF4" s="314"/>
      <c r="CG4" s="314" t="s">
        <v>199</v>
      </c>
      <c r="CH4" s="314"/>
      <c r="CI4" s="314"/>
      <c r="CJ4" s="166" t="s">
        <v>342</v>
      </c>
      <c r="CK4" s="314" t="s">
        <v>343</v>
      </c>
    </row>
    <row r="5" spans="1:89" ht="54" customHeight="1">
      <c r="A5" s="315"/>
      <c r="B5" s="314"/>
      <c r="C5" s="314"/>
      <c r="D5" s="314"/>
      <c r="E5" s="167" t="s">
        <v>345</v>
      </c>
      <c r="F5" s="167" t="s">
        <v>346</v>
      </c>
      <c r="G5" s="167" t="s">
        <v>347</v>
      </c>
      <c r="H5" s="167" t="s">
        <v>348</v>
      </c>
      <c r="I5" s="314"/>
      <c r="K5" s="329" t="s">
        <v>339</v>
      </c>
      <c r="L5" s="331" t="s">
        <v>340</v>
      </c>
      <c r="M5" s="317" t="s">
        <v>341</v>
      </c>
      <c r="N5" s="318"/>
      <c r="O5" s="167" t="s">
        <v>199</v>
      </c>
      <c r="P5" s="167"/>
      <c r="Q5" s="167"/>
      <c r="R5" s="166" t="s">
        <v>342</v>
      </c>
      <c r="S5" s="167" t="s">
        <v>343</v>
      </c>
      <c r="U5" s="315"/>
      <c r="V5" s="314"/>
      <c r="W5" s="314"/>
      <c r="X5" s="314"/>
      <c r="Y5" s="167" t="s">
        <v>345</v>
      </c>
      <c r="Z5" s="167" t="s">
        <v>346</v>
      </c>
      <c r="AA5" s="167" t="s">
        <v>347</v>
      </c>
      <c r="AB5" s="167" t="s">
        <v>348</v>
      </c>
      <c r="AC5" s="314"/>
      <c r="AE5" s="315"/>
      <c r="AF5" s="314"/>
      <c r="AG5" s="314"/>
      <c r="AH5" s="314"/>
      <c r="AI5" s="167" t="s">
        <v>345</v>
      </c>
      <c r="AJ5" s="167" t="s">
        <v>346</v>
      </c>
      <c r="AK5" s="167" t="s">
        <v>347</v>
      </c>
      <c r="AL5" s="167" t="s">
        <v>348</v>
      </c>
      <c r="AM5" s="314"/>
      <c r="AO5" s="315"/>
      <c r="AP5" s="314"/>
      <c r="AQ5" s="314"/>
      <c r="AR5" s="314"/>
      <c r="AS5" s="167" t="s">
        <v>345</v>
      </c>
      <c r="AT5" s="167" t="s">
        <v>346</v>
      </c>
      <c r="AU5" s="167" t="s">
        <v>347</v>
      </c>
      <c r="AV5" s="167" t="s">
        <v>348</v>
      </c>
      <c r="AW5" s="314"/>
      <c r="AY5" s="315"/>
      <c r="AZ5" s="314"/>
      <c r="BA5" s="314"/>
      <c r="BB5" s="314"/>
      <c r="BC5" s="167" t="s">
        <v>345</v>
      </c>
      <c r="BD5" s="167" t="s">
        <v>346</v>
      </c>
      <c r="BE5" s="167" t="s">
        <v>347</v>
      </c>
      <c r="BF5" s="167" t="s">
        <v>348</v>
      </c>
      <c r="BG5" s="314"/>
      <c r="BI5" s="315"/>
      <c r="BJ5" s="314"/>
      <c r="BK5" s="319"/>
      <c r="BL5" s="320"/>
      <c r="BM5" s="167" t="s">
        <v>345</v>
      </c>
      <c r="BN5" s="167" t="s">
        <v>346</v>
      </c>
      <c r="BO5" s="167" t="s">
        <v>347</v>
      </c>
      <c r="BP5" s="167" t="s">
        <v>348</v>
      </c>
      <c r="BQ5" s="314"/>
      <c r="BS5" s="315"/>
      <c r="BT5" s="314"/>
      <c r="BU5" s="314"/>
      <c r="BV5" s="314"/>
      <c r="BW5" s="167" t="s">
        <v>345</v>
      </c>
      <c r="BX5" s="167" t="s">
        <v>346</v>
      </c>
      <c r="BY5" s="167" t="s">
        <v>347</v>
      </c>
      <c r="BZ5" s="167" t="s">
        <v>348</v>
      </c>
      <c r="CA5" s="314"/>
      <c r="CC5" s="315"/>
      <c r="CD5" s="314"/>
      <c r="CE5" s="314"/>
      <c r="CF5" s="314"/>
      <c r="CG5" s="167" t="s">
        <v>345</v>
      </c>
      <c r="CH5" s="167" t="s">
        <v>346</v>
      </c>
      <c r="CI5" s="167" t="s">
        <v>347</v>
      </c>
      <c r="CJ5" s="167" t="s">
        <v>348</v>
      </c>
      <c r="CK5" s="314"/>
    </row>
    <row r="6" spans="1:89">
      <c r="A6" s="168">
        <v>1</v>
      </c>
      <c r="B6" s="169" t="s">
        <v>349</v>
      </c>
      <c r="C6" s="170" t="s">
        <v>350</v>
      </c>
      <c r="D6" s="171" t="s">
        <v>351</v>
      </c>
      <c r="E6" s="167" t="s">
        <v>205</v>
      </c>
      <c r="F6" s="171" t="s">
        <v>352</v>
      </c>
      <c r="G6" s="172"/>
      <c r="H6" s="172" t="s">
        <v>353</v>
      </c>
      <c r="I6" s="172"/>
      <c r="K6" s="330"/>
      <c r="L6" s="332"/>
      <c r="M6" s="319"/>
      <c r="N6" s="320"/>
      <c r="O6" s="167" t="s">
        <v>345</v>
      </c>
      <c r="P6" s="167" t="s">
        <v>346</v>
      </c>
      <c r="Q6" s="167" t="s">
        <v>347</v>
      </c>
      <c r="R6" s="167" t="s">
        <v>348</v>
      </c>
      <c r="S6" s="167"/>
      <c r="U6" s="168">
        <v>1</v>
      </c>
      <c r="V6" s="169" t="s">
        <v>354</v>
      </c>
      <c r="W6" s="170" t="s">
        <v>355</v>
      </c>
      <c r="X6" s="171" t="s">
        <v>351</v>
      </c>
      <c r="Y6" s="172" t="s">
        <v>356</v>
      </c>
      <c r="Z6" s="171"/>
      <c r="AA6" s="172"/>
      <c r="AB6" s="172" t="s">
        <v>357</v>
      </c>
      <c r="AC6" s="172"/>
      <c r="AE6" s="168">
        <v>1</v>
      </c>
      <c r="AF6" s="169" t="s">
        <v>358</v>
      </c>
      <c r="AG6" s="170" t="s">
        <v>359</v>
      </c>
      <c r="AH6" s="171" t="s">
        <v>351</v>
      </c>
      <c r="AI6" s="172" t="s">
        <v>356</v>
      </c>
      <c r="AJ6" s="171"/>
      <c r="AK6" s="172"/>
      <c r="AL6" s="172" t="s">
        <v>360</v>
      </c>
      <c r="AM6" s="172"/>
      <c r="AO6" s="168">
        <v>1</v>
      </c>
      <c r="AP6" s="169" t="s">
        <v>361</v>
      </c>
      <c r="AQ6" s="170" t="s">
        <v>362</v>
      </c>
      <c r="AR6" s="171" t="s">
        <v>351</v>
      </c>
      <c r="AS6" s="173" t="s">
        <v>356</v>
      </c>
      <c r="AT6" s="171"/>
      <c r="AU6" s="173"/>
      <c r="AV6" s="173" t="s">
        <v>360</v>
      </c>
      <c r="AW6" s="173"/>
      <c r="AY6" s="168">
        <v>1</v>
      </c>
      <c r="AZ6" s="169" t="s">
        <v>363</v>
      </c>
      <c r="BA6" s="170" t="s">
        <v>364</v>
      </c>
      <c r="BB6" s="171" t="s">
        <v>351</v>
      </c>
      <c r="BC6" s="173" t="s">
        <v>356</v>
      </c>
      <c r="BD6" s="171"/>
      <c r="BE6" s="173"/>
      <c r="BF6" s="173" t="s">
        <v>360</v>
      </c>
      <c r="BG6" s="173"/>
      <c r="BI6" s="168">
        <v>1</v>
      </c>
      <c r="BJ6" s="169" t="s">
        <v>365</v>
      </c>
      <c r="BK6" s="170" t="s">
        <v>366</v>
      </c>
      <c r="BL6" s="171" t="s">
        <v>351</v>
      </c>
      <c r="BM6" s="172" t="s">
        <v>356</v>
      </c>
      <c r="BN6" s="172"/>
      <c r="BO6" s="172"/>
      <c r="BP6" s="172" t="s">
        <v>360</v>
      </c>
      <c r="BQ6" s="172"/>
      <c r="BS6" s="168">
        <v>1</v>
      </c>
      <c r="BT6" s="169" t="s">
        <v>367</v>
      </c>
      <c r="BU6" s="170" t="s">
        <v>368</v>
      </c>
      <c r="BV6" s="171" t="s">
        <v>369</v>
      </c>
      <c r="BW6" s="173" t="s">
        <v>356</v>
      </c>
      <c r="BX6" s="171" t="s">
        <v>370</v>
      </c>
      <c r="BY6" s="173"/>
      <c r="BZ6" s="173" t="s">
        <v>357</v>
      </c>
      <c r="CA6" s="172"/>
      <c r="CC6" s="168">
        <v>1</v>
      </c>
      <c r="CD6" s="174"/>
      <c r="CE6" s="175"/>
      <c r="CF6" s="174"/>
      <c r="CG6" s="172"/>
      <c r="CH6" s="172"/>
      <c r="CI6" s="172"/>
      <c r="CJ6" s="172"/>
      <c r="CK6" s="172"/>
    </row>
    <row r="7" spans="1:89" ht="18" customHeight="1">
      <c r="A7" s="168">
        <v>2</v>
      </c>
      <c r="B7" s="169" t="s">
        <v>371</v>
      </c>
      <c r="C7" s="170" t="s">
        <v>372</v>
      </c>
      <c r="D7" s="171" t="s">
        <v>351</v>
      </c>
      <c r="E7" s="167" t="s">
        <v>205</v>
      </c>
      <c r="F7" s="171"/>
      <c r="G7" s="172"/>
      <c r="H7" s="172" t="s">
        <v>353</v>
      </c>
      <c r="I7" s="172"/>
      <c r="K7" s="168">
        <v>3</v>
      </c>
      <c r="L7" s="169" t="s">
        <v>373</v>
      </c>
      <c r="M7" s="170" t="s">
        <v>374</v>
      </c>
      <c r="N7" s="171" t="s">
        <v>351</v>
      </c>
      <c r="O7" s="167" t="s">
        <v>356</v>
      </c>
      <c r="P7" s="167"/>
      <c r="Q7" s="167"/>
      <c r="R7" s="167" t="s">
        <v>360</v>
      </c>
      <c r="S7" s="167"/>
      <c r="U7" s="168">
        <v>2</v>
      </c>
      <c r="V7" s="169" t="s">
        <v>375</v>
      </c>
      <c r="W7" s="170" t="s">
        <v>376</v>
      </c>
      <c r="X7" s="171" t="s">
        <v>351</v>
      </c>
      <c r="Y7" s="172" t="s">
        <v>356</v>
      </c>
      <c r="Z7" s="171"/>
      <c r="AA7" s="173"/>
      <c r="AB7" s="173" t="s">
        <v>377</v>
      </c>
      <c r="AC7" s="173"/>
      <c r="AE7" s="168">
        <v>2</v>
      </c>
      <c r="AF7" s="169" t="s">
        <v>378</v>
      </c>
      <c r="AG7" s="170" t="s">
        <v>379</v>
      </c>
      <c r="AH7" s="171" t="s">
        <v>351</v>
      </c>
      <c r="AI7" s="172" t="s">
        <v>356</v>
      </c>
      <c r="AJ7" s="171"/>
      <c r="AK7" s="172"/>
      <c r="AL7" s="172" t="s">
        <v>360</v>
      </c>
      <c r="AM7" s="172"/>
      <c r="AO7" s="168">
        <v>2</v>
      </c>
      <c r="AP7" s="169" t="s">
        <v>380</v>
      </c>
      <c r="AQ7" s="170" t="s">
        <v>381</v>
      </c>
      <c r="AR7" s="171" t="s">
        <v>351</v>
      </c>
      <c r="AS7" s="173" t="s">
        <v>205</v>
      </c>
      <c r="AT7" s="171"/>
      <c r="AU7" s="173"/>
      <c r="AV7" s="173" t="s">
        <v>382</v>
      </c>
      <c r="AW7" s="173"/>
      <c r="AY7" s="168">
        <v>2</v>
      </c>
      <c r="AZ7" s="169" t="s">
        <v>383</v>
      </c>
      <c r="BA7" s="170" t="s">
        <v>384</v>
      </c>
      <c r="BB7" s="171" t="s">
        <v>351</v>
      </c>
      <c r="BC7" s="173" t="s">
        <v>356</v>
      </c>
      <c r="BD7" s="171"/>
      <c r="BE7" s="172"/>
      <c r="BF7" s="172" t="s">
        <v>360</v>
      </c>
      <c r="BG7" s="172"/>
      <c r="BI7" s="168">
        <v>2</v>
      </c>
      <c r="BJ7" s="169" t="s">
        <v>385</v>
      </c>
      <c r="BK7" s="170" t="s">
        <v>386</v>
      </c>
      <c r="BL7" s="171" t="s">
        <v>351</v>
      </c>
      <c r="BM7" s="172" t="s">
        <v>356</v>
      </c>
      <c r="BN7" s="172"/>
      <c r="BO7" s="172"/>
      <c r="BP7" s="172" t="s">
        <v>357</v>
      </c>
      <c r="BQ7" s="172"/>
      <c r="BS7" s="168">
        <v>2</v>
      </c>
      <c r="BT7" s="169" t="s">
        <v>387</v>
      </c>
      <c r="BU7" s="170" t="s">
        <v>388</v>
      </c>
      <c r="BV7" s="171" t="s">
        <v>351</v>
      </c>
      <c r="BW7" s="173" t="s">
        <v>356</v>
      </c>
      <c r="BX7" s="171"/>
      <c r="BY7" s="172"/>
      <c r="BZ7" s="173" t="s">
        <v>360</v>
      </c>
      <c r="CA7" s="172"/>
      <c r="CC7" s="168">
        <v>2</v>
      </c>
      <c r="CD7" s="174"/>
      <c r="CE7" s="175"/>
      <c r="CF7" s="174"/>
      <c r="CG7" s="172"/>
      <c r="CH7" s="172"/>
      <c r="CI7" s="172"/>
      <c r="CJ7" s="172"/>
      <c r="CK7" s="172"/>
    </row>
    <row r="8" spans="1:89">
      <c r="A8" s="168">
        <v>3</v>
      </c>
      <c r="B8" s="169" t="s">
        <v>279</v>
      </c>
      <c r="C8" s="170" t="s">
        <v>389</v>
      </c>
      <c r="D8" s="171" t="s">
        <v>351</v>
      </c>
      <c r="E8" s="167" t="s">
        <v>205</v>
      </c>
      <c r="F8" s="171"/>
      <c r="G8" s="173"/>
      <c r="H8" s="173" t="s">
        <v>390</v>
      </c>
      <c r="I8" s="173"/>
      <c r="K8" s="168">
        <v>4</v>
      </c>
      <c r="L8" s="169" t="s">
        <v>261</v>
      </c>
      <c r="M8" s="170" t="s">
        <v>391</v>
      </c>
      <c r="N8" s="171" t="s">
        <v>351</v>
      </c>
      <c r="O8" s="167" t="s">
        <v>205</v>
      </c>
      <c r="P8" s="167" t="s">
        <v>352</v>
      </c>
      <c r="Q8" s="167"/>
      <c r="R8" s="167" t="s">
        <v>353</v>
      </c>
      <c r="S8" s="167"/>
      <c r="U8" s="168">
        <v>3</v>
      </c>
      <c r="V8" s="169" t="s">
        <v>392</v>
      </c>
      <c r="W8" s="170" t="s">
        <v>393</v>
      </c>
      <c r="X8" s="171" t="s">
        <v>351</v>
      </c>
      <c r="Y8" s="172" t="s">
        <v>356</v>
      </c>
      <c r="Z8" s="171" t="s">
        <v>370</v>
      </c>
      <c r="AA8" s="172"/>
      <c r="AB8" s="172" t="s">
        <v>357</v>
      </c>
      <c r="AC8" s="172"/>
      <c r="AE8" s="168">
        <v>3</v>
      </c>
      <c r="AF8" s="169" t="s">
        <v>394</v>
      </c>
      <c r="AG8" s="170" t="s">
        <v>395</v>
      </c>
      <c r="AH8" s="171" t="s">
        <v>351</v>
      </c>
      <c r="AI8" s="172" t="s">
        <v>356</v>
      </c>
      <c r="AJ8" s="171"/>
      <c r="AK8" s="172"/>
      <c r="AL8" s="172" t="s">
        <v>377</v>
      </c>
      <c r="AM8" s="172"/>
      <c r="AO8" s="168">
        <v>3</v>
      </c>
      <c r="AP8" s="169" t="s">
        <v>396</v>
      </c>
      <c r="AQ8" s="170" t="s">
        <v>366</v>
      </c>
      <c r="AR8" s="171" t="s">
        <v>351</v>
      </c>
      <c r="AS8" s="173" t="s">
        <v>356</v>
      </c>
      <c r="AT8" s="171"/>
      <c r="AU8" s="173"/>
      <c r="AV8" s="173" t="s">
        <v>360</v>
      </c>
      <c r="AW8" s="173"/>
      <c r="AY8" s="168">
        <v>3</v>
      </c>
      <c r="AZ8" s="169" t="s">
        <v>397</v>
      </c>
      <c r="BA8" s="170" t="s">
        <v>398</v>
      </c>
      <c r="BB8" s="171" t="s">
        <v>351</v>
      </c>
      <c r="BC8" s="173" t="s">
        <v>205</v>
      </c>
      <c r="BD8" s="171"/>
      <c r="BE8" s="173"/>
      <c r="BF8" s="173" t="s">
        <v>382</v>
      </c>
      <c r="BG8" s="173"/>
      <c r="BI8" s="168">
        <v>3</v>
      </c>
      <c r="BJ8" s="169" t="s">
        <v>399</v>
      </c>
      <c r="BK8" s="170" t="s">
        <v>400</v>
      </c>
      <c r="BL8" s="171" t="s">
        <v>351</v>
      </c>
      <c r="BM8" s="172" t="s">
        <v>205</v>
      </c>
      <c r="BN8" s="173"/>
      <c r="BO8" s="173"/>
      <c r="BP8" s="172" t="s">
        <v>382</v>
      </c>
      <c r="BQ8" s="173"/>
      <c r="BS8" s="168">
        <v>3</v>
      </c>
      <c r="BT8" s="169" t="s">
        <v>401</v>
      </c>
      <c r="BU8" s="170" t="s">
        <v>402</v>
      </c>
      <c r="BV8" s="171" t="s">
        <v>351</v>
      </c>
      <c r="BW8" s="173" t="s">
        <v>356</v>
      </c>
      <c r="BX8" s="171"/>
      <c r="BY8" s="172"/>
      <c r="BZ8" s="173" t="s">
        <v>360</v>
      </c>
      <c r="CA8" s="176"/>
      <c r="CC8" s="168">
        <v>3</v>
      </c>
      <c r="CD8" s="174"/>
      <c r="CE8" s="175"/>
      <c r="CF8" s="174"/>
      <c r="CG8" s="172"/>
      <c r="CH8" s="172"/>
      <c r="CI8" s="172"/>
      <c r="CJ8" s="172"/>
      <c r="CK8" s="172"/>
    </row>
    <row r="9" spans="1:89">
      <c r="A9" s="168">
        <v>4</v>
      </c>
      <c r="B9" s="169" t="s">
        <v>403</v>
      </c>
      <c r="C9" s="170" t="s">
        <v>404</v>
      </c>
      <c r="D9" s="171" t="s">
        <v>351</v>
      </c>
      <c r="E9" s="167" t="s">
        <v>356</v>
      </c>
      <c r="F9" s="171"/>
      <c r="G9" s="172"/>
      <c r="H9" s="172" t="s">
        <v>360</v>
      </c>
      <c r="I9" s="172"/>
      <c r="K9" s="168">
        <v>5</v>
      </c>
      <c r="L9" s="169" t="s">
        <v>405</v>
      </c>
      <c r="M9" s="170" t="s">
        <v>406</v>
      </c>
      <c r="N9" s="171" t="s">
        <v>351</v>
      </c>
      <c r="O9" s="167" t="s">
        <v>205</v>
      </c>
      <c r="P9" s="167" t="s">
        <v>352</v>
      </c>
      <c r="Q9" s="167"/>
      <c r="R9" s="167" t="s">
        <v>353</v>
      </c>
      <c r="S9" s="167"/>
      <c r="U9" s="168">
        <v>4</v>
      </c>
      <c r="V9" s="169" t="s">
        <v>407</v>
      </c>
      <c r="W9" s="170" t="s">
        <v>408</v>
      </c>
      <c r="X9" s="171" t="s">
        <v>351</v>
      </c>
      <c r="Y9" s="172" t="s">
        <v>356</v>
      </c>
      <c r="Z9" s="171"/>
      <c r="AA9" s="173"/>
      <c r="AB9" s="173" t="s">
        <v>360</v>
      </c>
      <c r="AC9" s="173"/>
      <c r="AE9" s="168">
        <v>4</v>
      </c>
      <c r="AF9" s="169" t="s">
        <v>409</v>
      </c>
      <c r="AG9" s="170" t="s">
        <v>410</v>
      </c>
      <c r="AH9" s="171" t="s">
        <v>411</v>
      </c>
      <c r="AI9" s="172" t="s">
        <v>356</v>
      </c>
      <c r="AJ9" s="171" t="s">
        <v>370</v>
      </c>
      <c r="AK9" s="172"/>
      <c r="AL9" s="172" t="s">
        <v>377</v>
      </c>
      <c r="AM9" s="172"/>
      <c r="AO9" s="168">
        <v>4</v>
      </c>
      <c r="AP9" s="169" t="s">
        <v>412</v>
      </c>
      <c r="AQ9" s="170" t="s">
        <v>413</v>
      </c>
      <c r="AR9" s="171" t="s">
        <v>414</v>
      </c>
      <c r="AS9" s="173" t="s">
        <v>356</v>
      </c>
      <c r="AT9" s="171" t="s">
        <v>370</v>
      </c>
      <c r="AU9" s="172"/>
      <c r="AV9" s="172" t="s">
        <v>377</v>
      </c>
      <c r="AW9" s="172"/>
      <c r="AY9" s="168">
        <v>4</v>
      </c>
      <c r="AZ9" s="169" t="s">
        <v>415</v>
      </c>
      <c r="BA9" s="170" t="s">
        <v>416</v>
      </c>
      <c r="BB9" s="171" t="s">
        <v>351</v>
      </c>
      <c r="BC9" s="173" t="s">
        <v>356</v>
      </c>
      <c r="BD9" s="171"/>
      <c r="BE9" s="173"/>
      <c r="BF9" s="173" t="s">
        <v>360</v>
      </c>
      <c r="BG9" s="173"/>
      <c r="BI9" s="168">
        <v>4</v>
      </c>
      <c r="BJ9" s="169" t="s">
        <v>417</v>
      </c>
      <c r="BK9" s="170" t="s">
        <v>418</v>
      </c>
      <c r="BL9" s="171" t="s">
        <v>351</v>
      </c>
      <c r="BM9" s="172" t="s">
        <v>356</v>
      </c>
      <c r="BN9" s="173"/>
      <c r="BO9" s="173"/>
      <c r="BP9" s="172" t="s">
        <v>377</v>
      </c>
      <c r="BQ9" s="173"/>
      <c r="BS9" s="168">
        <v>4</v>
      </c>
      <c r="BT9" s="169" t="s">
        <v>419</v>
      </c>
      <c r="BU9" s="170" t="s">
        <v>420</v>
      </c>
      <c r="BV9" s="171" t="s">
        <v>351</v>
      </c>
      <c r="BW9" s="173" t="s">
        <v>356</v>
      </c>
      <c r="BX9" s="171"/>
      <c r="BY9" s="176"/>
      <c r="BZ9" s="173" t="s">
        <v>357</v>
      </c>
      <c r="CA9" s="173"/>
      <c r="CC9" s="168">
        <v>4</v>
      </c>
      <c r="CD9" s="174"/>
      <c r="CE9" s="175"/>
      <c r="CF9" s="174"/>
      <c r="CG9" s="172"/>
      <c r="CH9" s="172"/>
      <c r="CI9" s="172"/>
      <c r="CJ9" s="172"/>
      <c r="CK9" s="172"/>
    </row>
    <row r="10" spans="1:89">
      <c r="A10" s="168">
        <v>5</v>
      </c>
      <c r="B10" s="169" t="s">
        <v>421</v>
      </c>
      <c r="C10" s="170" t="s">
        <v>422</v>
      </c>
      <c r="D10" s="171" t="s">
        <v>351</v>
      </c>
      <c r="E10" s="167" t="s">
        <v>205</v>
      </c>
      <c r="F10" s="171"/>
      <c r="G10" s="172"/>
      <c r="H10" s="172" t="s">
        <v>390</v>
      </c>
      <c r="I10" s="172"/>
      <c r="K10" s="168">
        <v>6</v>
      </c>
      <c r="L10" s="169" t="s">
        <v>423</v>
      </c>
      <c r="M10" s="170" t="s">
        <v>424</v>
      </c>
      <c r="N10" s="171" t="s">
        <v>351</v>
      </c>
      <c r="O10" s="167" t="s">
        <v>205</v>
      </c>
      <c r="P10" s="172"/>
      <c r="Q10" s="172"/>
      <c r="R10" s="172" t="s">
        <v>382</v>
      </c>
      <c r="S10" s="172"/>
      <c r="U10" s="168">
        <v>5</v>
      </c>
      <c r="V10" s="169" t="s">
        <v>425</v>
      </c>
      <c r="W10" s="170" t="s">
        <v>426</v>
      </c>
      <c r="X10" s="171" t="s">
        <v>351</v>
      </c>
      <c r="Y10" s="172" t="s">
        <v>356</v>
      </c>
      <c r="Z10" s="171"/>
      <c r="AA10" s="172"/>
      <c r="AB10" s="172" t="s">
        <v>360</v>
      </c>
      <c r="AC10" s="172"/>
      <c r="AE10" s="168">
        <v>5</v>
      </c>
      <c r="AF10" s="169" t="s">
        <v>427</v>
      </c>
      <c r="AG10" s="170" t="s">
        <v>428</v>
      </c>
      <c r="AH10" s="171" t="s">
        <v>351</v>
      </c>
      <c r="AI10" s="172" t="s">
        <v>205</v>
      </c>
      <c r="AJ10" s="171"/>
      <c r="AK10" s="172"/>
      <c r="AL10" s="172" t="s">
        <v>382</v>
      </c>
      <c r="AM10" s="172"/>
      <c r="AO10" s="168">
        <v>5</v>
      </c>
      <c r="AP10" s="169" t="s">
        <v>290</v>
      </c>
      <c r="AQ10" s="170" t="s">
        <v>429</v>
      </c>
      <c r="AR10" s="171" t="s">
        <v>351</v>
      </c>
      <c r="AS10" s="173" t="s">
        <v>356</v>
      </c>
      <c r="AT10" s="171" t="s">
        <v>370</v>
      </c>
      <c r="AU10" s="172"/>
      <c r="AV10" s="172" t="s">
        <v>357</v>
      </c>
      <c r="AW10" s="172"/>
      <c r="AY10" s="168">
        <v>5</v>
      </c>
      <c r="AZ10" s="169" t="s">
        <v>430</v>
      </c>
      <c r="BA10" s="170" t="s">
        <v>431</v>
      </c>
      <c r="BB10" s="171" t="s">
        <v>351</v>
      </c>
      <c r="BC10" s="173" t="s">
        <v>356</v>
      </c>
      <c r="BD10" s="171"/>
      <c r="BE10" s="173"/>
      <c r="BF10" s="173" t="s">
        <v>360</v>
      </c>
      <c r="BG10" s="173"/>
      <c r="BI10" s="168">
        <v>5</v>
      </c>
      <c r="BJ10" s="169" t="s">
        <v>432</v>
      </c>
      <c r="BK10" s="170" t="s">
        <v>433</v>
      </c>
      <c r="BL10" s="171" t="s">
        <v>434</v>
      </c>
      <c r="BM10" s="172" t="s">
        <v>356</v>
      </c>
      <c r="BN10" s="173"/>
      <c r="BO10" s="173"/>
      <c r="BP10" s="172" t="s">
        <v>360</v>
      </c>
      <c r="BQ10" s="173"/>
      <c r="BS10" s="168">
        <v>5</v>
      </c>
      <c r="BT10" s="169" t="s">
        <v>435</v>
      </c>
      <c r="BU10" s="170" t="s">
        <v>436</v>
      </c>
      <c r="BV10" s="171" t="s">
        <v>351</v>
      </c>
      <c r="BW10" s="173" t="s">
        <v>356</v>
      </c>
      <c r="BX10" s="171"/>
      <c r="BY10" s="173"/>
      <c r="BZ10" s="173" t="s">
        <v>360</v>
      </c>
      <c r="CA10" s="172"/>
      <c r="CC10" s="168">
        <v>5</v>
      </c>
      <c r="CD10" s="174"/>
      <c r="CE10" s="175"/>
      <c r="CF10" s="174"/>
      <c r="CG10" s="172"/>
      <c r="CH10" s="172"/>
      <c r="CI10" s="172"/>
      <c r="CJ10" s="172"/>
      <c r="CK10" s="172"/>
    </row>
    <row r="11" spans="1:89">
      <c r="A11" s="168">
        <v>6</v>
      </c>
      <c r="B11" s="169" t="s">
        <v>437</v>
      </c>
      <c r="C11" s="170" t="s">
        <v>438</v>
      </c>
      <c r="D11" s="171" t="s">
        <v>351</v>
      </c>
      <c r="E11" s="167" t="s">
        <v>205</v>
      </c>
      <c r="F11" s="171"/>
      <c r="G11" s="173"/>
      <c r="H11" s="173" t="s">
        <v>390</v>
      </c>
      <c r="I11" s="173"/>
      <c r="K11" s="168">
        <v>7</v>
      </c>
      <c r="L11" s="169" t="s">
        <v>439</v>
      </c>
      <c r="M11" s="170" t="s">
        <v>440</v>
      </c>
      <c r="N11" s="171" t="s">
        <v>351</v>
      </c>
      <c r="O11" s="167" t="s">
        <v>205</v>
      </c>
      <c r="P11" s="167"/>
      <c r="Q11" s="167"/>
      <c r="R11" s="167" t="s">
        <v>390</v>
      </c>
      <c r="S11" s="167"/>
      <c r="U11" s="168">
        <v>6</v>
      </c>
      <c r="V11" s="169" t="s">
        <v>168</v>
      </c>
      <c r="W11" s="170" t="s">
        <v>441</v>
      </c>
      <c r="X11" s="171" t="s">
        <v>351</v>
      </c>
      <c r="Y11" s="172" t="s">
        <v>356</v>
      </c>
      <c r="Z11" s="171" t="s">
        <v>370</v>
      </c>
      <c r="AA11" s="172"/>
      <c r="AB11" s="172" t="s">
        <v>357</v>
      </c>
      <c r="AC11" s="172"/>
      <c r="AE11" s="168">
        <v>6</v>
      </c>
      <c r="AF11" s="169" t="s">
        <v>311</v>
      </c>
      <c r="AG11" s="170" t="s">
        <v>442</v>
      </c>
      <c r="AH11" s="171" t="s">
        <v>351</v>
      </c>
      <c r="AI11" s="172" t="s">
        <v>356</v>
      </c>
      <c r="AJ11" s="171"/>
      <c r="AK11" s="172"/>
      <c r="AL11" s="172" t="s">
        <v>360</v>
      </c>
      <c r="AM11" s="172"/>
      <c r="AO11" s="168">
        <v>6</v>
      </c>
      <c r="AP11" s="169" t="s">
        <v>443</v>
      </c>
      <c r="AQ11" s="170" t="s">
        <v>444</v>
      </c>
      <c r="AR11" s="171" t="s">
        <v>351</v>
      </c>
      <c r="AS11" s="173" t="s">
        <v>205</v>
      </c>
      <c r="AT11" s="171"/>
      <c r="AU11" s="172"/>
      <c r="AV11" s="172" t="s">
        <v>382</v>
      </c>
      <c r="AW11" s="172"/>
      <c r="AY11" s="168">
        <v>6</v>
      </c>
      <c r="AZ11" s="169" t="s">
        <v>445</v>
      </c>
      <c r="BA11" s="170" t="s">
        <v>446</v>
      </c>
      <c r="BB11" s="171" t="s">
        <v>447</v>
      </c>
      <c r="BC11" s="173" t="s">
        <v>205</v>
      </c>
      <c r="BD11" s="171"/>
      <c r="BE11" s="173"/>
      <c r="BF11" s="173" t="s">
        <v>390</v>
      </c>
      <c r="BG11" s="173"/>
      <c r="BI11" s="168">
        <v>6</v>
      </c>
      <c r="BJ11" s="169" t="s">
        <v>448</v>
      </c>
      <c r="BK11" s="170" t="s">
        <v>449</v>
      </c>
      <c r="BL11" s="171" t="s">
        <v>351</v>
      </c>
      <c r="BM11" s="172" t="s">
        <v>356</v>
      </c>
      <c r="BN11" s="172"/>
      <c r="BO11" s="172"/>
      <c r="BP11" s="172" t="s">
        <v>360</v>
      </c>
      <c r="BQ11" s="172"/>
      <c r="BS11" s="168">
        <v>6</v>
      </c>
      <c r="BT11" s="169" t="s">
        <v>450</v>
      </c>
      <c r="BU11" s="170" t="s">
        <v>451</v>
      </c>
      <c r="BV11" s="171" t="s">
        <v>351</v>
      </c>
      <c r="BW11" s="173" t="s">
        <v>356</v>
      </c>
      <c r="BX11" s="171"/>
      <c r="BY11" s="172"/>
      <c r="BZ11" s="173" t="s">
        <v>360</v>
      </c>
      <c r="CA11" s="172"/>
      <c r="CC11" s="168">
        <v>6</v>
      </c>
      <c r="CD11" s="174"/>
      <c r="CE11" s="175"/>
      <c r="CF11" s="174"/>
      <c r="CG11" s="172"/>
      <c r="CH11" s="172"/>
      <c r="CI11" s="172"/>
      <c r="CJ11" s="172"/>
      <c r="CK11" s="172"/>
    </row>
    <row r="12" spans="1:89">
      <c r="A12" s="168">
        <v>7</v>
      </c>
      <c r="B12" s="169" t="s">
        <v>452</v>
      </c>
      <c r="C12" s="170" t="s">
        <v>453</v>
      </c>
      <c r="D12" s="171" t="s">
        <v>351</v>
      </c>
      <c r="E12" s="167" t="s">
        <v>205</v>
      </c>
      <c r="F12" s="171" t="s">
        <v>352</v>
      </c>
      <c r="G12" s="172"/>
      <c r="H12" s="172" t="s">
        <v>353</v>
      </c>
      <c r="I12" s="172"/>
      <c r="K12" s="168">
        <v>8</v>
      </c>
      <c r="L12" s="169" t="s">
        <v>323</v>
      </c>
      <c r="M12" s="170" t="s">
        <v>454</v>
      </c>
      <c r="N12" s="171" t="s">
        <v>351</v>
      </c>
      <c r="O12" s="167" t="s">
        <v>205</v>
      </c>
      <c r="P12" s="167" t="s">
        <v>352</v>
      </c>
      <c r="Q12" s="167"/>
      <c r="R12" s="167" t="s">
        <v>353</v>
      </c>
      <c r="S12" s="167"/>
      <c r="U12" s="168">
        <v>7</v>
      </c>
      <c r="V12" s="169" t="s">
        <v>455</v>
      </c>
      <c r="W12" s="170" t="s">
        <v>456</v>
      </c>
      <c r="X12" s="171" t="s">
        <v>351</v>
      </c>
      <c r="Y12" s="172" t="s">
        <v>205</v>
      </c>
      <c r="Z12" s="171"/>
      <c r="AA12" s="172"/>
      <c r="AB12" s="172" t="s">
        <v>382</v>
      </c>
      <c r="AC12" s="172"/>
      <c r="AE12" s="168">
        <v>7</v>
      </c>
      <c r="AF12" s="169" t="s">
        <v>457</v>
      </c>
      <c r="AG12" s="170" t="s">
        <v>458</v>
      </c>
      <c r="AH12" s="171" t="s">
        <v>351</v>
      </c>
      <c r="AI12" s="172" t="s">
        <v>356</v>
      </c>
      <c r="AJ12" s="171"/>
      <c r="AK12" s="172"/>
      <c r="AL12" s="172" t="s">
        <v>360</v>
      </c>
      <c r="AM12" s="172"/>
      <c r="AO12" s="168">
        <v>7</v>
      </c>
      <c r="AP12" s="169" t="s">
        <v>459</v>
      </c>
      <c r="AQ12" s="170" t="s">
        <v>460</v>
      </c>
      <c r="AR12" s="171" t="s">
        <v>461</v>
      </c>
      <c r="AS12" s="173" t="s">
        <v>356</v>
      </c>
      <c r="AT12" s="171" t="s">
        <v>370</v>
      </c>
      <c r="AU12" s="172"/>
      <c r="AV12" s="172" t="s">
        <v>357</v>
      </c>
      <c r="AW12" s="172"/>
      <c r="AY12" s="168">
        <v>7</v>
      </c>
      <c r="AZ12" s="169" t="s">
        <v>462</v>
      </c>
      <c r="BA12" s="170" t="s">
        <v>463</v>
      </c>
      <c r="BB12" s="171" t="s">
        <v>351</v>
      </c>
      <c r="BC12" s="173" t="s">
        <v>356</v>
      </c>
      <c r="BD12" s="171" t="s">
        <v>370</v>
      </c>
      <c r="BE12" s="172"/>
      <c r="BF12" s="172" t="s">
        <v>357</v>
      </c>
      <c r="BG12" s="172"/>
      <c r="BI12" s="168">
        <v>7</v>
      </c>
      <c r="BJ12" s="169" t="s">
        <v>464</v>
      </c>
      <c r="BK12" s="170" t="s">
        <v>465</v>
      </c>
      <c r="BL12" s="171" t="s">
        <v>351</v>
      </c>
      <c r="BM12" s="172" t="s">
        <v>356</v>
      </c>
      <c r="BN12" s="172"/>
      <c r="BO12" s="172"/>
      <c r="BP12" s="172" t="s">
        <v>360</v>
      </c>
      <c r="BQ12" s="172"/>
      <c r="BS12" s="168">
        <v>7</v>
      </c>
      <c r="BT12" s="169" t="s">
        <v>466</v>
      </c>
      <c r="BU12" s="170" t="s">
        <v>467</v>
      </c>
      <c r="BV12" s="171" t="s">
        <v>351</v>
      </c>
      <c r="BW12" s="173" t="s">
        <v>356</v>
      </c>
      <c r="BX12" s="171"/>
      <c r="BY12" s="172"/>
      <c r="BZ12" s="173" t="s">
        <v>377</v>
      </c>
      <c r="CA12" s="173"/>
      <c r="CC12" s="168">
        <v>7</v>
      </c>
      <c r="CD12" s="174"/>
      <c r="CE12" s="175"/>
      <c r="CF12" s="174"/>
      <c r="CG12" s="172"/>
      <c r="CH12" s="172"/>
      <c r="CI12" s="172"/>
      <c r="CJ12" s="172"/>
      <c r="CK12" s="172"/>
    </row>
    <row r="13" spans="1:89">
      <c r="A13" s="168">
        <v>8</v>
      </c>
      <c r="B13" s="169" t="s">
        <v>468</v>
      </c>
      <c r="C13" s="170" t="s">
        <v>469</v>
      </c>
      <c r="D13" s="171" t="s">
        <v>351</v>
      </c>
      <c r="E13" s="167" t="s">
        <v>356</v>
      </c>
      <c r="F13" s="171"/>
      <c r="G13" s="173"/>
      <c r="H13" s="173" t="s">
        <v>360</v>
      </c>
      <c r="I13" s="173"/>
      <c r="K13" s="168">
        <v>9</v>
      </c>
      <c r="L13" s="169" t="s">
        <v>470</v>
      </c>
      <c r="M13" s="170" t="s">
        <v>471</v>
      </c>
      <c r="N13" s="171" t="s">
        <v>351</v>
      </c>
      <c r="O13" s="167" t="s">
        <v>205</v>
      </c>
      <c r="P13" s="167"/>
      <c r="Q13" s="167"/>
      <c r="R13" s="167" t="s">
        <v>390</v>
      </c>
      <c r="S13" s="167"/>
      <c r="U13" s="168">
        <v>8</v>
      </c>
      <c r="V13" s="169" t="s">
        <v>472</v>
      </c>
      <c r="W13" s="170" t="s">
        <v>473</v>
      </c>
      <c r="X13" s="171" t="s">
        <v>369</v>
      </c>
      <c r="Y13" s="172" t="s">
        <v>205</v>
      </c>
      <c r="Z13" s="171"/>
      <c r="AA13" s="172"/>
      <c r="AB13" s="172" t="s">
        <v>382</v>
      </c>
      <c r="AC13" s="172"/>
      <c r="AE13" s="168">
        <v>8</v>
      </c>
      <c r="AF13" s="169" t="s">
        <v>474</v>
      </c>
      <c r="AG13" s="170" t="s">
        <v>376</v>
      </c>
      <c r="AH13" s="171" t="s">
        <v>475</v>
      </c>
      <c r="AI13" s="172" t="s">
        <v>205</v>
      </c>
      <c r="AJ13" s="171"/>
      <c r="AK13" s="173"/>
      <c r="AL13" s="173" t="s">
        <v>390</v>
      </c>
      <c r="AM13" s="173"/>
      <c r="AO13" s="168">
        <v>8</v>
      </c>
      <c r="AP13" s="169" t="s">
        <v>476</v>
      </c>
      <c r="AQ13" s="170" t="s">
        <v>477</v>
      </c>
      <c r="AR13" s="171" t="s">
        <v>351</v>
      </c>
      <c r="AS13" s="173" t="s">
        <v>205</v>
      </c>
      <c r="AT13" s="171"/>
      <c r="AU13" s="172"/>
      <c r="AV13" s="172" t="s">
        <v>390</v>
      </c>
      <c r="AW13" s="172"/>
      <c r="AY13" s="168">
        <v>8</v>
      </c>
      <c r="AZ13" s="169" t="s">
        <v>478</v>
      </c>
      <c r="BA13" s="170" t="s">
        <v>479</v>
      </c>
      <c r="BB13" s="171" t="s">
        <v>351</v>
      </c>
      <c r="BC13" s="173" t="s">
        <v>356</v>
      </c>
      <c r="BD13" s="171"/>
      <c r="BE13" s="172"/>
      <c r="BF13" s="172" t="s">
        <v>360</v>
      </c>
      <c r="BG13" s="172"/>
      <c r="BI13" s="168">
        <v>8</v>
      </c>
      <c r="BJ13" s="169" t="s">
        <v>480</v>
      </c>
      <c r="BK13" s="170" t="s">
        <v>481</v>
      </c>
      <c r="BL13" s="171" t="s">
        <v>351</v>
      </c>
      <c r="BM13" s="172" t="s">
        <v>205</v>
      </c>
      <c r="BN13" s="172"/>
      <c r="BO13" s="172"/>
      <c r="BP13" s="172" t="s">
        <v>382</v>
      </c>
      <c r="BQ13" s="172"/>
      <c r="BS13" s="168">
        <v>8</v>
      </c>
      <c r="BT13" s="169" t="s">
        <v>482</v>
      </c>
      <c r="BU13" s="170" t="s">
        <v>483</v>
      </c>
      <c r="BV13" s="171" t="s">
        <v>351</v>
      </c>
      <c r="BW13" s="173"/>
      <c r="BX13" s="171"/>
      <c r="BY13" s="173"/>
      <c r="BZ13" s="173"/>
      <c r="CA13" s="172"/>
      <c r="CC13" s="168">
        <v>8</v>
      </c>
      <c r="CD13" s="174"/>
      <c r="CE13" s="175"/>
      <c r="CF13" s="174"/>
      <c r="CG13" s="172"/>
      <c r="CH13" s="172"/>
      <c r="CI13" s="172"/>
      <c r="CJ13" s="172"/>
      <c r="CK13" s="172"/>
    </row>
    <row r="14" spans="1:89">
      <c r="A14" s="168">
        <v>9</v>
      </c>
      <c r="B14" s="169" t="s">
        <v>484</v>
      </c>
      <c r="C14" s="170" t="s">
        <v>485</v>
      </c>
      <c r="D14" s="171" t="s">
        <v>486</v>
      </c>
      <c r="E14" s="167" t="s">
        <v>205</v>
      </c>
      <c r="F14" s="171"/>
      <c r="G14" s="173"/>
      <c r="H14" s="173" t="s">
        <v>382</v>
      </c>
      <c r="I14" s="173"/>
      <c r="K14" s="168">
        <v>10</v>
      </c>
      <c r="L14" s="169" t="s">
        <v>487</v>
      </c>
      <c r="M14" s="170" t="s">
        <v>488</v>
      </c>
      <c r="N14" s="171" t="s">
        <v>351</v>
      </c>
      <c r="O14" s="167" t="s">
        <v>205</v>
      </c>
      <c r="P14" s="177" t="s">
        <v>352</v>
      </c>
      <c r="Q14" s="177"/>
      <c r="R14" s="178" t="s">
        <v>353</v>
      </c>
      <c r="S14" s="177"/>
      <c r="U14" s="168">
        <v>9</v>
      </c>
      <c r="V14" s="169" t="s">
        <v>489</v>
      </c>
      <c r="W14" s="170" t="s">
        <v>490</v>
      </c>
      <c r="X14" s="171" t="s">
        <v>351</v>
      </c>
      <c r="Y14" s="172" t="s">
        <v>205</v>
      </c>
      <c r="Z14" s="171" t="s">
        <v>352</v>
      </c>
      <c r="AA14" s="173"/>
      <c r="AB14" s="173" t="s">
        <v>353</v>
      </c>
      <c r="AC14" s="173"/>
      <c r="AE14" s="168">
        <v>9</v>
      </c>
      <c r="AF14" s="169" t="s">
        <v>491</v>
      </c>
      <c r="AG14" s="170" t="s">
        <v>492</v>
      </c>
      <c r="AH14" s="171" t="s">
        <v>493</v>
      </c>
      <c r="AI14" s="172" t="s">
        <v>356</v>
      </c>
      <c r="AJ14" s="171" t="s">
        <v>370</v>
      </c>
      <c r="AK14" s="172"/>
      <c r="AL14" s="172" t="s">
        <v>377</v>
      </c>
      <c r="AM14" s="172"/>
      <c r="AO14" s="168">
        <v>9</v>
      </c>
      <c r="AP14" s="169" t="s">
        <v>494</v>
      </c>
      <c r="AQ14" s="170" t="s">
        <v>495</v>
      </c>
      <c r="AR14" s="171" t="s">
        <v>351</v>
      </c>
      <c r="AS14" s="173" t="s">
        <v>356</v>
      </c>
      <c r="AT14" s="171"/>
      <c r="AU14" s="172"/>
      <c r="AV14" s="172" t="s">
        <v>360</v>
      </c>
      <c r="AW14" s="172"/>
      <c r="AY14" s="168">
        <v>9</v>
      </c>
      <c r="AZ14" s="169" t="s">
        <v>496</v>
      </c>
      <c r="BA14" s="170" t="s">
        <v>497</v>
      </c>
      <c r="BB14" s="171" t="s">
        <v>351</v>
      </c>
      <c r="BC14" s="173" t="s">
        <v>356</v>
      </c>
      <c r="BD14" s="171"/>
      <c r="BE14" s="172"/>
      <c r="BF14" s="172" t="s">
        <v>360</v>
      </c>
      <c r="BG14" s="172"/>
      <c r="BI14" s="168">
        <v>9</v>
      </c>
      <c r="BJ14" s="169" t="s">
        <v>498</v>
      </c>
      <c r="BK14" s="170" t="s">
        <v>499</v>
      </c>
      <c r="BL14" s="171" t="s">
        <v>351</v>
      </c>
      <c r="BM14" s="172" t="s">
        <v>356</v>
      </c>
      <c r="BN14" s="172"/>
      <c r="BO14" s="172"/>
      <c r="BP14" s="172" t="s">
        <v>360</v>
      </c>
      <c r="BQ14" s="172"/>
      <c r="BS14" s="168">
        <v>9</v>
      </c>
      <c r="BT14" s="169" t="s">
        <v>500</v>
      </c>
      <c r="BU14" s="170" t="s">
        <v>501</v>
      </c>
      <c r="BV14" s="171" t="s">
        <v>351</v>
      </c>
      <c r="BW14" s="173" t="s">
        <v>205</v>
      </c>
      <c r="BX14" s="171" t="s">
        <v>352</v>
      </c>
      <c r="BY14" s="172"/>
      <c r="BZ14" s="173" t="s">
        <v>353</v>
      </c>
      <c r="CA14" s="172"/>
      <c r="CC14" s="168">
        <v>9</v>
      </c>
      <c r="CD14" s="174"/>
      <c r="CE14" s="175"/>
      <c r="CF14" s="174"/>
      <c r="CG14" s="172"/>
      <c r="CH14" s="172"/>
      <c r="CI14" s="172"/>
      <c r="CJ14" s="172"/>
      <c r="CK14" s="172"/>
    </row>
    <row r="15" spans="1:89">
      <c r="A15" s="173">
        <v>10</v>
      </c>
      <c r="B15" s="169" t="s">
        <v>502</v>
      </c>
      <c r="C15" s="170" t="s">
        <v>429</v>
      </c>
      <c r="D15" s="171" t="s">
        <v>503</v>
      </c>
      <c r="E15" s="167" t="s">
        <v>205</v>
      </c>
      <c r="F15" s="171" t="s">
        <v>352</v>
      </c>
      <c r="G15" s="172"/>
      <c r="H15" s="172" t="s">
        <v>353</v>
      </c>
      <c r="I15" s="172"/>
      <c r="K15" s="168">
        <v>11</v>
      </c>
      <c r="L15" s="169" t="s">
        <v>504</v>
      </c>
      <c r="M15" s="170" t="s">
        <v>505</v>
      </c>
      <c r="N15" s="171" t="s">
        <v>486</v>
      </c>
      <c r="O15" s="167" t="s">
        <v>205</v>
      </c>
      <c r="P15" s="167"/>
      <c r="Q15" s="167"/>
      <c r="R15" s="167" t="s">
        <v>390</v>
      </c>
      <c r="S15" s="167"/>
      <c r="U15" s="168">
        <v>10</v>
      </c>
      <c r="V15" s="169" t="s">
        <v>506</v>
      </c>
      <c r="W15" s="170" t="s">
        <v>507</v>
      </c>
      <c r="X15" s="171" t="s">
        <v>351</v>
      </c>
      <c r="Y15" s="172" t="s">
        <v>356</v>
      </c>
      <c r="Z15" s="171"/>
      <c r="AA15" s="172"/>
      <c r="AB15" s="172" t="s">
        <v>360</v>
      </c>
      <c r="AC15" s="172"/>
      <c r="AE15" s="168">
        <v>10</v>
      </c>
      <c r="AF15" s="169" t="s">
        <v>508</v>
      </c>
      <c r="AG15" s="170" t="s">
        <v>509</v>
      </c>
      <c r="AH15" s="171" t="s">
        <v>351</v>
      </c>
      <c r="AI15" s="172" t="s">
        <v>205</v>
      </c>
      <c r="AJ15" s="171"/>
      <c r="AK15" s="172"/>
      <c r="AL15" s="172" t="s">
        <v>382</v>
      </c>
      <c r="AM15" s="172"/>
      <c r="AO15" s="168">
        <v>10</v>
      </c>
      <c r="AP15" s="169" t="s">
        <v>510</v>
      </c>
      <c r="AQ15" s="170" t="s">
        <v>511</v>
      </c>
      <c r="AR15" s="171" t="s">
        <v>351</v>
      </c>
      <c r="AS15" s="173" t="s">
        <v>205</v>
      </c>
      <c r="AT15" s="171"/>
      <c r="AU15" s="173"/>
      <c r="AV15" s="173" t="s">
        <v>382</v>
      </c>
      <c r="AW15" s="173"/>
      <c r="AY15" s="173">
        <v>10</v>
      </c>
      <c r="AZ15" s="169" t="s">
        <v>512</v>
      </c>
      <c r="BA15" s="170" t="s">
        <v>513</v>
      </c>
      <c r="BB15" s="171" t="s">
        <v>351</v>
      </c>
      <c r="BC15" s="173" t="s">
        <v>356</v>
      </c>
      <c r="BD15" s="171"/>
      <c r="BE15" s="173"/>
      <c r="BF15" s="173" t="s">
        <v>377</v>
      </c>
      <c r="BG15" s="173"/>
      <c r="BI15" s="168">
        <v>10</v>
      </c>
      <c r="BJ15" s="169" t="s">
        <v>514</v>
      </c>
      <c r="BK15" s="170" t="s">
        <v>515</v>
      </c>
      <c r="BL15" s="171" t="s">
        <v>351</v>
      </c>
      <c r="BM15" s="172" t="s">
        <v>356</v>
      </c>
      <c r="BN15" s="172"/>
      <c r="BO15" s="172"/>
      <c r="BP15" s="172" t="s">
        <v>360</v>
      </c>
      <c r="BQ15" s="172"/>
      <c r="BS15" s="173">
        <v>10</v>
      </c>
      <c r="BT15" s="169" t="s">
        <v>516</v>
      </c>
      <c r="BU15" s="170" t="s">
        <v>517</v>
      </c>
      <c r="BV15" s="171" t="s">
        <v>351</v>
      </c>
      <c r="BW15" s="173" t="s">
        <v>356</v>
      </c>
      <c r="BX15" s="171" t="s">
        <v>370</v>
      </c>
      <c r="BY15" s="172"/>
      <c r="BZ15" s="173" t="s">
        <v>357</v>
      </c>
      <c r="CA15" s="172"/>
      <c r="CC15" s="173">
        <v>10</v>
      </c>
      <c r="CD15" s="174"/>
      <c r="CE15" s="175"/>
      <c r="CF15" s="174"/>
      <c r="CG15" s="172"/>
      <c r="CH15" s="172"/>
      <c r="CI15" s="172"/>
      <c r="CJ15" s="172"/>
      <c r="CK15" s="172"/>
    </row>
    <row r="16" spans="1:89">
      <c r="A16" s="173">
        <v>11</v>
      </c>
      <c r="B16" s="169" t="s">
        <v>518</v>
      </c>
      <c r="C16" s="170" t="s">
        <v>388</v>
      </c>
      <c r="D16" s="171" t="s">
        <v>519</v>
      </c>
      <c r="E16" s="167" t="s">
        <v>205</v>
      </c>
      <c r="F16" s="171"/>
      <c r="G16" s="172"/>
      <c r="H16" s="172" t="s">
        <v>382</v>
      </c>
      <c r="I16" s="172"/>
      <c r="K16" s="168">
        <v>12</v>
      </c>
      <c r="L16" s="169" t="s">
        <v>520</v>
      </c>
      <c r="M16" s="170" t="s">
        <v>521</v>
      </c>
      <c r="N16" s="171" t="s">
        <v>351</v>
      </c>
      <c r="O16" s="167" t="s">
        <v>205</v>
      </c>
      <c r="P16" s="167"/>
      <c r="Q16" s="167"/>
      <c r="R16" s="167" t="s">
        <v>390</v>
      </c>
      <c r="S16" s="167"/>
      <c r="U16" s="168">
        <v>11</v>
      </c>
      <c r="V16" s="169" t="s">
        <v>522</v>
      </c>
      <c r="W16" s="170" t="s">
        <v>523</v>
      </c>
      <c r="X16" s="171" t="s">
        <v>351</v>
      </c>
      <c r="Y16" s="172" t="s">
        <v>205</v>
      </c>
      <c r="Z16" s="171"/>
      <c r="AA16" s="172"/>
      <c r="AB16" s="172" t="s">
        <v>382</v>
      </c>
      <c r="AC16" s="172"/>
      <c r="AE16" s="168">
        <v>11</v>
      </c>
      <c r="AF16" s="169" t="s">
        <v>524</v>
      </c>
      <c r="AG16" s="170" t="s">
        <v>525</v>
      </c>
      <c r="AH16" s="171" t="s">
        <v>351</v>
      </c>
      <c r="AI16" s="172" t="s">
        <v>356</v>
      </c>
      <c r="AJ16" s="171"/>
      <c r="AK16" s="173"/>
      <c r="AL16" s="173" t="s">
        <v>357</v>
      </c>
      <c r="AM16" s="173"/>
      <c r="AO16" s="173">
        <v>11</v>
      </c>
      <c r="AP16" s="169" t="s">
        <v>526</v>
      </c>
      <c r="AQ16" s="170" t="s">
        <v>527</v>
      </c>
      <c r="AR16" s="171" t="s">
        <v>351</v>
      </c>
      <c r="AS16" s="173" t="s">
        <v>205</v>
      </c>
      <c r="AT16" s="171"/>
      <c r="AU16" s="172"/>
      <c r="AV16" s="172" t="s">
        <v>390</v>
      </c>
      <c r="AW16" s="172"/>
      <c r="AY16" s="168">
        <v>11</v>
      </c>
      <c r="AZ16" s="169" t="s">
        <v>528</v>
      </c>
      <c r="BA16" s="170" t="s">
        <v>529</v>
      </c>
      <c r="BB16" s="171" t="s">
        <v>351</v>
      </c>
      <c r="BC16" s="173" t="s">
        <v>356</v>
      </c>
      <c r="BD16" s="171" t="s">
        <v>370</v>
      </c>
      <c r="BE16" s="172"/>
      <c r="BF16" s="172" t="s">
        <v>377</v>
      </c>
      <c r="BG16" s="172"/>
      <c r="BI16" s="168">
        <v>11</v>
      </c>
      <c r="BJ16" s="169" t="s">
        <v>530</v>
      </c>
      <c r="BK16" s="170" t="s">
        <v>531</v>
      </c>
      <c r="BL16" s="171" t="s">
        <v>475</v>
      </c>
      <c r="BM16" s="172" t="s">
        <v>356</v>
      </c>
      <c r="BN16" s="172"/>
      <c r="BO16" s="172"/>
      <c r="BP16" s="172" t="s">
        <v>360</v>
      </c>
      <c r="BQ16" s="172"/>
      <c r="BS16" s="168">
        <v>11</v>
      </c>
      <c r="BT16" s="169" t="s">
        <v>532</v>
      </c>
      <c r="BU16" s="170" t="s">
        <v>533</v>
      </c>
      <c r="BV16" s="171" t="s">
        <v>351</v>
      </c>
      <c r="BW16" s="173" t="s">
        <v>356</v>
      </c>
      <c r="BX16" s="171"/>
      <c r="BY16" s="172"/>
      <c r="BZ16" s="173" t="s">
        <v>357</v>
      </c>
      <c r="CA16" s="172"/>
      <c r="CC16" s="168">
        <v>11</v>
      </c>
      <c r="CD16" s="174"/>
      <c r="CE16" s="175"/>
      <c r="CF16" s="174"/>
      <c r="CG16" s="172"/>
      <c r="CH16" s="172"/>
      <c r="CI16" s="172"/>
      <c r="CJ16" s="172"/>
      <c r="CK16" s="172"/>
    </row>
    <row r="17" spans="1:89">
      <c r="A17" s="173">
        <v>12</v>
      </c>
      <c r="B17" s="169" t="s">
        <v>534</v>
      </c>
      <c r="C17" s="170" t="s">
        <v>535</v>
      </c>
      <c r="D17" s="171" t="s">
        <v>351</v>
      </c>
      <c r="E17" s="167" t="s">
        <v>205</v>
      </c>
      <c r="F17" s="171"/>
      <c r="G17" s="172"/>
      <c r="H17" s="172" t="s">
        <v>382</v>
      </c>
      <c r="I17" s="172"/>
      <c r="K17" s="168">
        <v>13</v>
      </c>
      <c r="L17" s="169" t="s">
        <v>536</v>
      </c>
      <c r="M17" s="170" t="s">
        <v>537</v>
      </c>
      <c r="N17" s="171" t="s">
        <v>351</v>
      </c>
      <c r="O17" s="167" t="s">
        <v>205</v>
      </c>
      <c r="P17" s="167"/>
      <c r="Q17" s="167"/>
      <c r="R17" s="167" t="s">
        <v>353</v>
      </c>
      <c r="S17" s="167"/>
      <c r="U17" s="168">
        <v>12</v>
      </c>
      <c r="V17" s="169" t="s">
        <v>538</v>
      </c>
      <c r="W17" s="170" t="s">
        <v>539</v>
      </c>
      <c r="X17" s="171" t="s">
        <v>351</v>
      </c>
      <c r="Y17" s="172" t="s">
        <v>205</v>
      </c>
      <c r="Z17" s="171"/>
      <c r="AA17" s="172"/>
      <c r="AB17" s="172" t="s">
        <v>390</v>
      </c>
      <c r="AC17" s="172"/>
      <c r="AE17" s="168">
        <v>12</v>
      </c>
      <c r="AF17" s="169" t="s">
        <v>540</v>
      </c>
      <c r="AG17" s="170" t="s">
        <v>541</v>
      </c>
      <c r="AH17" s="171" t="s">
        <v>351</v>
      </c>
      <c r="AI17" s="172" t="s">
        <v>356</v>
      </c>
      <c r="AJ17" s="171"/>
      <c r="AK17" s="173"/>
      <c r="AL17" s="173" t="s">
        <v>360</v>
      </c>
      <c r="AM17" s="173"/>
      <c r="AO17" s="168">
        <v>12</v>
      </c>
      <c r="AP17" s="169" t="s">
        <v>542</v>
      </c>
      <c r="AQ17" s="170" t="s">
        <v>543</v>
      </c>
      <c r="AR17" s="171" t="s">
        <v>351</v>
      </c>
      <c r="AS17" s="173" t="s">
        <v>356</v>
      </c>
      <c r="AT17" s="171"/>
      <c r="AU17" s="172"/>
      <c r="AV17" s="172" t="s">
        <v>377</v>
      </c>
      <c r="AW17" s="172"/>
      <c r="AY17" s="173">
        <v>12</v>
      </c>
      <c r="AZ17" s="169" t="s">
        <v>544</v>
      </c>
      <c r="BA17" s="170" t="s">
        <v>545</v>
      </c>
      <c r="BB17" s="171" t="s">
        <v>351</v>
      </c>
      <c r="BC17" s="173" t="s">
        <v>356</v>
      </c>
      <c r="BD17" s="171"/>
      <c r="BE17" s="172"/>
      <c r="BF17" s="172" t="s">
        <v>357</v>
      </c>
      <c r="BG17" s="172"/>
      <c r="BI17" s="173">
        <v>12</v>
      </c>
      <c r="BJ17" s="169" t="s">
        <v>546</v>
      </c>
      <c r="BK17" s="170" t="s">
        <v>547</v>
      </c>
      <c r="BL17" s="171" t="s">
        <v>351</v>
      </c>
      <c r="BM17" s="172" t="s">
        <v>356</v>
      </c>
      <c r="BN17" s="173"/>
      <c r="BO17" s="173"/>
      <c r="BP17" s="172" t="s">
        <v>377</v>
      </c>
      <c r="BQ17" s="173"/>
      <c r="BS17" s="173">
        <v>12</v>
      </c>
      <c r="BT17" s="169" t="s">
        <v>548</v>
      </c>
      <c r="BU17" s="170" t="s">
        <v>549</v>
      </c>
      <c r="BV17" s="171" t="s">
        <v>351</v>
      </c>
      <c r="BW17" s="173" t="s">
        <v>205</v>
      </c>
      <c r="BX17" s="171"/>
      <c r="BY17" s="172"/>
      <c r="BZ17" s="173" t="s">
        <v>390</v>
      </c>
      <c r="CA17" s="173"/>
      <c r="CC17" s="173">
        <v>12</v>
      </c>
      <c r="CD17" s="179"/>
      <c r="CE17" s="180"/>
      <c r="CF17" s="179"/>
      <c r="CG17" s="173"/>
      <c r="CH17" s="167"/>
      <c r="CI17" s="167"/>
      <c r="CJ17" s="167"/>
      <c r="CK17" s="167"/>
    </row>
    <row r="18" spans="1:89">
      <c r="A18" s="173">
        <v>13</v>
      </c>
      <c r="B18" s="169" t="s">
        <v>550</v>
      </c>
      <c r="C18" s="170" t="s">
        <v>551</v>
      </c>
      <c r="D18" s="171" t="s">
        <v>351</v>
      </c>
      <c r="E18" s="167" t="s">
        <v>356</v>
      </c>
      <c r="F18" s="171" t="s">
        <v>370</v>
      </c>
      <c r="G18" s="172"/>
      <c r="H18" s="172" t="s">
        <v>357</v>
      </c>
      <c r="I18" s="172"/>
      <c r="K18" s="168">
        <v>14</v>
      </c>
      <c r="L18" s="169" t="s">
        <v>552</v>
      </c>
      <c r="M18" s="170" t="s">
        <v>553</v>
      </c>
      <c r="N18" s="171" t="s">
        <v>554</v>
      </c>
      <c r="O18" s="167" t="s">
        <v>356</v>
      </c>
      <c r="P18" s="181"/>
      <c r="Q18" s="181"/>
      <c r="R18" s="182" t="s">
        <v>360</v>
      </c>
      <c r="S18" s="181"/>
      <c r="U18" s="168">
        <v>13</v>
      </c>
      <c r="V18" s="169" t="s">
        <v>555</v>
      </c>
      <c r="W18" s="170" t="s">
        <v>556</v>
      </c>
      <c r="X18" s="171" t="s">
        <v>351</v>
      </c>
      <c r="Y18" s="172" t="s">
        <v>356</v>
      </c>
      <c r="Z18" s="171"/>
      <c r="AA18" s="173"/>
      <c r="AB18" s="173" t="s">
        <v>377</v>
      </c>
      <c r="AC18" s="173"/>
      <c r="AE18" s="168">
        <v>13</v>
      </c>
      <c r="AF18" s="169" t="s">
        <v>557</v>
      </c>
      <c r="AG18" s="170" t="s">
        <v>558</v>
      </c>
      <c r="AH18" s="171" t="s">
        <v>351</v>
      </c>
      <c r="AI18" s="172" t="s">
        <v>205</v>
      </c>
      <c r="AJ18" s="171"/>
      <c r="AK18" s="172"/>
      <c r="AL18" s="172" t="s">
        <v>390</v>
      </c>
      <c r="AM18" s="172"/>
      <c r="AO18" s="173">
        <v>13</v>
      </c>
      <c r="AP18" s="169" t="s">
        <v>559</v>
      </c>
      <c r="AQ18" s="170" t="s">
        <v>441</v>
      </c>
      <c r="AR18" s="171" t="s">
        <v>351</v>
      </c>
      <c r="AS18" s="173" t="s">
        <v>356</v>
      </c>
      <c r="AT18" s="171"/>
      <c r="AU18" s="172"/>
      <c r="AV18" s="172" t="s">
        <v>360</v>
      </c>
      <c r="AW18" s="172"/>
      <c r="AY18" s="173">
        <v>13</v>
      </c>
      <c r="AZ18" s="169" t="s">
        <v>560</v>
      </c>
      <c r="BA18" s="170" t="s">
        <v>561</v>
      </c>
      <c r="BB18" s="171" t="s">
        <v>351</v>
      </c>
      <c r="BC18" s="173" t="s">
        <v>356</v>
      </c>
      <c r="BD18" s="171"/>
      <c r="BE18" s="173"/>
      <c r="BF18" s="173" t="s">
        <v>360</v>
      </c>
      <c r="BG18" s="173"/>
      <c r="BI18" s="168">
        <v>13</v>
      </c>
      <c r="BJ18" s="169" t="s">
        <v>562</v>
      </c>
      <c r="BK18" s="170" t="s">
        <v>563</v>
      </c>
      <c r="BL18" s="171" t="s">
        <v>351</v>
      </c>
      <c r="BM18" s="172" t="s">
        <v>356</v>
      </c>
      <c r="BN18" s="173"/>
      <c r="BO18" s="173"/>
      <c r="BP18" s="172" t="s">
        <v>360</v>
      </c>
      <c r="BQ18" s="173"/>
      <c r="BS18" s="173">
        <v>13</v>
      </c>
      <c r="BT18" s="169" t="s">
        <v>282</v>
      </c>
      <c r="BU18" s="170" t="s">
        <v>564</v>
      </c>
      <c r="BV18" s="171" t="s">
        <v>565</v>
      </c>
      <c r="BW18" s="173" t="s">
        <v>356</v>
      </c>
      <c r="BX18" s="171"/>
      <c r="BY18" s="173"/>
      <c r="BZ18" s="173" t="s">
        <v>377</v>
      </c>
      <c r="CA18" s="172"/>
      <c r="CC18" s="173">
        <v>13</v>
      </c>
      <c r="CD18" s="179"/>
      <c r="CE18" s="180"/>
      <c r="CF18" s="179"/>
      <c r="CG18" s="173"/>
      <c r="CH18" s="167"/>
      <c r="CI18" s="167"/>
      <c r="CJ18" s="167"/>
      <c r="CK18" s="167"/>
    </row>
    <row r="19" spans="1:89">
      <c r="A19" s="173">
        <v>14</v>
      </c>
      <c r="B19" s="169" t="s">
        <v>566</v>
      </c>
      <c r="C19" s="170" t="s">
        <v>567</v>
      </c>
      <c r="D19" s="171" t="s">
        <v>351</v>
      </c>
      <c r="E19" s="167" t="s">
        <v>205</v>
      </c>
      <c r="F19" s="171"/>
      <c r="G19" s="173"/>
      <c r="H19" s="173" t="s">
        <v>382</v>
      </c>
      <c r="I19" s="173"/>
      <c r="K19" s="168">
        <v>15</v>
      </c>
      <c r="L19" s="169"/>
      <c r="M19" s="170"/>
      <c r="N19" s="171"/>
      <c r="O19" s="173"/>
      <c r="P19" s="173"/>
      <c r="Q19" s="173"/>
      <c r="R19" s="173"/>
      <c r="S19" s="172"/>
      <c r="U19" s="168">
        <v>14</v>
      </c>
      <c r="V19" s="169" t="s">
        <v>568</v>
      </c>
      <c r="W19" s="170" t="s">
        <v>569</v>
      </c>
      <c r="X19" s="171" t="s">
        <v>351</v>
      </c>
      <c r="Y19" s="172" t="s">
        <v>356</v>
      </c>
      <c r="Z19" s="171"/>
      <c r="AA19" s="172"/>
      <c r="AB19" s="172" t="s">
        <v>360</v>
      </c>
      <c r="AC19" s="172"/>
      <c r="AE19" s="168">
        <v>14</v>
      </c>
      <c r="AF19" s="169" t="s">
        <v>570</v>
      </c>
      <c r="AG19" s="170" t="s">
        <v>571</v>
      </c>
      <c r="AH19" s="171" t="s">
        <v>351</v>
      </c>
      <c r="AI19" s="172" t="s">
        <v>205</v>
      </c>
      <c r="AJ19" s="171" t="s">
        <v>352</v>
      </c>
      <c r="AK19" s="172"/>
      <c r="AL19" s="172" t="s">
        <v>390</v>
      </c>
      <c r="AM19" s="172"/>
      <c r="AO19" s="168">
        <v>14</v>
      </c>
      <c r="AP19" s="169" t="s">
        <v>572</v>
      </c>
      <c r="AQ19" s="170" t="s">
        <v>543</v>
      </c>
      <c r="AR19" s="171" t="s">
        <v>351</v>
      </c>
      <c r="AS19" s="173" t="s">
        <v>356</v>
      </c>
      <c r="AT19" s="171"/>
      <c r="AU19" s="173"/>
      <c r="AV19" s="173" t="s">
        <v>360</v>
      </c>
      <c r="AW19" s="173"/>
      <c r="AY19" s="173">
        <v>14</v>
      </c>
      <c r="AZ19" s="169" t="s">
        <v>573</v>
      </c>
      <c r="BA19" s="170" t="s">
        <v>574</v>
      </c>
      <c r="BB19" s="171" t="s">
        <v>351</v>
      </c>
      <c r="BC19" s="173" t="s">
        <v>205</v>
      </c>
      <c r="BD19" s="171"/>
      <c r="BE19" s="173"/>
      <c r="BF19" s="173" t="s">
        <v>382</v>
      </c>
      <c r="BG19" s="173"/>
      <c r="BI19" s="168">
        <v>14</v>
      </c>
      <c r="BJ19" s="169" t="s">
        <v>575</v>
      </c>
      <c r="BK19" s="170" t="s">
        <v>576</v>
      </c>
      <c r="BL19" s="171" t="s">
        <v>351</v>
      </c>
      <c r="BM19" s="172" t="s">
        <v>356</v>
      </c>
      <c r="BN19" s="172"/>
      <c r="BO19" s="172"/>
      <c r="BP19" s="172" t="s">
        <v>360</v>
      </c>
      <c r="BQ19" s="172"/>
      <c r="BS19" s="173">
        <v>14</v>
      </c>
      <c r="BT19" s="169" t="s">
        <v>577</v>
      </c>
      <c r="BU19" s="170" t="s">
        <v>578</v>
      </c>
      <c r="BV19" s="171" t="s">
        <v>351</v>
      </c>
      <c r="BW19" s="173" t="s">
        <v>356</v>
      </c>
      <c r="BX19" s="171"/>
      <c r="BY19" s="172"/>
      <c r="BZ19" s="173" t="s">
        <v>360</v>
      </c>
      <c r="CA19" s="172"/>
      <c r="CC19" s="173">
        <v>14</v>
      </c>
      <c r="CD19" s="174"/>
      <c r="CE19" s="175"/>
      <c r="CF19" s="174"/>
      <c r="CG19" s="172"/>
      <c r="CH19" s="172"/>
      <c r="CI19" s="172"/>
      <c r="CJ19" s="172"/>
      <c r="CK19" s="172"/>
    </row>
    <row r="20" spans="1:89">
      <c r="A20" s="173">
        <v>15</v>
      </c>
      <c r="B20" s="169" t="s">
        <v>579</v>
      </c>
      <c r="C20" s="170" t="s">
        <v>580</v>
      </c>
      <c r="D20" s="171" t="s">
        <v>519</v>
      </c>
      <c r="E20" s="167"/>
      <c r="F20" s="171"/>
      <c r="G20" s="173"/>
      <c r="H20" s="173"/>
      <c r="I20" s="173"/>
      <c r="K20" s="168">
        <v>16</v>
      </c>
      <c r="L20" s="169"/>
      <c r="M20" s="170"/>
      <c r="N20" s="171"/>
      <c r="O20" s="173"/>
      <c r="P20" s="173"/>
      <c r="Q20" s="173"/>
      <c r="R20" s="173"/>
      <c r="S20" s="172"/>
      <c r="U20" s="168">
        <v>15</v>
      </c>
      <c r="V20" s="169" t="s">
        <v>310</v>
      </c>
      <c r="W20" s="170" t="s">
        <v>581</v>
      </c>
      <c r="X20" s="171" t="s">
        <v>351</v>
      </c>
      <c r="Y20" s="172" t="s">
        <v>205</v>
      </c>
      <c r="Z20" s="171" t="s">
        <v>352</v>
      </c>
      <c r="AA20" s="173"/>
      <c r="AB20" s="173" t="s">
        <v>353</v>
      </c>
      <c r="AC20" s="173"/>
      <c r="AE20" s="168">
        <v>15</v>
      </c>
      <c r="AF20" s="169" t="s">
        <v>582</v>
      </c>
      <c r="AG20" s="170" t="s">
        <v>583</v>
      </c>
      <c r="AH20" s="171" t="s">
        <v>351</v>
      </c>
      <c r="AI20" s="172" t="s">
        <v>356</v>
      </c>
      <c r="AJ20" s="171"/>
      <c r="AK20" s="173"/>
      <c r="AL20" s="173" t="s">
        <v>360</v>
      </c>
      <c r="AM20" s="173"/>
      <c r="AO20" s="173">
        <v>15</v>
      </c>
      <c r="AP20" s="169" t="s">
        <v>584</v>
      </c>
      <c r="AQ20" s="170" t="s">
        <v>585</v>
      </c>
      <c r="AR20" s="171" t="s">
        <v>351</v>
      </c>
      <c r="AS20" s="173" t="s">
        <v>356</v>
      </c>
      <c r="AT20" s="171"/>
      <c r="AU20" s="173"/>
      <c r="AV20" s="173" t="s">
        <v>377</v>
      </c>
      <c r="AW20" s="173"/>
      <c r="AY20" s="173">
        <v>15</v>
      </c>
      <c r="AZ20" s="169" t="s">
        <v>586</v>
      </c>
      <c r="BA20" s="170" t="s">
        <v>587</v>
      </c>
      <c r="BB20" s="171" t="s">
        <v>351</v>
      </c>
      <c r="BC20" s="173" t="s">
        <v>356</v>
      </c>
      <c r="BD20" s="171"/>
      <c r="BE20" s="172"/>
      <c r="BF20" s="172" t="s">
        <v>360</v>
      </c>
      <c r="BG20" s="172"/>
      <c r="BI20" s="173">
        <v>15</v>
      </c>
      <c r="BJ20" s="169" t="s">
        <v>588</v>
      </c>
      <c r="BK20" s="170" t="s">
        <v>527</v>
      </c>
      <c r="BL20" s="171" t="s">
        <v>351</v>
      </c>
      <c r="BM20" s="172" t="s">
        <v>356</v>
      </c>
      <c r="BN20" s="172"/>
      <c r="BO20" s="172"/>
      <c r="BP20" s="172" t="s">
        <v>360</v>
      </c>
      <c r="BQ20" s="172"/>
      <c r="BS20" s="173">
        <v>15</v>
      </c>
      <c r="BT20" s="169" t="s">
        <v>589</v>
      </c>
      <c r="BU20" s="170" t="s">
        <v>590</v>
      </c>
      <c r="BV20" s="171" t="s">
        <v>351</v>
      </c>
      <c r="BW20" s="173" t="s">
        <v>205</v>
      </c>
      <c r="BX20" s="171"/>
      <c r="BY20" s="172"/>
      <c r="BZ20" s="173" t="s">
        <v>382</v>
      </c>
      <c r="CA20" s="172"/>
      <c r="CC20" s="173">
        <v>15</v>
      </c>
      <c r="CD20" s="174"/>
      <c r="CE20" s="175"/>
      <c r="CF20" s="174"/>
      <c r="CG20" s="172"/>
      <c r="CH20" s="172"/>
      <c r="CI20" s="172"/>
      <c r="CJ20" s="172"/>
      <c r="CK20" s="172"/>
    </row>
    <row r="21" spans="1:89">
      <c r="A21" s="173">
        <v>16</v>
      </c>
      <c r="B21" s="169" t="s">
        <v>591</v>
      </c>
      <c r="C21" s="170" t="s">
        <v>592</v>
      </c>
      <c r="D21" s="171" t="s">
        <v>593</v>
      </c>
      <c r="E21" s="167" t="s">
        <v>205</v>
      </c>
      <c r="F21" s="171" t="s">
        <v>352</v>
      </c>
      <c r="G21" s="172"/>
      <c r="H21" s="172" t="s">
        <v>382</v>
      </c>
      <c r="I21" s="172"/>
      <c r="K21" s="168">
        <v>17</v>
      </c>
      <c r="L21" s="169"/>
      <c r="M21" s="170"/>
      <c r="N21" s="171"/>
      <c r="O21" s="167"/>
      <c r="P21" s="167"/>
      <c r="Q21" s="167"/>
      <c r="R21" s="167"/>
      <c r="S21" s="167"/>
      <c r="U21" s="168">
        <v>16</v>
      </c>
      <c r="V21" s="169" t="s">
        <v>594</v>
      </c>
      <c r="W21" s="170" t="s">
        <v>549</v>
      </c>
      <c r="X21" s="171" t="s">
        <v>351</v>
      </c>
      <c r="Y21" s="172" t="s">
        <v>205</v>
      </c>
      <c r="Z21" s="171"/>
      <c r="AA21" s="173"/>
      <c r="AB21" s="173" t="s">
        <v>382</v>
      </c>
      <c r="AC21" s="173"/>
      <c r="AE21" s="168">
        <v>16</v>
      </c>
      <c r="AF21" s="169" t="s">
        <v>595</v>
      </c>
      <c r="AG21" s="170" t="s">
        <v>596</v>
      </c>
      <c r="AH21" s="171" t="s">
        <v>351</v>
      </c>
      <c r="AI21" s="172" t="s">
        <v>205</v>
      </c>
      <c r="AJ21" s="171" t="s">
        <v>352</v>
      </c>
      <c r="AK21" s="173"/>
      <c r="AL21" s="173" t="s">
        <v>390</v>
      </c>
      <c r="AM21" s="173"/>
      <c r="AO21" s="168">
        <v>16</v>
      </c>
      <c r="AP21" s="169" t="s">
        <v>597</v>
      </c>
      <c r="AQ21" s="170" t="s">
        <v>598</v>
      </c>
      <c r="AR21" s="171" t="s">
        <v>351</v>
      </c>
      <c r="AS21" s="173" t="s">
        <v>356</v>
      </c>
      <c r="AT21" s="171" t="s">
        <v>370</v>
      </c>
      <c r="AU21" s="173"/>
      <c r="AV21" s="173" t="s">
        <v>357</v>
      </c>
      <c r="AW21" s="173"/>
      <c r="AY21" s="173">
        <v>16</v>
      </c>
      <c r="AZ21" s="169" t="s">
        <v>308</v>
      </c>
      <c r="BA21" s="170" t="s">
        <v>599</v>
      </c>
      <c r="BB21" s="171" t="s">
        <v>351</v>
      </c>
      <c r="BC21" s="173" t="s">
        <v>356</v>
      </c>
      <c r="BD21" s="171"/>
      <c r="BE21" s="172"/>
      <c r="BF21" s="172" t="s">
        <v>360</v>
      </c>
      <c r="BG21" s="172"/>
      <c r="BI21" s="173">
        <v>16</v>
      </c>
      <c r="BJ21" s="169" t="s">
        <v>600</v>
      </c>
      <c r="BK21" s="170" t="s">
        <v>601</v>
      </c>
      <c r="BL21" s="171" t="s">
        <v>351</v>
      </c>
      <c r="BM21" s="172" t="s">
        <v>356</v>
      </c>
      <c r="BN21" s="172"/>
      <c r="BO21" s="172"/>
      <c r="BP21" s="172" t="s">
        <v>360</v>
      </c>
      <c r="BQ21" s="172"/>
      <c r="BS21" s="173">
        <v>16</v>
      </c>
      <c r="BT21" s="169" t="s">
        <v>182</v>
      </c>
      <c r="BU21" s="170" t="s">
        <v>602</v>
      </c>
      <c r="BV21" s="171" t="s">
        <v>351</v>
      </c>
      <c r="BW21" s="173" t="s">
        <v>205</v>
      </c>
      <c r="BX21" s="171"/>
      <c r="BY21" s="172"/>
      <c r="BZ21" s="173" t="s">
        <v>382</v>
      </c>
      <c r="CA21" s="173"/>
      <c r="CC21" s="173">
        <v>16</v>
      </c>
      <c r="CD21" s="174"/>
      <c r="CE21" s="175"/>
      <c r="CF21" s="174"/>
      <c r="CG21" s="172"/>
      <c r="CH21" s="172"/>
      <c r="CI21" s="172"/>
      <c r="CJ21" s="172"/>
      <c r="CK21" s="172"/>
    </row>
    <row r="22" spans="1:89">
      <c r="A22" s="173">
        <v>17</v>
      </c>
      <c r="B22" s="169" t="s">
        <v>603</v>
      </c>
      <c r="C22" s="170" t="s">
        <v>604</v>
      </c>
      <c r="D22" s="171" t="s">
        <v>351</v>
      </c>
      <c r="E22" s="167" t="s">
        <v>205</v>
      </c>
      <c r="F22" s="171"/>
      <c r="G22" s="167"/>
      <c r="H22" s="167" t="s">
        <v>382</v>
      </c>
      <c r="I22" s="167"/>
      <c r="K22" s="168">
        <v>18</v>
      </c>
      <c r="L22" s="169"/>
      <c r="M22" s="170"/>
      <c r="N22" s="171"/>
      <c r="O22" s="167"/>
      <c r="P22" s="167"/>
      <c r="Q22" s="167"/>
      <c r="R22" s="167"/>
      <c r="S22" s="167"/>
      <c r="U22" s="168">
        <v>17</v>
      </c>
      <c r="V22" s="169" t="s">
        <v>605</v>
      </c>
      <c r="W22" s="170" t="s">
        <v>606</v>
      </c>
      <c r="X22" s="171" t="s">
        <v>351</v>
      </c>
      <c r="Y22" s="172" t="s">
        <v>205</v>
      </c>
      <c r="Z22" s="171"/>
      <c r="AA22" s="173"/>
      <c r="AB22" s="173" t="s">
        <v>382</v>
      </c>
      <c r="AC22" s="173"/>
      <c r="AE22" s="168">
        <v>17</v>
      </c>
      <c r="AF22" s="169" t="s">
        <v>607</v>
      </c>
      <c r="AG22" s="170" t="s">
        <v>608</v>
      </c>
      <c r="AH22" s="171" t="s">
        <v>351</v>
      </c>
      <c r="AI22" s="172" t="s">
        <v>356</v>
      </c>
      <c r="AJ22" s="171" t="s">
        <v>370</v>
      </c>
      <c r="AK22" s="172"/>
      <c r="AL22" s="172" t="s">
        <v>357</v>
      </c>
      <c r="AM22" s="172"/>
      <c r="AO22" s="173">
        <v>17</v>
      </c>
      <c r="AP22" s="169" t="s">
        <v>312</v>
      </c>
      <c r="AQ22" s="170" t="s">
        <v>609</v>
      </c>
      <c r="AR22" s="171" t="s">
        <v>351</v>
      </c>
      <c r="AS22" s="173" t="s">
        <v>205</v>
      </c>
      <c r="AT22" s="171"/>
      <c r="AU22" s="172"/>
      <c r="AV22" s="172" t="s">
        <v>382</v>
      </c>
      <c r="AW22" s="172"/>
      <c r="AY22" s="173">
        <v>17</v>
      </c>
      <c r="AZ22" s="169" t="s">
        <v>610</v>
      </c>
      <c r="BA22" s="170" t="s">
        <v>611</v>
      </c>
      <c r="BB22" s="171" t="s">
        <v>351</v>
      </c>
      <c r="BC22" s="173" t="s">
        <v>205</v>
      </c>
      <c r="BD22" s="171"/>
      <c r="BE22" s="173"/>
      <c r="BF22" s="173" t="s">
        <v>390</v>
      </c>
      <c r="BG22" s="173"/>
      <c r="BI22" s="173">
        <v>17</v>
      </c>
      <c r="BJ22" s="169" t="s">
        <v>612</v>
      </c>
      <c r="BK22" s="170" t="s">
        <v>613</v>
      </c>
      <c r="BL22" s="171" t="s">
        <v>351</v>
      </c>
      <c r="BM22" s="172" t="s">
        <v>356</v>
      </c>
      <c r="BN22" s="172"/>
      <c r="BO22" s="172"/>
      <c r="BP22" s="172" t="s">
        <v>360</v>
      </c>
      <c r="BQ22" s="172"/>
      <c r="BS22" s="173">
        <v>17</v>
      </c>
      <c r="BT22" s="169" t="s">
        <v>614</v>
      </c>
      <c r="BU22" s="170" t="s">
        <v>440</v>
      </c>
      <c r="BV22" s="171" t="s">
        <v>351</v>
      </c>
      <c r="BW22" s="173" t="s">
        <v>356</v>
      </c>
      <c r="BX22" s="171"/>
      <c r="BY22" s="173"/>
      <c r="BZ22" s="173" t="s">
        <v>360</v>
      </c>
      <c r="CA22" s="172"/>
      <c r="CC22" s="173">
        <v>17</v>
      </c>
      <c r="CD22" s="179"/>
      <c r="CE22" s="180"/>
      <c r="CF22" s="179"/>
      <c r="CG22" s="173"/>
      <c r="CH22" s="167"/>
      <c r="CI22" s="167"/>
      <c r="CJ22" s="167"/>
      <c r="CK22" s="167"/>
    </row>
    <row r="23" spans="1:89">
      <c r="A23" s="173">
        <v>18</v>
      </c>
      <c r="B23" s="169" t="s">
        <v>615</v>
      </c>
      <c r="C23" s="170" t="s">
        <v>616</v>
      </c>
      <c r="D23" s="171" t="s">
        <v>351</v>
      </c>
      <c r="E23" s="167" t="s">
        <v>356</v>
      </c>
      <c r="F23" s="171"/>
      <c r="G23" s="167"/>
      <c r="H23" s="167" t="s">
        <v>360</v>
      </c>
      <c r="I23" s="167"/>
      <c r="K23" s="168">
        <v>19</v>
      </c>
      <c r="O23" s="173"/>
      <c r="P23" s="173"/>
      <c r="Q23" s="173"/>
      <c r="R23" s="173"/>
      <c r="S23" s="173"/>
      <c r="U23" s="168">
        <v>18</v>
      </c>
      <c r="V23" s="169" t="s">
        <v>292</v>
      </c>
      <c r="W23" s="170" t="s">
        <v>617</v>
      </c>
      <c r="X23" s="171" t="s">
        <v>351</v>
      </c>
      <c r="Y23" s="172" t="s">
        <v>205</v>
      </c>
      <c r="Z23" s="171"/>
      <c r="AA23" s="172"/>
      <c r="AB23" s="172" t="s">
        <v>390</v>
      </c>
      <c r="AC23" s="172"/>
      <c r="AE23" s="168">
        <v>18</v>
      </c>
      <c r="AF23" s="169" t="s">
        <v>618</v>
      </c>
      <c r="AG23" s="170" t="s">
        <v>619</v>
      </c>
      <c r="AH23" s="171" t="s">
        <v>351</v>
      </c>
      <c r="AI23" s="172" t="s">
        <v>356</v>
      </c>
      <c r="AJ23" s="171"/>
      <c r="AK23" s="173"/>
      <c r="AL23" s="173" t="s">
        <v>360</v>
      </c>
      <c r="AM23" s="173"/>
      <c r="AO23" s="168">
        <v>18</v>
      </c>
      <c r="AP23" s="169" t="s">
        <v>620</v>
      </c>
      <c r="AQ23" s="170" t="s">
        <v>621</v>
      </c>
      <c r="AR23" s="171" t="s">
        <v>622</v>
      </c>
      <c r="AS23" s="173" t="s">
        <v>205</v>
      </c>
      <c r="AT23" s="171" t="s">
        <v>352</v>
      </c>
      <c r="AU23" s="173"/>
      <c r="AV23" s="173" t="s">
        <v>353</v>
      </c>
      <c r="AW23" s="173"/>
      <c r="AY23" s="173">
        <v>18</v>
      </c>
      <c r="AZ23" s="169" t="s">
        <v>623</v>
      </c>
      <c r="BA23" s="170" t="s">
        <v>624</v>
      </c>
      <c r="BB23" s="171" t="s">
        <v>351</v>
      </c>
      <c r="BC23" s="173" t="s">
        <v>356</v>
      </c>
      <c r="BD23" s="171"/>
      <c r="BE23" s="172"/>
      <c r="BF23" s="172" t="s">
        <v>360</v>
      </c>
      <c r="BG23" s="172"/>
      <c r="BI23" s="173">
        <v>18</v>
      </c>
      <c r="BJ23" s="169" t="s">
        <v>625</v>
      </c>
      <c r="BK23" s="170" t="s">
        <v>386</v>
      </c>
      <c r="BL23" s="171" t="s">
        <v>351</v>
      </c>
      <c r="BM23" s="172" t="s">
        <v>356</v>
      </c>
      <c r="BN23" s="173"/>
      <c r="BO23" s="173"/>
      <c r="BP23" s="172" t="s">
        <v>360</v>
      </c>
      <c r="BQ23" s="173"/>
      <c r="BS23" s="173">
        <v>18</v>
      </c>
      <c r="BT23" s="169" t="s">
        <v>626</v>
      </c>
      <c r="BU23" s="170" t="s">
        <v>627</v>
      </c>
      <c r="BV23" s="171" t="s">
        <v>351</v>
      </c>
      <c r="BW23" s="173" t="s">
        <v>356</v>
      </c>
      <c r="BX23" s="171"/>
      <c r="BY23" s="172"/>
      <c r="BZ23" s="173" t="s">
        <v>357</v>
      </c>
      <c r="CA23" s="173"/>
      <c r="CC23" s="173">
        <v>18</v>
      </c>
      <c r="CD23" s="179"/>
      <c r="CE23" s="180"/>
      <c r="CF23" s="179"/>
      <c r="CG23" s="173"/>
      <c r="CH23" s="167"/>
      <c r="CI23" s="167"/>
      <c r="CJ23" s="167"/>
      <c r="CK23" s="167"/>
    </row>
    <row r="24" spans="1:89">
      <c r="A24" s="173">
        <v>19</v>
      </c>
      <c r="B24" s="169" t="s">
        <v>298</v>
      </c>
      <c r="C24" s="170" t="s">
        <v>440</v>
      </c>
      <c r="D24" s="171" t="s">
        <v>351</v>
      </c>
      <c r="E24" s="167" t="s">
        <v>356</v>
      </c>
      <c r="F24" s="171"/>
      <c r="G24" s="167"/>
      <c r="H24" s="167" t="s">
        <v>360</v>
      </c>
      <c r="I24" s="167"/>
      <c r="K24" s="168">
        <v>20</v>
      </c>
      <c r="O24" s="167"/>
      <c r="P24" s="167"/>
      <c r="Q24" s="167"/>
      <c r="R24" s="167"/>
      <c r="S24" s="167"/>
      <c r="U24" s="168">
        <v>19</v>
      </c>
      <c r="V24" s="169" t="s">
        <v>628</v>
      </c>
      <c r="W24" s="170" t="s">
        <v>629</v>
      </c>
      <c r="X24" s="171" t="s">
        <v>351</v>
      </c>
      <c r="Y24" s="172" t="s">
        <v>356</v>
      </c>
      <c r="Z24" s="171"/>
      <c r="AA24" s="172"/>
      <c r="AB24" s="172" t="s">
        <v>360</v>
      </c>
      <c r="AC24" s="172"/>
      <c r="AE24" s="168">
        <v>19</v>
      </c>
      <c r="AF24" s="169" t="s">
        <v>630</v>
      </c>
      <c r="AG24" s="170" t="s">
        <v>631</v>
      </c>
      <c r="AH24" s="171" t="s">
        <v>351</v>
      </c>
      <c r="AI24" s="172" t="s">
        <v>356</v>
      </c>
      <c r="AJ24" s="171"/>
      <c r="AK24" s="172"/>
      <c r="AL24" s="172" t="s">
        <v>377</v>
      </c>
      <c r="AM24" s="172"/>
      <c r="AO24" s="173">
        <v>19</v>
      </c>
      <c r="AP24" s="169" t="s">
        <v>293</v>
      </c>
      <c r="AQ24" s="170" t="s">
        <v>632</v>
      </c>
      <c r="AR24" s="171" t="s">
        <v>351</v>
      </c>
      <c r="AS24" s="173" t="s">
        <v>205</v>
      </c>
      <c r="AT24" s="171"/>
      <c r="AU24" s="172"/>
      <c r="AV24" s="172" t="s">
        <v>390</v>
      </c>
      <c r="AW24" s="172"/>
      <c r="AY24" s="173">
        <v>19</v>
      </c>
      <c r="AZ24" s="169" t="s">
        <v>633</v>
      </c>
      <c r="BA24" s="170" t="s">
        <v>634</v>
      </c>
      <c r="BB24" s="171" t="s">
        <v>351</v>
      </c>
      <c r="BC24" s="173" t="s">
        <v>356</v>
      </c>
      <c r="BD24" s="171"/>
      <c r="BE24" s="173"/>
      <c r="BF24" s="173" t="s">
        <v>357</v>
      </c>
      <c r="BG24" s="173"/>
      <c r="BI24" s="173">
        <v>19</v>
      </c>
      <c r="BJ24" s="169" t="s">
        <v>325</v>
      </c>
      <c r="BK24" s="170" t="s">
        <v>635</v>
      </c>
      <c r="BL24" s="171" t="s">
        <v>351</v>
      </c>
      <c r="BM24" s="172" t="s">
        <v>356</v>
      </c>
      <c r="BN24" s="172"/>
      <c r="BO24" s="172"/>
      <c r="BP24" s="172" t="s">
        <v>357</v>
      </c>
      <c r="BQ24" s="172"/>
      <c r="BS24" s="173">
        <v>19</v>
      </c>
      <c r="BT24" s="169" t="s">
        <v>636</v>
      </c>
      <c r="BU24" s="170" t="s">
        <v>637</v>
      </c>
      <c r="BV24" s="171" t="s">
        <v>351</v>
      </c>
      <c r="BW24" s="173" t="s">
        <v>356</v>
      </c>
      <c r="BX24" s="171"/>
      <c r="BY24" s="173"/>
      <c r="BZ24" s="173" t="s">
        <v>377</v>
      </c>
      <c r="CA24" s="173"/>
      <c r="CC24" s="173">
        <v>19</v>
      </c>
      <c r="CD24" s="179"/>
      <c r="CE24" s="180"/>
      <c r="CF24" s="179"/>
      <c r="CG24" s="173"/>
      <c r="CH24" s="167"/>
      <c r="CI24" s="167"/>
      <c r="CJ24" s="167"/>
      <c r="CK24" s="167"/>
    </row>
    <row r="25" spans="1:89">
      <c r="A25" s="173">
        <v>20</v>
      </c>
      <c r="B25" s="169" t="s">
        <v>638</v>
      </c>
      <c r="C25" s="170" t="s">
        <v>639</v>
      </c>
      <c r="D25" s="171" t="s">
        <v>351</v>
      </c>
      <c r="E25" s="167" t="s">
        <v>205</v>
      </c>
      <c r="F25" s="171"/>
      <c r="G25" s="167"/>
      <c r="H25" s="167" t="s">
        <v>382</v>
      </c>
      <c r="I25" s="167"/>
      <c r="K25" s="168">
        <v>21</v>
      </c>
      <c r="L25" s="183"/>
      <c r="M25" s="180"/>
      <c r="N25" s="183"/>
      <c r="O25" s="167"/>
      <c r="P25" s="167"/>
      <c r="Q25" s="167"/>
      <c r="R25" s="167"/>
      <c r="S25" s="167"/>
      <c r="U25" s="168">
        <v>20</v>
      </c>
      <c r="V25" s="169" t="s">
        <v>183</v>
      </c>
      <c r="W25" s="170" t="s">
        <v>465</v>
      </c>
      <c r="X25" s="171" t="s">
        <v>640</v>
      </c>
      <c r="Y25" s="172" t="s">
        <v>356</v>
      </c>
      <c r="Z25" s="171" t="s">
        <v>370</v>
      </c>
      <c r="AA25" s="173"/>
      <c r="AB25" s="173" t="s">
        <v>357</v>
      </c>
      <c r="AC25" s="173"/>
      <c r="AE25" s="168">
        <v>20</v>
      </c>
      <c r="AF25" s="169" t="s">
        <v>641</v>
      </c>
      <c r="AG25" s="170" t="s">
        <v>642</v>
      </c>
      <c r="AH25" s="171" t="s">
        <v>643</v>
      </c>
      <c r="AI25" s="172" t="s">
        <v>205</v>
      </c>
      <c r="AJ25" s="171"/>
      <c r="AK25" s="172"/>
      <c r="AL25" s="172" t="s">
        <v>382</v>
      </c>
      <c r="AM25" s="172"/>
      <c r="AO25" s="168">
        <v>20</v>
      </c>
      <c r="AP25" s="169" t="s">
        <v>644</v>
      </c>
      <c r="AQ25" s="170" t="s">
        <v>645</v>
      </c>
      <c r="AR25" s="171" t="s">
        <v>351</v>
      </c>
      <c r="AS25" s="173" t="s">
        <v>356</v>
      </c>
      <c r="AT25" s="171"/>
      <c r="AU25" s="172"/>
      <c r="AV25" s="172" t="s">
        <v>360</v>
      </c>
      <c r="AW25" s="172"/>
      <c r="AY25" s="173">
        <v>20</v>
      </c>
      <c r="AZ25" s="169" t="s">
        <v>277</v>
      </c>
      <c r="BA25" s="170" t="s">
        <v>646</v>
      </c>
      <c r="BB25" s="171" t="s">
        <v>351</v>
      </c>
      <c r="BC25" s="173" t="s">
        <v>356</v>
      </c>
      <c r="BD25" s="171"/>
      <c r="BE25" s="173"/>
      <c r="BF25" s="173" t="s">
        <v>377</v>
      </c>
      <c r="BG25" s="173"/>
      <c r="BI25" s="173">
        <v>20</v>
      </c>
      <c r="BJ25" s="169" t="s">
        <v>647</v>
      </c>
      <c r="BK25" s="170" t="s">
        <v>648</v>
      </c>
      <c r="BL25" s="171" t="s">
        <v>351</v>
      </c>
      <c r="BM25" s="172" t="s">
        <v>356</v>
      </c>
      <c r="BN25" s="172"/>
      <c r="BO25" s="172"/>
      <c r="BP25" s="172" t="s">
        <v>357</v>
      </c>
      <c r="BQ25" s="172"/>
      <c r="BS25" s="173">
        <v>20</v>
      </c>
      <c r="BT25" s="169" t="s">
        <v>649</v>
      </c>
      <c r="BU25" s="170" t="s">
        <v>650</v>
      </c>
      <c r="BV25" s="171" t="s">
        <v>351</v>
      </c>
      <c r="BW25" s="173" t="s">
        <v>356</v>
      </c>
      <c r="BX25" s="171"/>
      <c r="BY25" s="173"/>
      <c r="BZ25" s="173" t="s">
        <v>377</v>
      </c>
      <c r="CA25" s="173"/>
      <c r="CC25" s="173">
        <v>20</v>
      </c>
      <c r="CD25" s="174"/>
      <c r="CE25" s="175"/>
      <c r="CF25" s="174"/>
      <c r="CG25" s="172"/>
      <c r="CH25" s="172"/>
      <c r="CI25" s="172"/>
      <c r="CJ25" s="172"/>
      <c r="CK25" s="172"/>
    </row>
    <row r="26" spans="1:89">
      <c r="A26" s="173">
        <v>21</v>
      </c>
      <c r="B26" s="169" t="s">
        <v>651</v>
      </c>
      <c r="C26" s="170" t="s">
        <v>652</v>
      </c>
      <c r="D26" s="171" t="s">
        <v>351</v>
      </c>
      <c r="E26" s="167" t="s">
        <v>356</v>
      </c>
      <c r="F26" s="171" t="s">
        <v>370</v>
      </c>
      <c r="G26" s="167"/>
      <c r="H26" s="167" t="s">
        <v>357</v>
      </c>
      <c r="I26" s="167"/>
      <c r="K26" s="168">
        <v>22</v>
      </c>
      <c r="L26" s="184"/>
      <c r="M26" s="184"/>
      <c r="N26" s="184"/>
      <c r="O26" s="184"/>
      <c r="P26" s="184"/>
      <c r="Q26" s="184"/>
      <c r="R26" s="184"/>
      <c r="S26" s="184"/>
      <c r="U26" s="168">
        <v>21</v>
      </c>
      <c r="V26" s="169" t="s">
        <v>653</v>
      </c>
      <c r="W26" s="170" t="s">
        <v>654</v>
      </c>
      <c r="X26" s="171" t="s">
        <v>655</v>
      </c>
      <c r="Y26" s="172" t="s">
        <v>356</v>
      </c>
      <c r="Z26" s="171"/>
      <c r="AA26" s="172"/>
      <c r="AB26" s="172" t="s">
        <v>360</v>
      </c>
      <c r="AC26" s="172"/>
      <c r="AE26" s="168">
        <v>21</v>
      </c>
      <c r="AF26" s="169" t="s">
        <v>320</v>
      </c>
      <c r="AG26" s="170" t="s">
        <v>656</v>
      </c>
      <c r="AH26" s="171" t="s">
        <v>351</v>
      </c>
      <c r="AI26" s="172" t="s">
        <v>205</v>
      </c>
      <c r="AJ26" s="171"/>
      <c r="AK26" s="185"/>
      <c r="AL26" s="185" t="s">
        <v>353</v>
      </c>
      <c r="AM26" s="185"/>
      <c r="AO26" s="173">
        <v>21</v>
      </c>
      <c r="AP26" s="169" t="s">
        <v>657</v>
      </c>
      <c r="AQ26" s="170" t="s">
        <v>658</v>
      </c>
      <c r="AR26" s="171" t="s">
        <v>351</v>
      </c>
      <c r="AS26" s="173" t="s">
        <v>205</v>
      </c>
      <c r="AT26" s="171" t="s">
        <v>352</v>
      </c>
      <c r="AU26" s="172"/>
      <c r="AV26" s="172" t="s">
        <v>353</v>
      </c>
      <c r="AW26" s="172"/>
      <c r="AY26" s="173">
        <v>21</v>
      </c>
      <c r="AZ26" s="169" t="s">
        <v>659</v>
      </c>
      <c r="BA26" s="170" t="s">
        <v>660</v>
      </c>
      <c r="BB26" s="171" t="s">
        <v>351</v>
      </c>
      <c r="BC26" s="173" t="s">
        <v>205</v>
      </c>
      <c r="BD26" s="171"/>
      <c r="BE26" s="172"/>
      <c r="BF26" s="172" t="s">
        <v>390</v>
      </c>
      <c r="BG26" s="172"/>
      <c r="BI26" s="173">
        <v>21</v>
      </c>
      <c r="BJ26" s="169" t="s">
        <v>661</v>
      </c>
      <c r="BK26" s="170" t="s">
        <v>662</v>
      </c>
      <c r="BL26" s="171" t="s">
        <v>351</v>
      </c>
      <c r="BM26" s="172" t="s">
        <v>205</v>
      </c>
      <c r="BN26" s="172"/>
      <c r="BO26" s="172"/>
      <c r="BP26" s="172" t="s">
        <v>390</v>
      </c>
      <c r="BQ26" s="172"/>
      <c r="BS26" s="173">
        <v>21</v>
      </c>
      <c r="BT26" s="169" t="s">
        <v>663</v>
      </c>
      <c r="BU26" s="170" t="s">
        <v>451</v>
      </c>
      <c r="BV26" s="171" t="s">
        <v>351</v>
      </c>
      <c r="BW26" s="173" t="s">
        <v>205</v>
      </c>
      <c r="BX26" s="171"/>
      <c r="BY26" s="173"/>
      <c r="BZ26" s="173" t="s">
        <v>390</v>
      </c>
      <c r="CA26" s="172"/>
      <c r="CC26" s="173">
        <v>21</v>
      </c>
      <c r="CD26" s="174"/>
      <c r="CE26" s="175"/>
      <c r="CF26" s="174"/>
      <c r="CG26" s="172"/>
      <c r="CH26" s="172"/>
      <c r="CI26" s="172"/>
      <c r="CJ26" s="172"/>
      <c r="CK26" s="172"/>
    </row>
    <row r="27" spans="1:89" ht="18" customHeight="1">
      <c r="A27" s="173">
        <v>22</v>
      </c>
      <c r="B27" s="169" t="s">
        <v>664</v>
      </c>
      <c r="C27" s="170" t="s">
        <v>665</v>
      </c>
      <c r="D27" s="171" t="s">
        <v>351</v>
      </c>
      <c r="E27" s="167" t="s">
        <v>356</v>
      </c>
      <c r="F27" s="171"/>
      <c r="G27" s="167"/>
      <c r="H27" s="167" t="s">
        <v>360</v>
      </c>
      <c r="I27" s="167"/>
      <c r="K27" s="168">
        <v>23</v>
      </c>
      <c r="L27" s="184"/>
      <c r="M27" s="184"/>
      <c r="N27" s="184"/>
      <c r="O27" s="184"/>
      <c r="P27" s="184"/>
      <c r="Q27" s="184"/>
      <c r="R27" s="184"/>
      <c r="S27" s="184"/>
      <c r="U27" s="168">
        <v>22</v>
      </c>
      <c r="V27" s="169" t="s">
        <v>299</v>
      </c>
      <c r="W27" s="170" t="s">
        <v>666</v>
      </c>
      <c r="X27" s="171" t="s">
        <v>351</v>
      </c>
      <c r="Y27" s="172" t="s">
        <v>205</v>
      </c>
      <c r="Z27" s="171" t="s">
        <v>352</v>
      </c>
      <c r="AA27" s="172"/>
      <c r="AB27" s="172" t="s">
        <v>353</v>
      </c>
      <c r="AC27" s="172"/>
      <c r="AE27" s="168">
        <v>22</v>
      </c>
      <c r="AF27" s="169" t="s">
        <v>321</v>
      </c>
      <c r="AG27" s="170" t="s">
        <v>667</v>
      </c>
      <c r="AH27" s="171" t="s">
        <v>351</v>
      </c>
      <c r="AI27" s="172" t="s">
        <v>205</v>
      </c>
      <c r="AJ27" s="171"/>
      <c r="AK27" s="172"/>
      <c r="AL27" s="172" t="s">
        <v>382</v>
      </c>
      <c r="AM27" s="172"/>
      <c r="AO27" s="168">
        <v>22</v>
      </c>
      <c r="AP27" s="169" t="s">
        <v>668</v>
      </c>
      <c r="AQ27" s="170" t="s">
        <v>669</v>
      </c>
      <c r="AR27" s="171" t="s">
        <v>351</v>
      </c>
      <c r="AS27" s="173" t="s">
        <v>205</v>
      </c>
      <c r="AT27" s="171"/>
      <c r="AU27" s="172"/>
      <c r="AV27" s="172" t="s">
        <v>382</v>
      </c>
      <c r="AW27" s="172"/>
      <c r="AY27" s="173">
        <v>22</v>
      </c>
      <c r="AZ27" s="169" t="s">
        <v>670</v>
      </c>
      <c r="BA27" s="170" t="s">
        <v>671</v>
      </c>
      <c r="BB27" s="171" t="s">
        <v>672</v>
      </c>
      <c r="BC27" s="173" t="s">
        <v>205</v>
      </c>
      <c r="BD27" s="171" t="s">
        <v>352</v>
      </c>
      <c r="BE27" s="172"/>
      <c r="BF27" s="172" t="s">
        <v>390</v>
      </c>
      <c r="BG27" s="172"/>
      <c r="BI27" s="173">
        <v>22</v>
      </c>
      <c r="BJ27" s="169" t="s">
        <v>673</v>
      </c>
      <c r="BK27" s="170" t="s">
        <v>674</v>
      </c>
      <c r="BL27" s="171" t="s">
        <v>351</v>
      </c>
      <c r="BM27" s="172" t="s">
        <v>356</v>
      </c>
      <c r="BN27" s="173"/>
      <c r="BO27" s="173"/>
      <c r="BP27" s="172" t="s">
        <v>360</v>
      </c>
      <c r="BQ27" s="173"/>
      <c r="BS27" s="173">
        <v>22</v>
      </c>
      <c r="BT27" s="169" t="s">
        <v>675</v>
      </c>
      <c r="BU27" s="170" t="s">
        <v>676</v>
      </c>
      <c r="BV27" s="171" t="s">
        <v>351</v>
      </c>
      <c r="BW27" s="173" t="s">
        <v>205</v>
      </c>
      <c r="BX27" s="171" t="s">
        <v>352</v>
      </c>
      <c r="BY27" s="172"/>
      <c r="BZ27" s="173" t="s">
        <v>390</v>
      </c>
      <c r="CA27" s="173"/>
      <c r="CC27" s="173">
        <v>22</v>
      </c>
      <c r="CD27" s="174"/>
      <c r="CE27" s="175"/>
      <c r="CF27" s="174"/>
      <c r="CG27" s="172"/>
      <c r="CH27" s="172"/>
      <c r="CI27" s="172"/>
      <c r="CJ27" s="172"/>
      <c r="CK27" s="172"/>
    </row>
    <row r="28" spans="1:89">
      <c r="A28" s="173">
        <v>23</v>
      </c>
      <c r="B28" s="169" t="s">
        <v>677</v>
      </c>
      <c r="C28" s="170" t="s">
        <v>402</v>
      </c>
      <c r="D28" s="171" t="s">
        <v>351</v>
      </c>
      <c r="E28" s="167" t="s">
        <v>205</v>
      </c>
      <c r="F28" s="171"/>
      <c r="G28" s="167"/>
      <c r="H28" s="167" t="s">
        <v>382</v>
      </c>
      <c r="I28" s="167"/>
      <c r="K28" s="168">
        <v>24</v>
      </c>
      <c r="L28" s="184"/>
      <c r="M28" s="184"/>
      <c r="N28" s="184"/>
      <c r="O28" s="184"/>
      <c r="P28" s="184"/>
      <c r="Q28" s="184"/>
      <c r="R28" s="184"/>
      <c r="S28" s="184"/>
      <c r="U28" s="168">
        <v>23</v>
      </c>
      <c r="V28" s="169" t="s">
        <v>678</v>
      </c>
      <c r="W28" s="170" t="s">
        <v>509</v>
      </c>
      <c r="X28" s="171" t="s">
        <v>351</v>
      </c>
      <c r="Y28" s="172" t="s">
        <v>356</v>
      </c>
      <c r="Z28" s="171"/>
      <c r="AA28" s="172"/>
      <c r="AB28" s="172" t="s">
        <v>360</v>
      </c>
      <c r="AC28" s="172"/>
      <c r="AE28" s="168">
        <v>23</v>
      </c>
      <c r="AF28" s="169" t="s">
        <v>679</v>
      </c>
      <c r="AG28" s="170" t="s">
        <v>669</v>
      </c>
      <c r="AH28" s="171" t="s">
        <v>351</v>
      </c>
      <c r="AI28" s="172" t="s">
        <v>356</v>
      </c>
      <c r="AJ28" s="171"/>
      <c r="AK28" s="173"/>
      <c r="AL28" s="173" t="s">
        <v>360</v>
      </c>
      <c r="AM28" s="173"/>
      <c r="AO28" s="173">
        <v>23</v>
      </c>
      <c r="AP28" s="169" t="s">
        <v>680</v>
      </c>
      <c r="AQ28" s="170" t="s">
        <v>681</v>
      </c>
      <c r="AR28" s="171" t="s">
        <v>351</v>
      </c>
      <c r="AS28" s="173" t="s">
        <v>356</v>
      </c>
      <c r="AT28" s="171"/>
      <c r="AU28" s="173"/>
      <c r="AV28" s="173" t="s">
        <v>357</v>
      </c>
      <c r="AW28" s="173"/>
      <c r="AY28" s="173">
        <v>23</v>
      </c>
      <c r="AZ28" s="186" t="s">
        <v>682</v>
      </c>
      <c r="BA28" s="187">
        <v>34713</v>
      </c>
      <c r="BB28" s="188"/>
      <c r="BC28" s="172" t="s">
        <v>205</v>
      </c>
      <c r="BD28" s="172" t="s">
        <v>352</v>
      </c>
      <c r="BE28" s="172"/>
      <c r="BF28" s="172" t="s">
        <v>390</v>
      </c>
      <c r="BG28" s="172"/>
      <c r="BI28" s="173">
        <v>23</v>
      </c>
      <c r="BJ28" s="169" t="s">
        <v>683</v>
      </c>
      <c r="BK28" s="170" t="s">
        <v>684</v>
      </c>
      <c r="BL28" s="171" t="s">
        <v>643</v>
      </c>
      <c r="BM28" s="172" t="s">
        <v>356</v>
      </c>
      <c r="BN28" s="172"/>
      <c r="BO28" s="172"/>
      <c r="BP28" s="172" t="s">
        <v>360</v>
      </c>
      <c r="BQ28" s="172"/>
      <c r="BS28" s="173">
        <v>23</v>
      </c>
      <c r="BT28" s="169" t="s">
        <v>685</v>
      </c>
      <c r="BU28" s="170" t="s">
        <v>686</v>
      </c>
      <c r="BV28" s="171" t="s">
        <v>351</v>
      </c>
      <c r="BW28" s="173" t="s">
        <v>356</v>
      </c>
      <c r="BX28" s="171"/>
      <c r="BY28" s="173"/>
      <c r="BZ28" s="173" t="s">
        <v>360</v>
      </c>
      <c r="CA28" s="173"/>
      <c r="CC28" s="173">
        <v>23</v>
      </c>
      <c r="CD28" s="179"/>
      <c r="CE28" s="180"/>
      <c r="CF28" s="179"/>
      <c r="CG28" s="173"/>
      <c r="CH28" s="167"/>
      <c r="CI28" s="167"/>
      <c r="CJ28" s="167"/>
      <c r="CK28" s="167"/>
    </row>
    <row r="29" spans="1:89">
      <c r="A29" s="173">
        <v>24</v>
      </c>
      <c r="B29" s="169" t="s">
        <v>687</v>
      </c>
      <c r="C29" s="170" t="s">
        <v>637</v>
      </c>
      <c r="D29" s="171" t="s">
        <v>351</v>
      </c>
      <c r="E29" s="167" t="s">
        <v>356</v>
      </c>
      <c r="F29" s="171" t="s">
        <v>370</v>
      </c>
      <c r="G29" s="167"/>
      <c r="H29" s="167" t="s">
        <v>357</v>
      </c>
      <c r="I29" s="167"/>
      <c r="K29" s="168">
        <v>25</v>
      </c>
      <c r="L29" s="184"/>
      <c r="M29" s="184"/>
      <c r="N29" s="184"/>
      <c r="O29" s="184"/>
      <c r="P29" s="184"/>
      <c r="Q29" s="184"/>
      <c r="R29" s="184"/>
      <c r="S29" s="184"/>
      <c r="U29" s="168">
        <v>24</v>
      </c>
      <c r="V29" s="169" t="s">
        <v>287</v>
      </c>
      <c r="W29" s="170" t="s">
        <v>688</v>
      </c>
      <c r="X29" s="171" t="s">
        <v>351</v>
      </c>
      <c r="Y29" s="172" t="s">
        <v>356</v>
      </c>
      <c r="Z29" s="171"/>
      <c r="AA29" s="173"/>
      <c r="AB29" s="173" t="s">
        <v>360</v>
      </c>
      <c r="AC29" s="173"/>
      <c r="AE29" s="168">
        <v>24</v>
      </c>
      <c r="AF29" s="169" t="s">
        <v>689</v>
      </c>
      <c r="AG29" s="170" t="s">
        <v>690</v>
      </c>
      <c r="AH29" s="171" t="s">
        <v>351</v>
      </c>
      <c r="AI29" s="172" t="s">
        <v>205</v>
      </c>
      <c r="AJ29" s="171" t="s">
        <v>352</v>
      </c>
      <c r="AK29" s="173"/>
      <c r="AL29" s="173" t="s">
        <v>353</v>
      </c>
      <c r="AM29" s="173"/>
      <c r="AO29" s="168">
        <v>24</v>
      </c>
      <c r="AP29" s="169" t="s">
        <v>691</v>
      </c>
      <c r="AQ29" s="170" t="s">
        <v>692</v>
      </c>
      <c r="AR29" s="171" t="s">
        <v>351</v>
      </c>
      <c r="AS29" s="173" t="s">
        <v>356</v>
      </c>
      <c r="AT29" s="171" t="s">
        <v>370</v>
      </c>
      <c r="AU29" s="172"/>
      <c r="AV29" s="172" t="s">
        <v>377</v>
      </c>
      <c r="AW29" s="172"/>
      <c r="AY29" s="173">
        <v>24</v>
      </c>
      <c r="AZ29" s="186" t="s">
        <v>313</v>
      </c>
      <c r="BA29" s="187"/>
      <c r="BB29" s="188"/>
      <c r="BC29" s="172" t="s">
        <v>356</v>
      </c>
      <c r="BD29" s="172" t="s">
        <v>370</v>
      </c>
      <c r="BE29" s="172"/>
      <c r="BF29" s="172" t="s">
        <v>357</v>
      </c>
      <c r="BG29" s="172"/>
      <c r="BI29" s="173">
        <v>24</v>
      </c>
      <c r="BJ29" s="169" t="s">
        <v>291</v>
      </c>
      <c r="BK29" s="170" t="s">
        <v>693</v>
      </c>
      <c r="BL29" s="171" t="s">
        <v>351</v>
      </c>
      <c r="BM29" s="172" t="s">
        <v>205</v>
      </c>
      <c r="BN29" s="173"/>
      <c r="BO29" s="173"/>
      <c r="BP29" s="172" t="s">
        <v>353</v>
      </c>
      <c r="BQ29" s="173"/>
      <c r="BS29" s="173">
        <v>24</v>
      </c>
      <c r="BT29" s="169" t="s">
        <v>314</v>
      </c>
      <c r="BU29" s="170" t="s">
        <v>694</v>
      </c>
      <c r="BV29" s="171" t="s">
        <v>351</v>
      </c>
      <c r="BW29" s="173" t="s">
        <v>356</v>
      </c>
      <c r="BX29" s="171"/>
      <c r="BY29" s="173"/>
      <c r="BZ29" s="173" t="s">
        <v>377</v>
      </c>
      <c r="CA29" s="173"/>
      <c r="CC29" s="173">
        <v>24</v>
      </c>
      <c r="CD29" s="179"/>
      <c r="CE29" s="180"/>
      <c r="CF29" s="179"/>
      <c r="CG29" s="173"/>
      <c r="CH29" s="167"/>
      <c r="CI29" s="167"/>
      <c r="CJ29" s="167"/>
      <c r="CK29" s="167"/>
    </row>
    <row r="30" spans="1:89">
      <c r="A30" s="173">
        <v>25</v>
      </c>
      <c r="B30" s="169" t="s">
        <v>695</v>
      </c>
      <c r="C30" s="170" t="s">
        <v>696</v>
      </c>
      <c r="D30" s="171" t="s">
        <v>351</v>
      </c>
      <c r="E30" s="167" t="s">
        <v>356</v>
      </c>
      <c r="F30" s="171" t="s">
        <v>370</v>
      </c>
      <c r="G30" s="167"/>
      <c r="H30" s="167" t="s">
        <v>357</v>
      </c>
      <c r="I30" s="167"/>
      <c r="K30" s="168">
        <v>26</v>
      </c>
      <c r="L30" s="184"/>
      <c r="M30" s="184"/>
      <c r="N30" s="184"/>
      <c r="O30" s="184"/>
      <c r="P30" s="184"/>
      <c r="Q30" s="184"/>
      <c r="R30" s="184"/>
      <c r="S30" s="184"/>
      <c r="U30" s="168">
        <v>25</v>
      </c>
      <c r="V30" s="169" t="s">
        <v>328</v>
      </c>
      <c r="W30" s="170" t="s">
        <v>617</v>
      </c>
      <c r="X30" s="171" t="s">
        <v>351</v>
      </c>
      <c r="Y30" s="172" t="s">
        <v>205</v>
      </c>
      <c r="Z30" s="171"/>
      <c r="AA30" s="173"/>
      <c r="AB30" s="173" t="s">
        <v>382</v>
      </c>
      <c r="AC30" s="173"/>
      <c r="AE30" s="168">
        <v>25</v>
      </c>
      <c r="AF30" s="169" t="s">
        <v>697</v>
      </c>
      <c r="AG30" s="170" t="s">
        <v>541</v>
      </c>
      <c r="AH30" s="171" t="s">
        <v>698</v>
      </c>
      <c r="AI30" s="172" t="s">
        <v>356</v>
      </c>
      <c r="AJ30" s="171"/>
      <c r="AK30" s="173"/>
      <c r="AL30" s="173" t="s">
        <v>360</v>
      </c>
      <c r="AM30" s="173"/>
      <c r="AO30" s="173">
        <v>25</v>
      </c>
      <c r="AP30" s="169" t="s">
        <v>699</v>
      </c>
      <c r="AQ30" s="170" t="s">
        <v>700</v>
      </c>
      <c r="AR30" s="171" t="s">
        <v>351</v>
      </c>
      <c r="AS30" s="173" t="s">
        <v>356</v>
      </c>
      <c r="AT30" s="171"/>
      <c r="AU30" s="173"/>
      <c r="AV30" s="173" t="s">
        <v>377</v>
      </c>
      <c r="AW30" s="173"/>
      <c r="AY30" s="173">
        <v>25</v>
      </c>
      <c r="AZ30" s="186"/>
      <c r="BA30" s="187"/>
      <c r="BB30" s="188"/>
      <c r="BC30" s="172"/>
      <c r="BD30" s="172"/>
      <c r="BE30" s="172"/>
      <c r="BF30" s="172"/>
      <c r="BG30" s="172"/>
      <c r="BI30" s="173">
        <v>25</v>
      </c>
      <c r="BJ30" s="169" t="s">
        <v>701</v>
      </c>
      <c r="BK30" s="170" t="s">
        <v>702</v>
      </c>
      <c r="BL30" s="171" t="s">
        <v>351</v>
      </c>
      <c r="BM30" s="172" t="s">
        <v>356</v>
      </c>
      <c r="BN30" s="172"/>
      <c r="BO30" s="172"/>
      <c r="BP30" s="172" t="s">
        <v>360</v>
      </c>
      <c r="BQ30" s="172"/>
      <c r="BS30" s="173">
        <v>25</v>
      </c>
      <c r="BT30" s="169" t="s">
        <v>703</v>
      </c>
      <c r="BU30" s="170" t="s">
        <v>704</v>
      </c>
      <c r="BV30" s="171" t="s">
        <v>351</v>
      </c>
      <c r="BW30" s="173" t="s">
        <v>205</v>
      </c>
      <c r="BX30" s="171"/>
      <c r="BY30" s="173"/>
      <c r="BZ30" s="173" t="s">
        <v>390</v>
      </c>
      <c r="CA30" s="172"/>
      <c r="CC30" s="173">
        <v>25</v>
      </c>
      <c r="CD30" s="174"/>
      <c r="CE30" s="175"/>
      <c r="CF30" s="174"/>
      <c r="CG30" s="172"/>
      <c r="CH30" s="172"/>
      <c r="CI30" s="172"/>
      <c r="CJ30" s="172"/>
      <c r="CK30" s="172"/>
    </row>
    <row r="31" spans="1:89">
      <c r="A31" s="173">
        <v>26</v>
      </c>
      <c r="B31" s="169" t="s">
        <v>705</v>
      </c>
      <c r="C31" s="170" t="s">
        <v>393</v>
      </c>
      <c r="D31" s="171" t="s">
        <v>351</v>
      </c>
      <c r="E31" s="167" t="s">
        <v>205</v>
      </c>
      <c r="F31" s="171"/>
      <c r="G31" s="167"/>
      <c r="H31" s="167" t="s">
        <v>390</v>
      </c>
      <c r="I31" s="167"/>
      <c r="K31" s="333" t="s">
        <v>706</v>
      </c>
      <c r="L31" s="334"/>
      <c r="M31" s="334"/>
      <c r="N31" s="334"/>
      <c r="O31" s="334"/>
      <c r="P31" s="334"/>
      <c r="Q31" s="334"/>
      <c r="R31" s="334"/>
      <c r="S31" s="334"/>
      <c r="U31" s="168">
        <v>26</v>
      </c>
      <c r="V31" s="169" t="s">
        <v>707</v>
      </c>
      <c r="W31" s="170" t="s">
        <v>708</v>
      </c>
      <c r="X31" s="171" t="s">
        <v>351</v>
      </c>
      <c r="Y31" s="172" t="s">
        <v>356</v>
      </c>
      <c r="Z31" s="171"/>
      <c r="AA31" s="172"/>
      <c r="AB31" s="172" t="s">
        <v>357</v>
      </c>
      <c r="AC31" s="172"/>
      <c r="AE31" s="168">
        <v>26</v>
      </c>
      <c r="AF31" s="169" t="s">
        <v>709</v>
      </c>
      <c r="AG31" s="170"/>
      <c r="AH31" s="171"/>
      <c r="AI31" s="172" t="s">
        <v>205</v>
      </c>
      <c r="AJ31" s="171"/>
      <c r="AK31" s="173"/>
      <c r="AL31" s="173" t="s">
        <v>390</v>
      </c>
      <c r="AM31" s="173"/>
      <c r="AO31" s="168">
        <v>26</v>
      </c>
      <c r="AP31" s="169" t="s">
        <v>710</v>
      </c>
      <c r="AQ31" s="170" t="s">
        <v>711</v>
      </c>
      <c r="AR31" s="171" t="s">
        <v>351</v>
      </c>
      <c r="AS31" s="173" t="s">
        <v>356</v>
      </c>
      <c r="AT31" s="171"/>
      <c r="AU31" s="172"/>
      <c r="AV31" s="172" t="s">
        <v>360</v>
      </c>
      <c r="AW31" s="172"/>
      <c r="AY31" s="173">
        <v>26</v>
      </c>
      <c r="AZ31" s="186"/>
      <c r="BA31" s="187"/>
      <c r="BB31" s="188"/>
      <c r="BC31" s="172"/>
      <c r="BD31" s="172"/>
      <c r="BE31" s="172"/>
      <c r="BF31" s="172"/>
      <c r="BG31" s="172"/>
      <c r="BI31" s="173">
        <v>26</v>
      </c>
      <c r="BJ31" s="186" t="s">
        <v>712</v>
      </c>
      <c r="BK31" s="187"/>
      <c r="BL31" s="188"/>
      <c r="BM31" s="172" t="s">
        <v>205</v>
      </c>
      <c r="BN31" s="172" t="s">
        <v>352</v>
      </c>
      <c r="BO31" s="172"/>
      <c r="BP31" s="172" t="s">
        <v>353</v>
      </c>
      <c r="BQ31" s="172"/>
      <c r="BS31" s="173">
        <v>26</v>
      </c>
      <c r="BT31" s="169" t="s">
        <v>309</v>
      </c>
      <c r="BU31" s="170" t="s">
        <v>713</v>
      </c>
      <c r="BV31" s="171" t="s">
        <v>351</v>
      </c>
      <c r="BW31" s="173" t="s">
        <v>205</v>
      </c>
      <c r="BX31" s="171"/>
      <c r="BY31" s="172"/>
      <c r="BZ31" s="173" t="s">
        <v>382</v>
      </c>
      <c r="CA31" s="172"/>
      <c r="CC31" s="173">
        <v>26</v>
      </c>
      <c r="CD31" s="179"/>
      <c r="CE31" s="180"/>
      <c r="CF31" s="179"/>
      <c r="CG31" s="173"/>
      <c r="CH31" s="167"/>
      <c r="CI31" s="167"/>
      <c r="CJ31" s="167"/>
      <c r="CK31" s="167"/>
    </row>
    <row r="32" spans="1:89">
      <c r="A32" s="173">
        <v>27</v>
      </c>
      <c r="B32" s="169" t="s">
        <v>714</v>
      </c>
      <c r="C32" s="170" t="s">
        <v>715</v>
      </c>
      <c r="D32" s="171" t="s">
        <v>351</v>
      </c>
      <c r="E32" s="167" t="s">
        <v>205</v>
      </c>
      <c r="F32" s="171"/>
      <c r="G32" s="167"/>
      <c r="H32" s="167" t="s">
        <v>382</v>
      </c>
      <c r="I32" s="167"/>
      <c r="K32" s="315" t="s">
        <v>339</v>
      </c>
      <c r="L32" s="314" t="s">
        <v>340</v>
      </c>
      <c r="M32" s="314" t="s">
        <v>341</v>
      </c>
      <c r="N32" s="314"/>
      <c r="O32" s="326" t="s">
        <v>199</v>
      </c>
      <c r="P32" s="327"/>
      <c r="Q32" s="328"/>
      <c r="R32" s="166" t="s">
        <v>342</v>
      </c>
      <c r="S32" s="314" t="s">
        <v>343</v>
      </c>
      <c r="U32" s="168">
        <v>27</v>
      </c>
      <c r="V32" s="169" t="s">
        <v>300</v>
      </c>
      <c r="W32" s="170" t="s">
        <v>716</v>
      </c>
      <c r="X32" s="171" t="s">
        <v>351</v>
      </c>
      <c r="Y32" s="172" t="s">
        <v>356</v>
      </c>
      <c r="Z32" s="171"/>
      <c r="AA32" s="172"/>
      <c r="AB32" s="172" t="s">
        <v>360</v>
      </c>
      <c r="AC32" s="172"/>
      <c r="AE32" s="168">
        <v>27</v>
      </c>
      <c r="AF32" s="169" t="s">
        <v>717</v>
      </c>
      <c r="AG32" s="170"/>
      <c r="AH32" s="171"/>
      <c r="AI32" s="172" t="s">
        <v>205</v>
      </c>
      <c r="AJ32" s="171"/>
      <c r="AK32" s="173"/>
      <c r="AL32" s="173" t="s">
        <v>353</v>
      </c>
      <c r="AM32" s="173"/>
      <c r="AO32" s="173">
        <v>27</v>
      </c>
      <c r="AP32" s="169" t="s">
        <v>718</v>
      </c>
      <c r="AQ32" s="170" t="s">
        <v>719</v>
      </c>
      <c r="AR32" s="171" t="s">
        <v>351</v>
      </c>
      <c r="AS32" s="173" t="s">
        <v>356</v>
      </c>
      <c r="AT32" s="171"/>
      <c r="AU32" s="173"/>
      <c r="AV32" s="173" t="s">
        <v>377</v>
      </c>
      <c r="AW32" s="173"/>
      <c r="AY32" s="173">
        <v>27</v>
      </c>
      <c r="AZ32" s="186"/>
      <c r="BA32" s="187"/>
      <c r="BB32" s="188"/>
      <c r="BC32" s="172"/>
      <c r="BD32" s="172"/>
      <c r="BE32" s="172"/>
      <c r="BF32" s="172"/>
      <c r="BG32" s="172"/>
      <c r="BI32" s="173">
        <v>27</v>
      </c>
      <c r="BJ32" s="186"/>
      <c r="BK32" s="187"/>
      <c r="BL32" s="188"/>
      <c r="BM32" s="172"/>
      <c r="BN32" s="172"/>
      <c r="BO32" s="172"/>
      <c r="BP32" s="172"/>
      <c r="BQ32" s="172"/>
      <c r="BS32" s="173">
        <v>27</v>
      </c>
      <c r="BT32" s="169" t="s">
        <v>720</v>
      </c>
      <c r="BU32" s="170" t="s">
        <v>721</v>
      </c>
      <c r="BV32" s="171" t="s">
        <v>351</v>
      </c>
      <c r="BW32" s="173" t="s">
        <v>356</v>
      </c>
      <c r="BX32" s="171"/>
      <c r="BY32" s="172"/>
      <c r="BZ32" s="173" t="s">
        <v>357</v>
      </c>
      <c r="CA32" s="173"/>
      <c r="CC32" s="173">
        <v>27</v>
      </c>
      <c r="CD32" s="174"/>
      <c r="CE32" s="175"/>
      <c r="CF32" s="174"/>
      <c r="CG32" s="172"/>
      <c r="CH32" s="172"/>
      <c r="CI32" s="172"/>
      <c r="CJ32" s="172"/>
      <c r="CK32" s="172"/>
    </row>
    <row r="33" spans="1:89">
      <c r="A33" s="173">
        <v>28</v>
      </c>
      <c r="B33" s="167"/>
      <c r="C33" s="189"/>
      <c r="D33" s="167"/>
      <c r="E33" s="167"/>
      <c r="F33" s="167"/>
      <c r="G33" s="167"/>
      <c r="H33" s="167"/>
      <c r="I33" s="167"/>
      <c r="K33" s="315"/>
      <c r="L33" s="314"/>
      <c r="M33" s="314"/>
      <c r="N33" s="314"/>
      <c r="O33" s="167" t="s">
        <v>345</v>
      </c>
      <c r="P33" s="167" t="s">
        <v>346</v>
      </c>
      <c r="Q33" s="167" t="s">
        <v>347</v>
      </c>
      <c r="R33" s="167" t="s">
        <v>348</v>
      </c>
      <c r="S33" s="314"/>
      <c r="U33" s="168">
        <v>28</v>
      </c>
      <c r="V33" s="186" t="s">
        <v>722</v>
      </c>
      <c r="W33" s="190"/>
      <c r="X33" s="191"/>
      <c r="Y33" s="172" t="s">
        <v>205</v>
      </c>
      <c r="Z33" s="172" t="s">
        <v>352</v>
      </c>
      <c r="AA33" s="172"/>
      <c r="AB33" s="172" t="s">
        <v>390</v>
      </c>
      <c r="AC33" s="172"/>
      <c r="AE33" s="168">
        <v>28</v>
      </c>
      <c r="AF33" s="169"/>
      <c r="AG33" s="170"/>
      <c r="AH33" s="171"/>
      <c r="AI33" s="172"/>
      <c r="AJ33" s="171"/>
      <c r="AK33" s="173"/>
      <c r="AL33" s="173"/>
      <c r="AM33" s="173"/>
      <c r="AO33" s="168">
        <v>28</v>
      </c>
      <c r="AP33" s="186"/>
      <c r="AQ33" s="187"/>
      <c r="AR33" s="188"/>
      <c r="AS33" s="172"/>
      <c r="AT33" s="172"/>
      <c r="AU33" s="172"/>
      <c r="AV33" s="172"/>
      <c r="AW33" s="172"/>
      <c r="AY33" s="173">
        <v>28</v>
      </c>
      <c r="AZ33" s="192"/>
      <c r="BA33" s="193"/>
      <c r="BB33" s="194"/>
      <c r="BC33" s="173"/>
      <c r="BD33" s="173"/>
      <c r="BE33" s="173"/>
      <c r="BF33" s="173"/>
      <c r="BG33" s="173"/>
      <c r="BI33" s="173">
        <v>28</v>
      </c>
      <c r="BJ33" s="192"/>
      <c r="BK33" s="193"/>
      <c r="BL33" s="194"/>
      <c r="BM33" s="173"/>
      <c r="BN33" s="173"/>
      <c r="BO33" s="173"/>
      <c r="BP33" s="173"/>
      <c r="BQ33" s="173"/>
      <c r="BS33" s="173">
        <v>28</v>
      </c>
      <c r="BT33" s="169" t="s">
        <v>723</v>
      </c>
      <c r="BU33" s="170" t="s">
        <v>724</v>
      </c>
      <c r="BV33" s="171" t="s">
        <v>351</v>
      </c>
      <c r="BW33" s="173" t="s">
        <v>356</v>
      </c>
      <c r="BX33" s="171"/>
      <c r="BY33" s="172"/>
      <c r="BZ33" s="173" t="s">
        <v>377</v>
      </c>
      <c r="CA33" s="173"/>
      <c r="CC33" s="173">
        <v>28</v>
      </c>
      <c r="CD33" s="174"/>
      <c r="CE33" s="175"/>
      <c r="CF33" s="174"/>
      <c r="CG33" s="172"/>
      <c r="CH33" s="172"/>
      <c r="CI33" s="172"/>
      <c r="CJ33" s="172"/>
      <c r="CK33" s="172"/>
    </row>
    <row r="34" spans="1:89">
      <c r="A34" s="173">
        <v>29</v>
      </c>
      <c r="B34" s="167"/>
      <c r="C34" s="189"/>
      <c r="D34" s="167"/>
      <c r="E34" s="167"/>
      <c r="F34" s="167"/>
      <c r="G34" s="167"/>
      <c r="H34" s="167"/>
      <c r="I34" s="167"/>
      <c r="K34" s="173">
        <v>7</v>
      </c>
      <c r="L34" s="169" t="s">
        <v>725</v>
      </c>
      <c r="M34" s="170" t="s">
        <v>726</v>
      </c>
      <c r="N34" s="171" t="s">
        <v>351</v>
      </c>
      <c r="O34" s="167" t="s">
        <v>205</v>
      </c>
      <c r="P34" s="167" t="s">
        <v>352</v>
      </c>
      <c r="Q34" s="167"/>
      <c r="R34" s="167" t="s">
        <v>353</v>
      </c>
      <c r="S34" s="167"/>
      <c r="U34" s="168">
        <v>29</v>
      </c>
      <c r="V34" s="192"/>
      <c r="W34" s="195"/>
      <c r="X34" s="195"/>
      <c r="Y34" s="172"/>
      <c r="Z34" s="173"/>
      <c r="AA34" s="173"/>
      <c r="AB34" s="173"/>
      <c r="AC34" s="173"/>
      <c r="AE34" s="168">
        <v>29</v>
      </c>
      <c r="AF34" s="196"/>
      <c r="AG34" s="197"/>
      <c r="AH34" s="196"/>
      <c r="AI34" s="173"/>
      <c r="AJ34" s="173"/>
      <c r="AK34" s="173"/>
      <c r="AL34" s="173"/>
      <c r="AM34" s="173"/>
      <c r="AO34" s="173">
        <v>29</v>
      </c>
      <c r="AP34" s="192"/>
      <c r="AQ34" s="193"/>
      <c r="AR34" s="194"/>
      <c r="AS34" s="173"/>
      <c r="AT34" s="173"/>
      <c r="AU34" s="173"/>
      <c r="AV34" s="173"/>
      <c r="AW34" s="173"/>
      <c r="AY34" s="173">
        <v>29</v>
      </c>
      <c r="AZ34" s="186"/>
      <c r="BA34" s="187"/>
      <c r="BB34" s="188"/>
      <c r="BC34" s="172"/>
      <c r="BD34" s="172"/>
      <c r="BE34" s="172"/>
      <c r="BF34" s="172"/>
      <c r="BG34" s="172"/>
      <c r="BI34" s="173">
        <v>29</v>
      </c>
      <c r="BJ34" s="186"/>
      <c r="BK34" s="187"/>
      <c r="BL34" s="188"/>
      <c r="BM34" s="172"/>
      <c r="BN34" s="172"/>
      <c r="BO34" s="172"/>
      <c r="BP34" s="172"/>
      <c r="BQ34" s="172"/>
      <c r="BS34" s="173">
        <v>29</v>
      </c>
      <c r="BT34" s="169" t="s">
        <v>727</v>
      </c>
      <c r="BU34" s="170" t="s">
        <v>728</v>
      </c>
      <c r="BV34" s="171" t="s">
        <v>351</v>
      </c>
      <c r="BW34" s="173"/>
      <c r="BX34" s="171"/>
      <c r="BY34" s="172"/>
      <c r="BZ34" s="173"/>
      <c r="CA34" s="173"/>
      <c r="CC34" s="173">
        <v>29</v>
      </c>
      <c r="CD34" s="179"/>
      <c r="CE34" s="180"/>
      <c r="CF34" s="179"/>
      <c r="CG34" s="173"/>
      <c r="CH34" s="167"/>
      <c r="CI34" s="167"/>
      <c r="CJ34" s="167"/>
      <c r="CK34" s="167"/>
    </row>
    <row r="35" spans="1:89">
      <c r="A35" s="173">
        <v>30</v>
      </c>
      <c r="B35" s="167"/>
      <c r="C35" s="189"/>
      <c r="D35" s="167"/>
      <c r="E35" s="167"/>
      <c r="F35" s="167"/>
      <c r="G35" s="167"/>
      <c r="H35" s="167"/>
      <c r="I35" s="167"/>
      <c r="K35" s="173">
        <v>8</v>
      </c>
      <c r="L35" s="169" t="s">
        <v>729</v>
      </c>
      <c r="M35" s="170" t="s">
        <v>569</v>
      </c>
      <c r="N35" s="171" t="s">
        <v>351</v>
      </c>
      <c r="O35" s="173" t="s">
        <v>205</v>
      </c>
      <c r="P35" s="173"/>
      <c r="Q35" s="173"/>
      <c r="R35" s="173" t="s">
        <v>390</v>
      </c>
      <c r="S35" s="173"/>
      <c r="U35" s="168">
        <v>30</v>
      </c>
      <c r="V35" s="186"/>
      <c r="W35" s="190"/>
      <c r="X35" s="190"/>
      <c r="Y35" s="172"/>
      <c r="Z35" s="172"/>
      <c r="AA35" s="172"/>
      <c r="AB35" s="172"/>
      <c r="AC35" s="172"/>
      <c r="AE35" s="168">
        <v>30</v>
      </c>
      <c r="AF35" s="196"/>
      <c r="AG35" s="197"/>
      <c r="AH35" s="196"/>
      <c r="AI35" s="173"/>
      <c r="AJ35" s="173"/>
      <c r="AK35" s="173"/>
      <c r="AL35" s="173"/>
      <c r="AM35" s="173"/>
      <c r="AO35" s="168">
        <v>30</v>
      </c>
      <c r="AP35" s="186"/>
      <c r="AQ35" s="187"/>
      <c r="AR35" s="188"/>
      <c r="AS35" s="172"/>
      <c r="AT35" s="172"/>
      <c r="AU35" s="172"/>
      <c r="AV35" s="172"/>
      <c r="AW35" s="172"/>
      <c r="AY35" s="173">
        <v>30</v>
      </c>
      <c r="AZ35" s="186"/>
      <c r="BA35" s="187"/>
      <c r="BB35" s="188"/>
      <c r="BC35" s="172"/>
      <c r="BD35" s="172"/>
      <c r="BE35" s="172"/>
      <c r="BF35" s="172"/>
      <c r="BG35" s="172"/>
      <c r="BI35" s="173">
        <v>30</v>
      </c>
      <c r="BJ35" s="192"/>
      <c r="BK35" s="193"/>
      <c r="BL35" s="194"/>
      <c r="BM35" s="173"/>
      <c r="BN35" s="173"/>
      <c r="BO35" s="173"/>
      <c r="BP35" s="173"/>
      <c r="BQ35" s="173"/>
      <c r="BS35" s="173">
        <v>30</v>
      </c>
      <c r="BT35" s="169" t="s">
        <v>730</v>
      </c>
      <c r="BU35" s="170" t="s">
        <v>619</v>
      </c>
      <c r="BV35" s="171" t="s">
        <v>351</v>
      </c>
      <c r="BW35" s="173" t="s">
        <v>356</v>
      </c>
      <c r="BX35" s="171"/>
      <c r="BY35" s="173"/>
      <c r="BZ35" s="173" t="s">
        <v>377</v>
      </c>
      <c r="CA35" s="173"/>
      <c r="CC35" s="173">
        <v>30</v>
      </c>
      <c r="CD35" s="174"/>
      <c r="CE35" s="175"/>
      <c r="CF35" s="174"/>
      <c r="CG35" s="172"/>
      <c r="CH35" s="172"/>
      <c r="CI35" s="172"/>
      <c r="CJ35" s="172"/>
      <c r="CK35" s="172"/>
    </row>
    <row r="36" spans="1:89">
      <c r="A36" s="173">
        <v>31</v>
      </c>
      <c r="B36" s="167"/>
      <c r="C36" s="189"/>
      <c r="D36" s="167"/>
      <c r="E36" s="167"/>
      <c r="F36" s="167"/>
      <c r="G36" s="167"/>
      <c r="H36" s="167"/>
      <c r="I36" s="167"/>
      <c r="K36" s="173">
        <v>9</v>
      </c>
      <c r="L36" s="169" t="s">
        <v>731</v>
      </c>
      <c r="M36" s="170" t="s">
        <v>732</v>
      </c>
      <c r="N36" s="171" t="s">
        <v>351</v>
      </c>
      <c r="O36" s="167" t="s">
        <v>205</v>
      </c>
      <c r="P36" s="167"/>
      <c r="Q36" s="167"/>
      <c r="R36" s="198" t="s">
        <v>382</v>
      </c>
      <c r="S36" s="167"/>
      <c r="U36" s="168">
        <v>31</v>
      </c>
      <c r="V36" s="186"/>
      <c r="W36" s="190"/>
      <c r="X36" s="190"/>
      <c r="Y36" s="172"/>
      <c r="Z36" s="172"/>
      <c r="AA36" s="172"/>
      <c r="AB36" s="172"/>
      <c r="AC36" s="172"/>
      <c r="AE36" s="168">
        <v>31</v>
      </c>
      <c r="AF36" s="196"/>
      <c r="AG36" s="197"/>
      <c r="AH36" s="196"/>
      <c r="AI36" s="173"/>
      <c r="AJ36" s="173"/>
      <c r="AK36" s="173"/>
      <c r="AL36" s="173"/>
      <c r="AM36" s="173"/>
      <c r="AO36" s="173">
        <v>31</v>
      </c>
      <c r="AP36" s="186"/>
      <c r="AQ36" s="187"/>
      <c r="AR36" s="188"/>
      <c r="AS36" s="172"/>
      <c r="AT36" s="172"/>
      <c r="AU36" s="172"/>
      <c r="AV36" s="172"/>
      <c r="AW36" s="172"/>
      <c r="AY36" s="173">
        <v>31</v>
      </c>
      <c r="AZ36" s="192"/>
      <c r="BA36" s="193"/>
      <c r="BB36" s="194"/>
      <c r="BC36" s="173"/>
      <c r="BD36" s="173"/>
      <c r="BE36" s="173"/>
      <c r="BF36" s="173"/>
      <c r="BG36" s="173"/>
      <c r="BI36" s="173">
        <v>31</v>
      </c>
      <c r="BJ36" s="186"/>
      <c r="BK36" s="187"/>
      <c r="BL36" s="188"/>
      <c r="BM36" s="172"/>
      <c r="BN36" s="172"/>
      <c r="BO36" s="172"/>
      <c r="BP36" s="172"/>
      <c r="BQ36" s="172"/>
      <c r="BS36" s="173">
        <v>31</v>
      </c>
      <c r="BT36" s="169" t="s">
        <v>733</v>
      </c>
      <c r="BU36" s="170" t="s">
        <v>734</v>
      </c>
      <c r="BV36" s="171" t="s">
        <v>351</v>
      </c>
      <c r="BW36" s="173" t="s">
        <v>205</v>
      </c>
      <c r="BX36" s="171" t="s">
        <v>352</v>
      </c>
      <c r="BY36" s="173"/>
      <c r="BZ36" s="173" t="s">
        <v>353</v>
      </c>
      <c r="CA36" s="173"/>
      <c r="CC36" s="173">
        <v>31</v>
      </c>
      <c r="CD36" s="174"/>
      <c r="CE36" s="175"/>
      <c r="CF36" s="174"/>
      <c r="CG36" s="172"/>
      <c r="CH36" s="172"/>
      <c r="CI36" s="172"/>
      <c r="CJ36" s="172"/>
      <c r="CK36" s="172"/>
    </row>
    <row r="37" spans="1:89">
      <c r="A37" s="173">
        <v>32</v>
      </c>
      <c r="B37" s="167"/>
      <c r="C37" s="189"/>
      <c r="D37" s="167"/>
      <c r="E37" s="167"/>
      <c r="F37" s="167"/>
      <c r="G37" s="167"/>
      <c r="H37" s="167"/>
      <c r="I37" s="167"/>
      <c r="K37" s="173">
        <v>10</v>
      </c>
      <c r="L37" s="169" t="s">
        <v>735</v>
      </c>
      <c r="M37" s="170" t="s">
        <v>736</v>
      </c>
      <c r="N37" s="171" t="s">
        <v>737</v>
      </c>
      <c r="O37" s="172" t="s">
        <v>205</v>
      </c>
      <c r="P37" s="172" t="s">
        <v>352</v>
      </c>
      <c r="Q37" s="172"/>
      <c r="R37" s="172" t="s">
        <v>390</v>
      </c>
      <c r="S37" s="172"/>
      <c r="U37" s="168">
        <v>32</v>
      </c>
      <c r="V37" s="196"/>
      <c r="W37" s="197"/>
      <c r="X37" s="196"/>
      <c r="Y37" s="173"/>
      <c r="Z37" s="173"/>
      <c r="AA37" s="173"/>
      <c r="AB37" s="173"/>
      <c r="AC37" s="173"/>
      <c r="AE37" s="168">
        <v>32</v>
      </c>
      <c r="AF37" s="196"/>
      <c r="AG37" s="199"/>
      <c r="AH37" s="196"/>
      <c r="AI37" s="173"/>
      <c r="AJ37" s="173"/>
      <c r="AK37" s="173"/>
      <c r="AL37" s="173"/>
      <c r="AM37" s="173"/>
      <c r="AO37" s="168">
        <v>32</v>
      </c>
      <c r="AP37" s="186"/>
      <c r="AQ37" s="187"/>
      <c r="AR37" s="188"/>
      <c r="AS37" s="172"/>
      <c r="AT37" s="172"/>
      <c r="AU37" s="172"/>
      <c r="AV37" s="172"/>
      <c r="AW37" s="172"/>
      <c r="AY37" s="173">
        <v>32</v>
      </c>
      <c r="AZ37" s="192"/>
      <c r="BA37" s="193"/>
      <c r="BB37" s="194"/>
      <c r="BC37" s="173"/>
      <c r="BD37" s="173"/>
      <c r="BE37" s="173"/>
      <c r="BF37" s="173"/>
      <c r="BG37" s="173"/>
      <c r="BI37" s="173">
        <v>32</v>
      </c>
      <c r="BJ37" s="186"/>
      <c r="BK37" s="187"/>
      <c r="BL37" s="188"/>
      <c r="BM37" s="172"/>
      <c r="BN37" s="172"/>
      <c r="BO37" s="172"/>
      <c r="BP37" s="172"/>
      <c r="BQ37" s="172"/>
      <c r="BS37" s="173">
        <v>32</v>
      </c>
      <c r="BT37" s="169" t="s">
        <v>738</v>
      </c>
      <c r="BU37" s="170" t="s">
        <v>739</v>
      </c>
      <c r="BV37" s="171" t="s">
        <v>351</v>
      </c>
      <c r="BW37" s="173" t="s">
        <v>356</v>
      </c>
      <c r="BX37" s="171"/>
      <c r="BY37" s="173"/>
      <c r="BZ37" s="173" t="s">
        <v>360</v>
      </c>
      <c r="CA37" s="173"/>
      <c r="CC37" s="173">
        <v>32</v>
      </c>
      <c r="CD37" s="179"/>
      <c r="CE37" s="180"/>
      <c r="CF37" s="179"/>
      <c r="CG37" s="173"/>
      <c r="CH37" s="167"/>
      <c r="CI37" s="167"/>
      <c r="CJ37" s="167"/>
      <c r="CK37" s="167"/>
    </row>
    <row r="38" spans="1:89">
      <c r="A38" s="173">
        <v>33</v>
      </c>
      <c r="B38" s="167"/>
      <c r="C38" s="189"/>
      <c r="D38" s="167"/>
      <c r="E38" s="167"/>
      <c r="F38" s="167"/>
      <c r="G38" s="167"/>
      <c r="H38" s="167"/>
      <c r="I38" s="167"/>
      <c r="K38" s="173">
        <v>11</v>
      </c>
      <c r="L38" s="169" t="s">
        <v>740</v>
      </c>
      <c r="M38" s="170" t="s">
        <v>741</v>
      </c>
      <c r="N38" s="171" t="s">
        <v>351</v>
      </c>
      <c r="O38" s="167" t="s">
        <v>356</v>
      </c>
      <c r="P38" s="167" t="s">
        <v>370</v>
      </c>
      <c r="Q38" s="167"/>
      <c r="R38" s="167" t="s">
        <v>357</v>
      </c>
      <c r="S38" s="167"/>
      <c r="U38" s="168">
        <v>33</v>
      </c>
      <c r="V38" s="196"/>
      <c r="W38" s="197"/>
      <c r="X38" s="196"/>
      <c r="Y38" s="173"/>
      <c r="Z38" s="173"/>
      <c r="AA38" s="173"/>
      <c r="AB38" s="173"/>
      <c r="AC38" s="173"/>
      <c r="AE38" s="168">
        <v>33</v>
      </c>
      <c r="AF38" s="196"/>
      <c r="AG38" s="197"/>
      <c r="AH38" s="196"/>
      <c r="AI38" s="173"/>
      <c r="AJ38" s="173"/>
      <c r="AK38" s="173"/>
      <c r="AL38" s="173"/>
      <c r="AM38" s="173"/>
      <c r="AO38" s="173">
        <v>33</v>
      </c>
      <c r="AP38" s="196"/>
      <c r="AQ38" s="197"/>
      <c r="AR38" s="196"/>
      <c r="AS38" s="173"/>
      <c r="AT38" s="173"/>
      <c r="AU38" s="173"/>
      <c r="AV38" s="173"/>
      <c r="AW38" s="173"/>
      <c r="AY38" s="173">
        <v>33</v>
      </c>
      <c r="AZ38" s="192"/>
      <c r="BA38" s="193"/>
      <c r="BB38" s="194"/>
      <c r="BC38" s="173"/>
      <c r="BD38" s="173"/>
      <c r="BE38" s="173"/>
      <c r="BF38" s="173"/>
      <c r="BG38" s="173"/>
      <c r="BI38" s="173">
        <v>33</v>
      </c>
      <c r="BJ38" s="186"/>
      <c r="BK38" s="187"/>
      <c r="BL38" s="188"/>
      <c r="BM38" s="172"/>
      <c r="BN38" s="172"/>
      <c r="BO38" s="172"/>
      <c r="BP38" s="172"/>
      <c r="BQ38" s="172"/>
      <c r="BS38" s="173">
        <v>33</v>
      </c>
      <c r="BT38" s="169" t="s">
        <v>742</v>
      </c>
      <c r="BU38" s="170" t="s">
        <v>743</v>
      </c>
      <c r="BV38" s="171" t="s">
        <v>351</v>
      </c>
      <c r="BW38" s="173" t="s">
        <v>356</v>
      </c>
      <c r="BX38" s="171"/>
      <c r="BY38" s="173"/>
      <c r="BZ38" s="173" t="s">
        <v>360</v>
      </c>
      <c r="CA38" s="173"/>
      <c r="CC38" s="173">
        <v>33</v>
      </c>
      <c r="CD38" s="174"/>
      <c r="CE38" s="175"/>
      <c r="CF38" s="174"/>
      <c r="CG38" s="172"/>
      <c r="CH38" s="172"/>
      <c r="CI38" s="172"/>
      <c r="CJ38" s="172"/>
      <c r="CK38" s="172"/>
    </row>
    <row r="39" spans="1:89">
      <c r="A39" s="173">
        <v>34</v>
      </c>
      <c r="B39" s="167"/>
      <c r="C39" s="189"/>
      <c r="D39" s="167"/>
      <c r="E39" s="167"/>
      <c r="F39" s="167"/>
      <c r="G39" s="167"/>
      <c r="H39" s="167"/>
      <c r="I39" s="167"/>
      <c r="K39" s="173">
        <v>12</v>
      </c>
      <c r="L39" s="169" t="s">
        <v>265</v>
      </c>
      <c r="M39" s="170" t="s">
        <v>744</v>
      </c>
      <c r="N39" s="171" t="s">
        <v>351</v>
      </c>
      <c r="O39" s="167" t="s">
        <v>205</v>
      </c>
      <c r="P39" s="167"/>
      <c r="Q39" s="167"/>
      <c r="R39" s="167" t="s">
        <v>390</v>
      </c>
      <c r="S39" s="167"/>
      <c r="U39" s="168">
        <v>34</v>
      </c>
      <c r="V39" s="196"/>
      <c r="W39" s="197"/>
      <c r="X39" s="196"/>
      <c r="Y39" s="173"/>
      <c r="Z39" s="173"/>
      <c r="AA39" s="173"/>
      <c r="AB39" s="173"/>
      <c r="AC39" s="173"/>
      <c r="AE39" s="168">
        <v>34</v>
      </c>
      <c r="AF39" s="196"/>
      <c r="AG39" s="197"/>
      <c r="AH39" s="196"/>
      <c r="AI39" s="173"/>
      <c r="AJ39" s="173"/>
      <c r="AK39" s="173"/>
      <c r="AL39" s="173"/>
      <c r="AM39" s="173"/>
      <c r="AO39" s="168">
        <v>34</v>
      </c>
      <c r="AP39" s="196"/>
      <c r="AQ39" s="199"/>
      <c r="AR39" s="196"/>
      <c r="AS39" s="173"/>
      <c r="AT39" s="173"/>
      <c r="AU39" s="173"/>
      <c r="AV39" s="173"/>
      <c r="AW39" s="173"/>
      <c r="AY39" s="173">
        <v>34</v>
      </c>
      <c r="AZ39" s="196"/>
      <c r="BA39" s="199"/>
      <c r="BB39" s="196"/>
      <c r="BC39" s="173"/>
      <c r="BD39" s="173"/>
      <c r="BE39" s="173"/>
      <c r="BF39" s="173"/>
      <c r="BG39" s="173"/>
      <c r="BI39" s="173">
        <v>34</v>
      </c>
      <c r="BJ39" s="186"/>
      <c r="BK39" s="187"/>
      <c r="BL39" s="188"/>
      <c r="BM39" s="172"/>
      <c r="BN39" s="172"/>
      <c r="BO39" s="172"/>
      <c r="BP39" s="172"/>
      <c r="BQ39" s="172"/>
      <c r="BS39" s="173">
        <v>34</v>
      </c>
      <c r="BT39" s="169" t="s">
        <v>745</v>
      </c>
      <c r="BU39" s="170" t="s">
        <v>746</v>
      </c>
      <c r="BV39" s="171" t="s">
        <v>351</v>
      </c>
      <c r="BW39" s="173" t="s">
        <v>356</v>
      </c>
      <c r="BX39" s="171"/>
      <c r="BY39" s="173"/>
      <c r="BZ39" s="173" t="s">
        <v>360</v>
      </c>
      <c r="CA39" s="173"/>
      <c r="CC39" s="173">
        <v>34</v>
      </c>
      <c r="CD39" s="174"/>
      <c r="CE39" s="175"/>
      <c r="CF39" s="174"/>
      <c r="CG39" s="172"/>
      <c r="CH39" s="172"/>
      <c r="CI39" s="172"/>
      <c r="CJ39" s="172"/>
      <c r="CK39" s="172"/>
    </row>
    <row r="40" spans="1:89">
      <c r="A40" s="173">
        <v>35</v>
      </c>
      <c r="B40" s="167"/>
      <c r="C40" s="189"/>
      <c r="D40" s="167"/>
      <c r="E40" s="167"/>
      <c r="F40" s="167"/>
      <c r="G40" s="167"/>
      <c r="H40" s="167"/>
      <c r="I40" s="167"/>
      <c r="K40" s="173">
        <v>13</v>
      </c>
      <c r="L40" s="169"/>
      <c r="M40" s="170"/>
      <c r="N40" s="171"/>
      <c r="O40" s="167"/>
      <c r="P40" s="167"/>
      <c r="Q40" s="167"/>
      <c r="R40" s="167"/>
      <c r="S40" s="167"/>
      <c r="U40" s="168">
        <v>35</v>
      </c>
      <c r="V40" s="196"/>
      <c r="W40" s="197"/>
      <c r="X40" s="196"/>
      <c r="Y40" s="173"/>
      <c r="Z40" s="173"/>
      <c r="AA40" s="173"/>
      <c r="AB40" s="173"/>
      <c r="AC40" s="173"/>
      <c r="AE40" s="168">
        <v>35</v>
      </c>
      <c r="AF40" s="196"/>
      <c r="AG40" s="197"/>
      <c r="AH40" s="196"/>
      <c r="AI40" s="173"/>
      <c r="AJ40" s="173"/>
      <c r="AK40" s="173"/>
      <c r="AL40" s="173"/>
      <c r="AM40" s="173"/>
      <c r="AO40" s="173">
        <v>35</v>
      </c>
      <c r="AP40" s="196"/>
      <c r="AQ40" s="197"/>
      <c r="AR40" s="196"/>
      <c r="AS40" s="173"/>
      <c r="AT40" s="173"/>
      <c r="AU40" s="173"/>
      <c r="AV40" s="173"/>
      <c r="AW40" s="173"/>
      <c r="AY40" s="173">
        <v>35</v>
      </c>
      <c r="AZ40" s="196"/>
      <c r="BA40" s="199"/>
      <c r="BB40" s="196"/>
      <c r="BC40" s="173"/>
      <c r="BD40" s="173"/>
      <c r="BE40" s="173"/>
      <c r="BF40" s="173"/>
      <c r="BG40" s="173"/>
      <c r="BI40" s="173">
        <v>35</v>
      </c>
      <c r="BJ40" s="186"/>
      <c r="BK40" s="187"/>
      <c r="BL40" s="188"/>
      <c r="BM40" s="172"/>
      <c r="BN40" s="172"/>
      <c r="BO40" s="172"/>
      <c r="BP40" s="172"/>
      <c r="BQ40" s="172"/>
      <c r="BS40" s="173">
        <v>35</v>
      </c>
      <c r="BT40" s="169" t="s">
        <v>747</v>
      </c>
      <c r="BU40" s="170" t="s">
        <v>748</v>
      </c>
      <c r="BV40" s="171" t="s">
        <v>351</v>
      </c>
      <c r="BW40" s="173" t="s">
        <v>205</v>
      </c>
      <c r="BX40" s="171" t="s">
        <v>352</v>
      </c>
      <c r="BY40" s="173"/>
      <c r="BZ40" s="173" t="s">
        <v>390</v>
      </c>
      <c r="CA40" s="173"/>
      <c r="CC40" s="173">
        <v>35</v>
      </c>
      <c r="CD40" s="167"/>
      <c r="CE40" s="189"/>
      <c r="CF40" s="167"/>
      <c r="CG40" s="167"/>
      <c r="CH40" s="167"/>
      <c r="CI40" s="167"/>
      <c r="CJ40" s="167"/>
      <c r="CK40" s="167"/>
    </row>
    <row r="41" spans="1:89">
      <c r="A41" s="173">
        <v>36</v>
      </c>
      <c r="B41" s="167"/>
      <c r="C41" s="189"/>
      <c r="D41" s="167"/>
      <c r="E41" s="167"/>
      <c r="F41" s="167"/>
      <c r="G41" s="167"/>
      <c r="H41" s="167"/>
      <c r="I41" s="167"/>
      <c r="K41" s="173">
        <v>14</v>
      </c>
      <c r="L41" s="169"/>
      <c r="M41" s="170"/>
      <c r="N41" s="171"/>
      <c r="O41" s="172"/>
      <c r="P41" s="172"/>
      <c r="Q41" s="172"/>
      <c r="R41" s="172"/>
      <c r="S41" s="172"/>
      <c r="U41" s="168">
        <v>36</v>
      </c>
      <c r="V41" s="196"/>
      <c r="W41" s="197"/>
      <c r="X41" s="196"/>
      <c r="Y41" s="173"/>
      <c r="Z41" s="173"/>
      <c r="AA41" s="173"/>
      <c r="AB41" s="173"/>
      <c r="AC41" s="173"/>
      <c r="AE41" s="168">
        <v>36</v>
      </c>
      <c r="AF41" s="196"/>
      <c r="AG41" s="197"/>
      <c r="AH41" s="196"/>
      <c r="AI41" s="173"/>
      <c r="AJ41" s="173"/>
      <c r="AK41" s="173"/>
      <c r="AL41" s="173"/>
      <c r="AM41" s="173"/>
      <c r="AO41" s="168">
        <v>36</v>
      </c>
      <c r="AP41" s="196"/>
      <c r="AQ41" s="197"/>
      <c r="AR41" s="196"/>
      <c r="AS41" s="173"/>
      <c r="AT41" s="173"/>
      <c r="AU41" s="173"/>
      <c r="AV41" s="173"/>
      <c r="AW41" s="173"/>
      <c r="AY41" s="173">
        <v>36</v>
      </c>
      <c r="AZ41" s="196"/>
      <c r="BA41" s="199"/>
      <c r="BB41" s="196"/>
      <c r="BC41" s="173"/>
      <c r="BD41" s="173"/>
      <c r="BE41" s="173"/>
      <c r="BF41" s="173"/>
      <c r="BG41" s="173"/>
      <c r="BI41" s="173">
        <v>36</v>
      </c>
      <c r="BJ41" s="186"/>
      <c r="BK41" s="187"/>
      <c r="BL41" s="188"/>
      <c r="BM41" s="172"/>
      <c r="BN41" s="172"/>
      <c r="BO41" s="172"/>
      <c r="BP41" s="172"/>
      <c r="BQ41" s="172"/>
      <c r="BS41" s="173">
        <v>36</v>
      </c>
      <c r="BT41" s="167"/>
      <c r="BU41" s="180"/>
      <c r="BV41" s="167"/>
      <c r="BW41" s="167"/>
      <c r="BX41" s="167"/>
      <c r="BY41" s="167"/>
      <c r="BZ41" s="167"/>
      <c r="CA41" s="167"/>
      <c r="CC41" s="173">
        <v>36</v>
      </c>
      <c r="CD41" s="167"/>
      <c r="CE41" s="189"/>
      <c r="CF41" s="167"/>
      <c r="CG41" s="167"/>
      <c r="CH41" s="167"/>
      <c r="CI41" s="167"/>
      <c r="CJ41" s="167"/>
      <c r="CK41" s="167"/>
    </row>
    <row r="42" spans="1:89">
      <c r="A42" s="173">
        <v>37</v>
      </c>
      <c r="B42" s="167"/>
      <c r="C42" s="189"/>
      <c r="D42" s="167"/>
      <c r="E42" s="167"/>
      <c r="F42" s="167"/>
      <c r="G42" s="167"/>
      <c r="H42" s="167"/>
      <c r="I42" s="167"/>
      <c r="K42" s="173">
        <v>15</v>
      </c>
      <c r="L42" s="167"/>
      <c r="M42" s="180"/>
      <c r="N42" s="167"/>
      <c r="O42" s="167"/>
      <c r="P42" s="167"/>
      <c r="Q42" s="167"/>
      <c r="R42" s="167"/>
      <c r="S42" s="167"/>
      <c r="U42" s="168">
        <v>37</v>
      </c>
      <c r="V42" s="196"/>
      <c r="W42" s="197"/>
      <c r="X42" s="196"/>
      <c r="Y42" s="173"/>
      <c r="Z42" s="173"/>
      <c r="AA42" s="173"/>
      <c r="AB42" s="173"/>
      <c r="AC42" s="173"/>
      <c r="AE42" s="168">
        <v>37</v>
      </c>
      <c r="AF42" s="196"/>
      <c r="AG42" s="197"/>
      <c r="AH42" s="196"/>
      <c r="AI42" s="173"/>
      <c r="AJ42" s="173"/>
      <c r="AK42" s="173"/>
      <c r="AL42" s="173"/>
      <c r="AM42" s="173"/>
      <c r="AO42" s="173">
        <v>37</v>
      </c>
      <c r="AP42" s="196"/>
      <c r="AQ42" s="197"/>
      <c r="AR42" s="196"/>
      <c r="AS42" s="173"/>
      <c r="AT42" s="173"/>
      <c r="AU42" s="173"/>
      <c r="AV42" s="173"/>
      <c r="AW42" s="173"/>
      <c r="AY42" s="173">
        <v>37</v>
      </c>
      <c r="AZ42" s="200"/>
      <c r="BA42" s="199"/>
      <c r="BB42" s="196"/>
      <c r="BC42" s="173"/>
      <c r="BD42" s="173"/>
      <c r="BE42" s="173"/>
      <c r="BF42" s="173"/>
      <c r="BG42" s="173"/>
      <c r="BI42" s="173">
        <v>37</v>
      </c>
      <c r="BJ42" s="186"/>
      <c r="BK42" s="187"/>
      <c r="BL42" s="188"/>
      <c r="BM42" s="172"/>
      <c r="BN42" s="172"/>
      <c r="BO42" s="172"/>
      <c r="BP42" s="172"/>
      <c r="BQ42" s="172"/>
      <c r="BS42" s="201">
        <v>37</v>
      </c>
      <c r="BT42" s="202"/>
      <c r="BU42" s="203"/>
      <c r="BV42" s="202"/>
      <c r="BW42" s="202"/>
      <c r="BX42" s="202"/>
      <c r="BY42" s="202"/>
      <c r="BZ42" s="202"/>
      <c r="CA42" s="202"/>
      <c r="CC42" s="173">
        <v>37</v>
      </c>
      <c r="CD42" s="167"/>
      <c r="CE42" s="189"/>
      <c r="CF42" s="167"/>
      <c r="CG42" s="167"/>
      <c r="CH42" s="167"/>
      <c r="CI42" s="167"/>
      <c r="CJ42" s="167"/>
      <c r="CK42" s="167"/>
    </row>
    <row r="43" spans="1:89">
      <c r="A43" s="173">
        <v>38</v>
      </c>
      <c r="B43" s="167"/>
      <c r="C43" s="189"/>
      <c r="D43" s="167"/>
      <c r="E43" s="167"/>
      <c r="F43" s="167"/>
      <c r="G43" s="167"/>
      <c r="H43" s="167"/>
      <c r="I43" s="167"/>
      <c r="K43" s="173">
        <v>16</v>
      </c>
      <c r="L43" s="167"/>
      <c r="M43" s="180"/>
      <c r="N43" s="167"/>
      <c r="O43" s="167"/>
      <c r="P43" s="167"/>
      <c r="Q43" s="167"/>
      <c r="R43" s="167"/>
      <c r="S43" s="167"/>
      <c r="U43" s="168">
        <v>38</v>
      </c>
      <c r="V43" s="196"/>
      <c r="W43" s="197"/>
      <c r="X43" s="196"/>
      <c r="Y43" s="173"/>
      <c r="Z43" s="173"/>
      <c r="AA43" s="173"/>
      <c r="AB43" s="173"/>
      <c r="AC43" s="173"/>
      <c r="AE43" s="168">
        <v>38</v>
      </c>
      <c r="AF43" s="196"/>
      <c r="AG43" s="197"/>
      <c r="AH43" s="196"/>
      <c r="AI43" s="173"/>
      <c r="AJ43" s="173"/>
      <c r="AK43" s="173"/>
      <c r="AL43" s="173"/>
      <c r="AM43" s="173"/>
      <c r="AO43" s="168">
        <v>38</v>
      </c>
      <c r="AP43" s="196"/>
      <c r="AQ43" s="197"/>
      <c r="AR43" s="196"/>
      <c r="AS43" s="173"/>
      <c r="AT43" s="173"/>
      <c r="AU43" s="173"/>
      <c r="AV43" s="173"/>
      <c r="AW43" s="173"/>
      <c r="AY43" s="173">
        <v>38</v>
      </c>
      <c r="AZ43" s="173"/>
      <c r="BA43" s="197"/>
      <c r="BB43" s="173"/>
      <c r="BC43" s="173"/>
      <c r="BD43" s="173"/>
      <c r="BE43" s="173"/>
      <c r="BF43" s="173"/>
      <c r="BG43" s="173"/>
      <c r="BI43" s="201">
        <v>38</v>
      </c>
      <c r="BJ43" s="204"/>
      <c r="BK43" s="205"/>
      <c r="BL43" s="206"/>
      <c r="BM43" s="173"/>
      <c r="BN43" s="201"/>
      <c r="BO43" s="201"/>
      <c r="BP43" s="201"/>
      <c r="BQ43" s="201"/>
      <c r="BS43" s="173">
        <v>38</v>
      </c>
      <c r="BT43" s="167"/>
      <c r="BU43" s="180"/>
      <c r="BV43" s="167"/>
      <c r="BW43" s="167"/>
      <c r="BX43" s="167"/>
      <c r="BY43" s="167"/>
      <c r="BZ43" s="167"/>
      <c r="CA43" s="167"/>
      <c r="CC43" s="201">
        <v>38</v>
      </c>
      <c r="CD43" s="202"/>
      <c r="CE43" s="207"/>
      <c r="CF43" s="202"/>
      <c r="CG43" s="202"/>
      <c r="CH43" s="202"/>
      <c r="CI43" s="202"/>
      <c r="CJ43" s="202"/>
      <c r="CK43" s="202"/>
    </row>
    <row r="44" spans="1:89">
      <c r="A44" s="173">
        <v>39</v>
      </c>
      <c r="B44" s="167"/>
      <c r="C44" s="189"/>
      <c r="D44" s="167"/>
      <c r="E44" s="167"/>
      <c r="F44" s="167"/>
      <c r="G44" s="167"/>
      <c r="H44" s="167"/>
      <c r="I44" s="167"/>
      <c r="K44" s="173">
        <v>17</v>
      </c>
      <c r="L44" s="167"/>
      <c r="M44" s="189"/>
      <c r="N44" s="167"/>
      <c r="O44" s="167"/>
      <c r="P44" s="167"/>
      <c r="Q44" s="167"/>
      <c r="R44" s="167"/>
      <c r="S44" s="167"/>
      <c r="U44" s="173">
        <v>39</v>
      </c>
      <c r="V44" s="173"/>
      <c r="W44" s="208"/>
      <c r="X44" s="173"/>
      <c r="Y44" s="173"/>
      <c r="Z44" s="173"/>
      <c r="AA44" s="173"/>
      <c r="AB44" s="173"/>
      <c r="AC44" s="173"/>
      <c r="AE44" s="173">
        <v>39</v>
      </c>
      <c r="AF44" s="196"/>
      <c r="AG44" s="197"/>
      <c r="AH44" s="196"/>
      <c r="AI44" s="173"/>
      <c r="AJ44" s="173"/>
      <c r="AK44" s="173"/>
      <c r="AL44" s="173"/>
      <c r="AM44" s="173"/>
      <c r="AO44" s="173">
        <v>39</v>
      </c>
      <c r="AP44" s="173"/>
      <c r="AQ44" s="197"/>
      <c r="AR44" s="173"/>
      <c r="AS44" s="173"/>
      <c r="AT44" s="173"/>
      <c r="AU44" s="173"/>
      <c r="AV44" s="173"/>
      <c r="AW44" s="173"/>
      <c r="AY44" s="173">
        <v>39</v>
      </c>
      <c r="AZ44" s="196"/>
      <c r="BA44" s="199"/>
      <c r="BB44" s="196"/>
      <c r="BC44" s="173"/>
      <c r="BD44" s="173"/>
      <c r="BE44" s="173"/>
      <c r="BF44" s="173"/>
      <c r="BG44" s="173"/>
      <c r="BI44" s="173">
        <v>39</v>
      </c>
      <c r="BJ44" s="209"/>
      <c r="BK44" s="209"/>
      <c r="BL44" s="209"/>
      <c r="BM44" s="209"/>
      <c r="BN44" s="209"/>
      <c r="BO44" s="209"/>
      <c r="BP44" s="209"/>
      <c r="BQ44" s="167"/>
      <c r="BS44" s="173">
        <v>39</v>
      </c>
      <c r="BT44" s="167"/>
      <c r="BU44" s="189"/>
      <c r="BV44" s="167"/>
      <c r="BW44" s="167"/>
      <c r="BX44" s="167"/>
      <c r="BY44" s="167"/>
      <c r="BZ44" s="167"/>
      <c r="CA44" s="167"/>
      <c r="CC44" s="173">
        <v>39</v>
      </c>
      <c r="CD44" s="167"/>
      <c r="CE44" s="189"/>
      <c r="CF44" s="167"/>
      <c r="CG44" s="167"/>
      <c r="CH44" s="167"/>
      <c r="CI44" s="167"/>
      <c r="CJ44" s="167"/>
      <c r="CK44" s="167"/>
    </row>
    <row r="45" spans="1:89">
      <c r="A45" s="201">
        <v>40</v>
      </c>
      <c r="B45" s="167"/>
      <c r="C45" s="189"/>
      <c r="D45" s="167"/>
      <c r="E45" s="167"/>
      <c r="F45" s="167"/>
      <c r="G45" s="167"/>
      <c r="H45" s="167"/>
      <c r="I45" s="167"/>
      <c r="K45" s="173">
        <v>18</v>
      </c>
      <c r="L45" s="167"/>
      <c r="M45" s="189"/>
      <c r="N45" s="167"/>
      <c r="O45" s="167"/>
      <c r="P45" s="167"/>
      <c r="Q45" s="167"/>
      <c r="R45" s="167"/>
      <c r="S45" s="167"/>
      <c r="U45" s="201">
        <v>40</v>
      </c>
      <c r="V45" s="196"/>
      <c r="W45" s="197"/>
      <c r="X45" s="196"/>
      <c r="Y45" s="173"/>
      <c r="Z45" s="173"/>
      <c r="AA45" s="173"/>
      <c r="AB45" s="173"/>
      <c r="AC45" s="173"/>
      <c r="AE45" s="201">
        <v>40</v>
      </c>
      <c r="AF45" s="196"/>
      <c r="AG45" s="197"/>
      <c r="AH45" s="196"/>
      <c r="AI45" s="173"/>
      <c r="AJ45" s="173"/>
      <c r="AK45" s="173"/>
      <c r="AL45" s="173"/>
      <c r="AM45" s="173"/>
      <c r="AO45" s="201">
        <v>40</v>
      </c>
      <c r="AP45" s="173"/>
      <c r="AQ45" s="208"/>
      <c r="AR45" s="173"/>
      <c r="AS45" s="173"/>
      <c r="AT45" s="173"/>
      <c r="AU45" s="173"/>
      <c r="AV45" s="173"/>
      <c r="AW45" s="173"/>
      <c r="AY45" s="201">
        <v>40</v>
      </c>
      <c r="AZ45" s="173"/>
      <c r="BA45" s="208"/>
      <c r="BB45" s="173"/>
      <c r="BC45" s="173"/>
      <c r="BD45" s="173"/>
      <c r="BE45" s="173"/>
      <c r="BF45" s="173"/>
      <c r="BG45" s="173"/>
      <c r="BI45" s="201">
        <v>40</v>
      </c>
      <c r="BJ45" s="167"/>
      <c r="BK45" s="189"/>
      <c r="BL45" s="167"/>
      <c r="BM45" s="167"/>
      <c r="BN45" s="167"/>
      <c r="BO45" s="167"/>
      <c r="BP45" s="167"/>
      <c r="BQ45" s="167"/>
      <c r="BS45" s="201">
        <v>40</v>
      </c>
      <c r="BT45" s="167"/>
      <c r="BU45" s="189"/>
      <c r="BV45" s="167"/>
      <c r="BW45" s="167"/>
      <c r="BX45" s="167"/>
      <c r="BY45" s="167"/>
      <c r="BZ45" s="167"/>
      <c r="CA45" s="167"/>
      <c r="CC45" s="201">
        <v>40</v>
      </c>
      <c r="CD45" s="167"/>
      <c r="CE45" s="189"/>
      <c r="CF45" s="167"/>
      <c r="CG45" s="167"/>
      <c r="CH45" s="167"/>
      <c r="CI45" s="167"/>
      <c r="CJ45" s="167"/>
      <c r="CK45" s="167"/>
    </row>
    <row r="46" spans="1:89">
      <c r="A46" s="173">
        <v>41</v>
      </c>
      <c r="B46" s="167"/>
      <c r="C46" s="189"/>
      <c r="D46" s="167"/>
      <c r="E46" s="167"/>
      <c r="F46" s="167"/>
      <c r="G46" s="167"/>
      <c r="H46" s="167"/>
      <c r="I46" s="167"/>
      <c r="K46" s="173">
        <v>19</v>
      </c>
      <c r="L46" s="167"/>
      <c r="M46" s="189"/>
      <c r="N46" s="167"/>
      <c r="O46" s="167"/>
      <c r="P46" s="167"/>
      <c r="Q46" s="167"/>
      <c r="R46" s="167"/>
      <c r="S46" s="167"/>
      <c r="U46" s="173">
        <v>41</v>
      </c>
      <c r="V46" s="167"/>
      <c r="W46" s="189"/>
      <c r="X46" s="167"/>
      <c r="Y46" s="167"/>
      <c r="Z46" s="167"/>
      <c r="AA46" s="167"/>
      <c r="AB46" s="167"/>
      <c r="AC46" s="167"/>
      <c r="AE46" s="173">
        <v>41</v>
      </c>
      <c r="AF46" s="196"/>
      <c r="AG46" s="197"/>
      <c r="AH46" s="196"/>
      <c r="AI46" s="173"/>
      <c r="AJ46" s="173"/>
      <c r="AK46" s="173"/>
      <c r="AL46" s="173"/>
      <c r="AM46" s="173"/>
      <c r="AO46" s="173">
        <v>41</v>
      </c>
      <c r="AP46" s="173"/>
      <c r="AQ46" s="208"/>
      <c r="AR46" s="173"/>
      <c r="AS46" s="173"/>
      <c r="AT46" s="173"/>
      <c r="AU46" s="173"/>
      <c r="AV46" s="173"/>
      <c r="AW46" s="173"/>
      <c r="AY46" s="173">
        <v>41</v>
      </c>
      <c r="AZ46" s="167"/>
      <c r="BA46" s="189"/>
      <c r="BB46" s="167"/>
      <c r="BC46" s="167"/>
      <c r="BD46" s="167"/>
      <c r="BE46" s="167"/>
      <c r="BF46" s="167"/>
      <c r="BG46" s="167"/>
      <c r="BI46" s="173">
        <v>41</v>
      </c>
      <c r="BJ46" s="167"/>
      <c r="BK46" s="189"/>
      <c r="BL46" s="167"/>
      <c r="BM46" s="167"/>
      <c r="BN46" s="167"/>
      <c r="BO46" s="167"/>
      <c r="BP46" s="167"/>
      <c r="BQ46" s="167"/>
      <c r="BS46" s="173">
        <v>41</v>
      </c>
      <c r="BT46" s="167"/>
      <c r="BU46" s="189"/>
      <c r="BV46" s="167"/>
      <c r="BW46" s="167"/>
      <c r="BX46" s="167"/>
      <c r="BY46" s="167"/>
      <c r="BZ46" s="167"/>
      <c r="CA46" s="167"/>
      <c r="CC46" s="173">
        <v>41</v>
      </c>
      <c r="CD46" s="167"/>
      <c r="CE46" s="189"/>
      <c r="CF46" s="167"/>
      <c r="CG46" s="167"/>
      <c r="CH46" s="167"/>
      <c r="CI46" s="167"/>
      <c r="CJ46" s="167"/>
      <c r="CK46" s="167"/>
    </row>
    <row r="47" spans="1:89">
      <c r="A47" s="173">
        <v>42</v>
      </c>
      <c r="B47" s="167"/>
      <c r="C47" s="189"/>
      <c r="D47" s="167"/>
      <c r="E47" s="167"/>
      <c r="F47" s="167"/>
      <c r="G47" s="167"/>
      <c r="H47" s="167"/>
      <c r="I47" s="167"/>
      <c r="K47" s="173">
        <v>20</v>
      </c>
      <c r="L47" s="167"/>
      <c r="M47" s="189"/>
      <c r="N47" s="167"/>
      <c r="O47" s="167"/>
      <c r="P47" s="167"/>
      <c r="Q47" s="167"/>
      <c r="R47" s="167"/>
      <c r="S47" s="167"/>
      <c r="U47" s="173">
        <v>42</v>
      </c>
      <c r="V47" s="167"/>
      <c r="W47" s="189"/>
      <c r="X47" s="167"/>
      <c r="Y47" s="167"/>
      <c r="Z47" s="167"/>
      <c r="AA47" s="167"/>
      <c r="AB47" s="167"/>
      <c r="AC47" s="167"/>
      <c r="AE47" s="173">
        <v>42</v>
      </c>
      <c r="AF47" s="173"/>
      <c r="AG47" s="208"/>
      <c r="AH47" s="173"/>
      <c r="AI47" s="173"/>
      <c r="AJ47" s="173"/>
      <c r="AK47" s="173"/>
      <c r="AL47" s="173"/>
      <c r="AM47" s="173"/>
      <c r="AO47" s="173">
        <v>42</v>
      </c>
      <c r="AP47" s="167"/>
      <c r="AQ47" s="189"/>
      <c r="AR47" s="167"/>
      <c r="AS47" s="167"/>
      <c r="AT47" s="167"/>
      <c r="AU47" s="167"/>
      <c r="AV47" s="167"/>
      <c r="AW47" s="167"/>
      <c r="AY47" s="173">
        <v>42</v>
      </c>
      <c r="AZ47" s="167"/>
      <c r="BA47" s="189"/>
      <c r="BB47" s="167"/>
      <c r="BC47" s="167"/>
      <c r="BD47" s="167"/>
      <c r="BE47" s="167"/>
      <c r="BF47" s="167"/>
      <c r="BG47" s="167"/>
      <c r="BI47" s="173">
        <v>42</v>
      </c>
      <c r="BJ47" s="167"/>
      <c r="BK47" s="189"/>
      <c r="BL47" s="167"/>
      <c r="BM47" s="167"/>
      <c r="BN47" s="167"/>
      <c r="BO47" s="167"/>
      <c r="BP47" s="167"/>
      <c r="BQ47" s="167"/>
      <c r="BS47" s="173">
        <v>42</v>
      </c>
      <c r="BT47" s="167"/>
      <c r="BU47" s="189"/>
      <c r="BV47" s="167"/>
      <c r="BW47" s="167"/>
      <c r="BX47" s="167"/>
      <c r="BY47" s="167"/>
      <c r="BZ47" s="167"/>
      <c r="CA47" s="167"/>
      <c r="CC47" s="173">
        <v>42</v>
      </c>
      <c r="CD47" s="167"/>
      <c r="CE47" s="189"/>
      <c r="CF47" s="167"/>
      <c r="CG47" s="167"/>
      <c r="CH47" s="167"/>
      <c r="CI47" s="167"/>
      <c r="CJ47" s="167"/>
      <c r="CK47" s="167"/>
    </row>
    <row r="48" spans="1:89">
      <c r="A48" s="173">
        <v>43</v>
      </c>
      <c r="B48" s="167"/>
      <c r="C48" s="180"/>
      <c r="D48" s="167"/>
      <c r="E48" s="167"/>
      <c r="F48" s="167"/>
      <c r="G48" s="167"/>
      <c r="H48" s="167"/>
      <c r="I48" s="167"/>
      <c r="K48" s="173">
        <v>21</v>
      </c>
      <c r="L48" s="167"/>
      <c r="M48" s="180"/>
      <c r="N48" s="167"/>
      <c r="O48" s="167"/>
      <c r="P48" s="167"/>
      <c r="Q48" s="167"/>
      <c r="R48" s="167"/>
      <c r="S48" s="167"/>
      <c r="U48" s="173">
        <v>43</v>
      </c>
      <c r="V48" s="167"/>
      <c r="W48" s="180"/>
      <c r="X48" s="167"/>
      <c r="Y48" s="167"/>
      <c r="Z48" s="167"/>
      <c r="AA48" s="167"/>
      <c r="AB48" s="167"/>
      <c r="AC48" s="167"/>
      <c r="AE48" s="173">
        <v>43</v>
      </c>
      <c r="AF48" s="173"/>
      <c r="AG48" s="197"/>
      <c r="AH48" s="173"/>
      <c r="AI48" s="173"/>
      <c r="AJ48" s="173"/>
      <c r="AK48" s="173"/>
      <c r="AL48" s="173"/>
      <c r="AM48" s="173"/>
      <c r="AO48" s="173">
        <v>43</v>
      </c>
      <c r="AP48" s="167"/>
      <c r="AQ48" s="180"/>
      <c r="AR48" s="167"/>
      <c r="AS48" s="167"/>
      <c r="AT48" s="167"/>
      <c r="AU48" s="167"/>
      <c r="AV48" s="167"/>
      <c r="AW48" s="167"/>
      <c r="AY48" s="173">
        <v>43</v>
      </c>
      <c r="AZ48" s="167"/>
      <c r="BA48" s="180"/>
      <c r="BB48" s="167"/>
      <c r="BC48" s="167"/>
      <c r="BD48" s="167"/>
      <c r="BE48" s="167"/>
      <c r="BF48" s="167"/>
      <c r="BG48" s="167"/>
      <c r="BI48" s="173">
        <v>43</v>
      </c>
      <c r="BJ48" s="167"/>
      <c r="BK48" s="180"/>
      <c r="BL48" s="167"/>
      <c r="BM48" s="167"/>
      <c r="BN48" s="167"/>
      <c r="BO48" s="167"/>
      <c r="BP48" s="167"/>
      <c r="BQ48" s="167"/>
      <c r="BS48" s="173">
        <v>43</v>
      </c>
      <c r="BT48" s="167"/>
      <c r="BU48" s="180"/>
      <c r="BV48" s="167"/>
      <c r="BW48" s="167"/>
      <c r="BX48" s="167"/>
      <c r="BY48" s="167"/>
      <c r="BZ48" s="167"/>
      <c r="CA48" s="167"/>
      <c r="CC48" s="173">
        <v>43</v>
      </c>
      <c r="CD48" s="167"/>
      <c r="CE48" s="180"/>
      <c r="CF48" s="167"/>
      <c r="CG48" s="167"/>
      <c r="CH48" s="167"/>
      <c r="CI48" s="167"/>
      <c r="CJ48" s="167"/>
      <c r="CK48" s="167"/>
    </row>
    <row r="49" spans="1:89">
      <c r="A49" s="201">
        <v>44</v>
      </c>
      <c r="B49" s="184"/>
      <c r="C49" s="184"/>
      <c r="D49" s="184"/>
      <c r="E49" s="184"/>
      <c r="F49" s="184"/>
      <c r="G49" s="184"/>
      <c r="H49" s="184"/>
      <c r="I49" s="184"/>
      <c r="K49" s="173">
        <v>22</v>
      </c>
      <c r="L49" s="184"/>
      <c r="M49" s="184"/>
      <c r="N49" s="184"/>
      <c r="O49" s="184"/>
      <c r="P49" s="184"/>
      <c r="Q49" s="184"/>
      <c r="R49" s="184"/>
      <c r="S49" s="184"/>
      <c r="U49" s="201">
        <v>44</v>
      </c>
      <c r="V49" s="184"/>
      <c r="W49" s="184"/>
      <c r="X49" s="184"/>
      <c r="Y49" s="184"/>
      <c r="Z49" s="184"/>
      <c r="AA49" s="184"/>
      <c r="AB49" s="184"/>
      <c r="AC49" s="184"/>
      <c r="AE49" s="201">
        <v>44</v>
      </c>
      <c r="AF49" s="184"/>
      <c r="AG49" s="184"/>
      <c r="AH49" s="184"/>
      <c r="AI49" s="184"/>
      <c r="AJ49" s="184"/>
      <c r="AK49" s="184"/>
      <c r="AL49" s="184"/>
      <c r="AM49" s="184"/>
      <c r="AO49" s="201">
        <v>44</v>
      </c>
      <c r="AP49" s="184"/>
      <c r="AQ49" s="184"/>
      <c r="AR49" s="184"/>
      <c r="AS49" s="184"/>
      <c r="AT49" s="184"/>
      <c r="AU49" s="184"/>
      <c r="AV49" s="184"/>
      <c r="AW49" s="184"/>
      <c r="AY49" s="201">
        <v>44</v>
      </c>
      <c r="AZ49" s="184"/>
      <c r="BA49" s="184"/>
      <c r="BB49" s="184"/>
      <c r="BC49" s="184"/>
      <c r="BD49" s="184"/>
      <c r="BE49" s="184"/>
      <c r="BF49" s="184"/>
      <c r="BG49" s="184"/>
      <c r="BI49" s="201">
        <v>44</v>
      </c>
      <c r="BJ49" s="184"/>
      <c r="BK49" s="184"/>
      <c r="BL49" s="184"/>
      <c r="BM49" s="184"/>
      <c r="BN49" s="184"/>
      <c r="BO49" s="184"/>
      <c r="BP49" s="184"/>
      <c r="BQ49" s="184"/>
      <c r="BS49" s="201">
        <v>44</v>
      </c>
      <c r="BT49" s="184"/>
      <c r="BU49" s="184"/>
      <c r="BV49" s="184"/>
      <c r="BW49" s="184"/>
      <c r="BX49" s="184"/>
      <c r="BY49" s="184"/>
      <c r="BZ49" s="184"/>
      <c r="CA49" s="184"/>
      <c r="CC49" s="201">
        <v>44</v>
      </c>
      <c r="CD49" s="184"/>
      <c r="CE49" s="184"/>
      <c r="CF49" s="184"/>
      <c r="CG49" s="184"/>
      <c r="CH49" s="184"/>
      <c r="CI49" s="184"/>
      <c r="CJ49" s="184"/>
      <c r="CK49" s="184"/>
    </row>
    <row r="50" spans="1:89">
      <c r="A50" s="173">
        <v>45</v>
      </c>
      <c r="B50" s="184"/>
      <c r="C50" s="184"/>
      <c r="D50" s="184"/>
      <c r="E50" s="184"/>
      <c r="F50" s="184"/>
      <c r="G50" s="184"/>
      <c r="H50" s="184"/>
      <c r="I50" s="184"/>
      <c r="K50" s="173">
        <v>23</v>
      </c>
      <c r="L50" s="184"/>
      <c r="M50" s="184"/>
      <c r="N50" s="184"/>
      <c r="O50" s="184"/>
      <c r="P50" s="184"/>
      <c r="Q50" s="184"/>
      <c r="R50" s="184"/>
      <c r="S50" s="184"/>
      <c r="U50" s="173">
        <v>45</v>
      </c>
      <c r="V50" s="184"/>
      <c r="W50" s="184"/>
      <c r="X50" s="184"/>
      <c r="Y50" s="184"/>
      <c r="Z50" s="184"/>
      <c r="AA50" s="184"/>
      <c r="AB50" s="184"/>
      <c r="AC50" s="184"/>
      <c r="AE50" s="173">
        <v>45</v>
      </c>
      <c r="AF50" s="184"/>
      <c r="AG50" s="184"/>
      <c r="AH50" s="184"/>
      <c r="AI50" s="184"/>
      <c r="AJ50" s="184"/>
      <c r="AK50" s="184"/>
      <c r="AL50" s="184"/>
      <c r="AM50" s="184"/>
      <c r="AO50" s="173">
        <v>45</v>
      </c>
      <c r="AP50" s="184"/>
      <c r="AQ50" s="184"/>
      <c r="AR50" s="184"/>
      <c r="AS50" s="184"/>
      <c r="AT50" s="184"/>
      <c r="AU50" s="184"/>
      <c r="AV50" s="184"/>
      <c r="AW50" s="184"/>
      <c r="AY50" s="173">
        <v>45</v>
      </c>
      <c r="AZ50" s="184"/>
      <c r="BA50" s="184"/>
      <c r="BB50" s="184"/>
      <c r="BC50" s="184"/>
      <c r="BD50" s="184"/>
      <c r="BE50" s="184"/>
      <c r="BF50" s="184"/>
      <c r="BG50" s="184"/>
      <c r="BI50" s="173">
        <v>45</v>
      </c>
      <c r="BJ50" s="184"/>
      <c r="BK50" s="184"/>
      <c r="BL50" s="184"/>
      <c r="BM50" s="184"/>
      <c r="BN50" s="184"/>
      <c r="BO50" s="184"/>
      <c r="BP50" s="184"/>
      <c r="BQ50" s="184"/>
      <c r="BS50" s="173">
        <v>45</v>
      </c>
      <c r="BT50" s="184"/>
      <c r="BU50" s="184"/>
      <c r="BV50" s="184"/>
      <c r="BW50" s="184"/>
      <c r="BX50" s="184"/>
      <c r="BY50" s="184"/>
      <c r="BZ50" s="184"/>
      <c r="CA50" s="184"/>
      <c r="CC50" s="173">
        <v>45</v>
      </c>
      <c r="CD50" s="184"/>
      <c r="CE50" s="184"/>
      <c r="CF50" s="184"/>
      <c r="CG50" s="184"/>
      <c r="CH50" s="184"/>
      <c r="CI50" s="184"/>
      <c r="CJ50" s="184"/>
      <c r="CK50" s="184"/>
    </row>
    <row r="51" spans="1:89" ht="18" customHeight="1">
      <c r="A51" s="173">
        <v>46</v>
      </c>
      <c r="B51" s="184"/>
      <c r="C51" s="184"/>
      <c r="D51" s="184"/>
      <c r="E51" s="184"/>
      <c r="F51" s="184"/>
      <c r="G51" s="184"/>
      <c r="H51" s="184"/>
      <c r="I51" s="184"/>
      <c r="K51" s="173">
        <v>24</v>
      </c>
      <c r="L51" s="184"/>
      <c r="M51" s="184"/>
      <c r="N51" s="184"/>
      <c r="O51" s="184"/>
      <c r="P51" s="184"/>
      <c r="Q51" s="184"/>
      <c r="R51" s="184"/>
      <c r="S51" s="184"/>
      <c r="U51" s="173">
        <v>46</v>
      </c>
      <c r="V51" s="184"/>
      <c r="W51" s="184"/>
      <c r="X51" s="184"/>
      <c r="Y51" s="184"/>
      <c r="Z51" s="184"/>
      <c r="AA51" s="184"/>
      <c r="AB51" s="184"/>
      <c r="AC51" s="184"/>
      <c r="AE51" s="173">
        <v>46</v>
      </c>
      <c r="AF51" s="184"/>
      <c r="AG51" s="184"/>
      <c r="AH51" s="184"/>
      <c r="AI51" s="184"/>
      <c r="AJ51" s="184"/>
      <c r="AK51" s="184"/>
      <c r="AL51" s="184"/>
      <c r="AM51" s="184"/>
      <c r="AO51" s="173">
        <v>46</v>
      </c>
      <c r="AP51" s="184"/>
      <c r="AQ51" s="184"/>
      <c r="AR51" s="184"/>
      <c r="AS51" s="184"/>
      <c r="AT51" s="184"/>
      <c r="AU51" s="184"/>
      <c r="AV51" s="184"/>
      <c r="AW51" s="184"/>
      <c r="AY51" s="173">
        <v>46</v>
      </c>
      <c r="AZ51" s="184"/>
      <c r="BA51" s="184"/>
      <c r="BB51" s="184"/>
      <c r="BC51" s="184"/>
      <c r="BD51" s="184"/>
      <c r="BE51" s="184"/>
      <c r="BF51" s="184"/>
      <c r="BG51" s="184"/>
      <c r="BI51" s="173">
        <v>46</v>
      </c>
      <c r="BJ51" s="184"/>
      <c r="BK51" s="184"/>
      <c r="BL51" s="184"/>
      <c r="BM51" s="184"/>
      <c r="BN51" s="184"/>
      <c r="BO51" s="184"/>
      <c r="BP51" s="184"/>
      <c r="BQ51" s="184"/>
      <c r="BS51" s="173">
        <v>46</v>
      </c>
      <c r="BT51" s="184"/>
      <c r="BU51" s="184"/>
      <c r="BV51" s="184"/>
      <c r="BW51" s="184"/>
      <c r="BX51" s="184"/>
      <c r="BY51" s="184"/>
      <c r="BZ51" s="184"/>
      <c r="CA51" s="184"/>
      <c r="CC51" s="173">
        <v>46</v>
      </c>
      <c r="CD51" s="184"/>
      <c r="CE51" s="184"/>
      <c r="CF51" s="184"/>
      <c r="CG51" s="184"/>
      <c r="CH51" s="184"/>
      <c r="CI51" s="184"/>
      <c r="CJ51" s="184"/>
      <c r="CK51" s="184"/>
    </row>
    <row r="52" spans="1:89">
      <c r="A52" s="173">
        <v>47</v>
      </c>
      <c r="B52" s="167"/>
      <c r="C52" s="189"/>
      <c r="D52" s="167"/>
      <c r="E52" s="167"/>
      <c r="F52" s="167"/>
      <c r="G52" s="167"/>
      <c r="H52" s="167"/>
      <c r="I52" s="167"/>
      <c r="K52" s="173">
        <v>25</v>
      </c>
      <c r="L52" s="167"/>
      <c r="M52" s="189"/>
      <c r="N52" s="167"/>
      <c r="O52" s="167"/>
      <c r="P52" s="167"/>
      <c r="Q52" s="167"/>
      <c r="R52" s="167"/>
      <c r="S52" s="167"/>
      <c r="U52" s="173">
        <v>47</v>
      </c>
      <c r="V52" s="167"/>
      <c r="W52" s="189"/>
      <c r="X52" s="167"/>
      <c r="Y52" s="167"/>
      <c r="Z52" s="167"/>
      <c r="AA52" s="167"/>
      <c r="AB52" s="167"/>
      <c r="AC52" s="167"/>
      <c r="AE52" s="173">
        <v>47</v>
      </c>
      <c r="AF52" s="167"/>
      <c r="AG52" s="189"/>
      <c r="AH52" s="167"/>
      <c r="AI52" s="167"/>
      <c r="AJ52" s="167"/>
      <c r="AK52" s="167"/>
      <c r="AL52" s="167"/>
      <c r="AM52" s="167"/>
      <c r="AO52" s="173">
        <v>47</v>
      </c>
      <c r="AP52" s="167"/>
      <c r="AQ52" s="189"/>
      <c r="AR52" s="167"/>
      <c r="AS52" s="167"/>
      <c r="AT52" s="167"/>
      <c r="AU52" s="167"/>
      <c r="AV52" s="167"/>
      <c r="AW52" s="167"/>
      <c r="AY52" s="173">
        <v>47</v>
      </c>
      <c r="AZ52" s="167"/>
      <c r="BA52" s="189"/>
      <c r="BB52" s="167"/>
      <c r="BC52" s="167"/>
      <c r="BD52" s="167"/>
      <c r="BE52" s="167"/>
      <c r="BF52" s="167"/>
      <c r="BG52" s="167"/>
      <c r="BI52" s="173">
        <v>47</v>
      </c>
      <c r="BJ52" s="167"/>
      <c r="BK52" s="189"/>
      <c r="BL52" s="167"/>
      <c r="BM52" s="167"/>
      <c r="BN52" s="167"/>
      <c r="BO52" s="167"/>
      <c r="BP52" s="167"/>
      <c r="BQ52" s="167"/>
      <c r="BS52" s="173">
        <v>47</v>
      </c>
      <c r="BT52" s="167"/>
      <c r="BU52" s="189"/>
      <c r="BV52" s="167"/>
      <c r="BW52" s="167"/>
      <c r="BX52" s="167"/>
      <c r="BY52" s="167"/>
      <c r="BZ52" s="167"/>
      <c r="CA52" s="167"/>
      <c r="CC52" s="173">
        <v>47</v>
      </c>
      <c r="CD52" s="167"/>
      <c r="CE52" s="189"/>
      <c r="CF52" s="167"/>
      <c r="CG52" s="167"/>
      <c r="CH52" s="167"/>
      <c r="CI52" s="167"/>
      <c r="CJ52" s="167"/>
      <c r="CK52" s="167"/>
    </row>
    <row r="53" spans="1:89">
      <c r="A53" s="201">
        <v>48</v>
      </c>
      <c r="B53" s="184"/>
      <c r="C53" s="184"/>
      <c r="D53" s="184"/>
      <c r="E53" s="184"/>
      <c r="F53" s="184"/>
      <c r="G53" s="184"/>
      <c r="H53" s="184"/>
      <c r="I53" s="184"/>
      <c r="K53" s="173">
        <v>26</v>
      </c>
      <c r="L53" s="184"/>
      <c r="M53" s="184"/>
      <c r="N53" s="184"/>
      <c r="O53" s="184"/>
      <c r="P53" s="184"/>
      <c r="Q53" s="184"/>
      <c r="R53" s="184"/>
      <c r="S53" s="184"/>
      <c r="U53" s="201">
        <v>48</v>
      </c>
      <c r="V53" s="184"/>
      <c r="W53" s="184"/>
      <c r="X53" s="184"/>
      <c r="Y53" s="184"/>
      <c r="Z53" s="184"/>
      <c r="AA53" s="184"/>
      <c r="AB53" s="184"/>
      <c r="AC53" s="184"/>
      <c r="AE53" s="201">
        <v>48</v>
      </c>
      <c r="AF53" s="184"/>
      <c r="AG53" s="184"/>
      <c r="AH53" s="184"/>
      <c r="AI53" s="184"/>
      <c r="AJ53" s="184"/>
      <c r="AK53" s="184"/>
      <c r="AL53" s="184"/>
      <c r="AM53" s="184"/>
      <c r="AO53" s="201">
        <v>48</v>
      </c>
      <c r="AP53" s="184"/>
      <c r="AQ53" s="184"/>
      <c r="AR53" s="184"/>
      <c r="AS53" s="184"/>
      <c r="AT53" s="184"/>
      <c r="AU53" s="184"/>
      <c r="AV53" s="184"/>
      <c r="AW53" s="184"/>
      <c r="AY53" s="201">
        <v>48</v>
      </c>
      <c r="AZ53" s="184"/>
      <c r="BA53" s="184"/>
      <c r="BB53" s="184"/>
      <c r="BC53" s="184"/>
      <c r="BD53" s="184"/>
      <c r="BE53" s="184"/>
      <c r="BF53" s="184"/>
      <c r="BG53" s="184"/>
      <c r="BI53" s="201">
        <v>48</v>
      </c>
      <c r="BJ53" s="184"/>
      <c r="BK53" s="184"/>
      <c r="BL53" s="184"/>
      <c r="BM53" s="184"/>
      <c r="BN53" s="184"/>
      <c r="BO53" s="184"/>
      <c r="BP53" s="184"/>
      <c r="BQ53" s="184"/>
      <c r="BS53" s="201">
        <v>48</v>
      </c>
      <c r="BT53" s="184"/>
      <c r="BU53" s="184"/>
      <c r="BV53" s="184"/>
      <c r="BW53" s="184"/>
      <c r="BX53" s="184"/>
      <c r="BY53" s="184"/>
      <c r="BZ53" s="184"/>
      <c r="CA53" s="184"/>
      <c r="CC53" s="201">
        <v>48</v>
      </c>
      <c r="CD53" s="184"/>
      <c r="CE53" s="184"/>
      <c r="CF53" s="184"/>
      <c r="CG53" s="184"/>
      <c r="CH53" s="184"/>
      <c r="CI53" s="184"/>
      <c r="CJ53" s="184"/>
      <c r="CK53" s="184"/>
    </row>
    <row r="54" spans="1:89">
      <c r="A54" s="173">
        <v>49</v>
      </c>
      <c r="B54" s="184"/>
      <c r="C54" s="184"/>
      <c r="D54" s="184"/>
      <c r="E54" s="184"/>
      <c r="F54" s="184"/>
      <c r="G54" s="184"/>
      <c r="H54" s="184"/>
      <c r="I54" s="184"/>
      <c r="K54" s="173">
        <v>27</v>
      </c>
      <c r="L54" s="184"/>
      <c r="M54" s="184"/>
      <c r="N54" s="184"/>
      <c r="O54" s="184"/>
      <c r="P54" s="184"/>
      <c r="Q54" s="184"/>
      <c r="R54" s="184"/>
      <c r="S54" s="184"/>
      <c r="U54" s="173">
        <v>49</v>
      </c>
      <c r="V54" s="184"/>
      <c r="W54" s="184"/>
      <c r="X54" s="184"/>
      <c r="Y54" s="184"/>
      <c r="Z54" s="184"/>
      <c r="AA54" s="184"/>
      <c r="AB54" s="184"/>
      <c r="AC54" s="184"/>
      <c r="AE54" s="173">
        <v>49</v>
      </c>
      <c r="AF54" s="184"/>
      <c r="AG54" s="184"/>
      <c r="AH54" s="184"/>
      <c r="AI54" s="184"/>
      <c r="AJ54" s="184"/>
      <c r="AK54" s="184"/>
      <c r="AL54" s="184"/>
      <c r="AM54" s="184"/>
      <c r="AO54" s="173">
        <v>49</v>
      </c>
      <c r="AP54" s="184"/>
      <c r="AQ54" s="184"/>
      <c r="AR54" s="184"/>
      <c r="AS54" s="184"/>
      <c r="AT54" s="184"/>
      <c r="AU54" s="184"/>
      <c r="AV54" s="184"/>
      <c r="AW54" s="184"/>
      <c r="AY54" s="173">
        <v>49</v>
      </c>
      <c r="AZ54" s="184"/>
      <c r="BA54" s="184"/>
      <c r="BB54" s="184"/>
      <c r="BC54" s="184"/>
      <c r="BD54" s="184"/>
      <c r="BE54" s="184"/>
      <c r="BF54" s="184"/>
      <c r="BG54" s="184"/>
      <c r="BI54" s="173">
        <v>49</v>
      </c>
      <c r="BJ54" s="184"/>
      <c r="BK54" s="184"/>
      <c r="BL54" s="184"/>
      <c r="BM54" s="184"/>
      <c r="BN54" s="184"/>
      <c r="BO54" s="184"/>
      <c r="BP54" s="184"/>
      <c r="BQ54" s="184"/>
      <c r="BS54" s="173">
        <v>49</v>
      </c>
      <c r="BT54" s="184"/>
      <c r="BU54" s="184"/>
      <c r="BV54" s="184"/>
      <c r="BW54" s="184"/>
      <c r="BX54" s="184"/>
      <c r="BY54" s="184"/>
      <c r="BZ54" s="184"/>
      <c r="CA54" s="184"/>
      <c r="CC54" s="173">
        <v>49</v>
      </c>
      <c r="CD54" s="184"/>
      <c r="CE54" s="184"/>
      <c r="CF54" s="184"/>
      <c r="CG54" s="184"/>
      <c r="CH54" s="184"/>
      <c r="CI54" s="184"/>
      <c r="CJ54" s="184"/>
      <c r="CK54" s="184"/>
    </row>
    <row r="55" spans="1:89" ht="18" customHeight="1">
      <c r="A55" s="173">
        <v>50</v>
      </c>
      <c r="B55" s="184"/>
      <c r="C55" s="184"/>
      <c r="D55" s="184"/>
      <c r="E55" s="184"/>
      <c r="F55" s="184"/>
      <c r="G55" s="184"/>
      <c r="H55" s="184"/>
      <c r="I55" s="184"/>
      <c r="K55" s="173">
        <v>28</v>
      </c>
      <c r="L55" s="184"/>
      <c r="M55" s="184"/>
      <c r="N55" s="184"/>
      <c r="O55" s="184"/>
      <c r="P55" s="184"/>
      <c r="Q55" s="184"/>
      <c r="R55" s="184"/>
      <c r="S55" s="184"/>
      <c r="U55" s="173">
        <v>50</v>
      </c>
      <c r="V55" s="184"/>
      <c r="W55" s="184"/>
      <c r="X55" s="184"/>
      <c r="Y55" s="184"/>
      <c r="Z55" s="184"/>
      <c r="AA55" s="184"/>
      <c r="AB55" s="184"/>
      <c r="AC55" s="184"/>
      <c r="AE55" s="173">
        <v>50</v>
      </c>
      <c r="AF55" s="184"/>
      <c r="AG55" s="184"/>
      <c r="AH55" s="184"/>
      <c r="AI55" s="184"/>
      <c r="AJ55" s="184"/>
      <c r="AK55" s="184"/>
      <c r="AL55" s="184"/>
      <c r="AM55" s="184"/>
      <c r="AO55" s="173">
        <v>50</v>
      </c>
      <c r="AP55" s="184"/>
      <c r="AQ55" s="184"/>
      <c r="AR55" s="184"/>
      <c r="AS55" s="184"/>
      <c r="AT55" s="184"/>
      <c r="AU55" s="184"/>
      <c r="AV55" s="184"/>
      <c r="AW55" s="184"/>
      <c r="AY55" s="173">
        <v>50</v>
      </c>
      <c r="AZ55" s="184"/>
      <c r="BA55" s="184"/>
      <c r="BB55" s="184"/>
      <c r="BC55" s="184"/>
      <c r="BD55" s="184"/>
      <c r="BE55" s="184"/>
      <c r="BF55" s="184"/>
      <c r="BG55" s="184"/>
      <c r="BI55" s="173">
        <v>50</v>
      </c>
      <c r="BJ55" s="184"/>
      <c r="BK55" s="184"/>
      <c r="BL55" s="184"/>
      <c r="BM55" s="184"/>
      <c r="BN55" s="184"/>
      <c r="BO55" s="184"/>
      <c r="BP55" s="184"/>
      <c r="BQ55" s="184"/>
      <c r="BS55" s="173">
        <v>50</v>
      </c>
      <c r="BT55" s="184"/>
      <c r="BU55" s="184"/>
      <c r="BV55" s="184"/>
      <c r="BW55" s="184"/>
      <c r="BX55" s="184"/>
      <c r="BY55" s="184"/>
      <c r="BZ55" s="184"/>
      <c r="CA55" s="184"/>
      <c r="CC55" s="173">
        <v>50</v>
      </c>
      <c r="CD55" s="184"/>
      <c r="CE55" s="184"/>
      <c r="CF55" s="184"/>
      <c r="CG55" s="184"/>
      <c r="CH55" s="184"/>
      <c r="CI55" s="184"/>
      <c r="CJ55" s="184"/>
      <c r="CK55" s="184"/>
    </row>
    <row r="56" spans="1:89" s="163" customFormat="1" ht="63" customHeight="1">
      <c r="A56" s="325" t="s">
        <v>749</v>
      </c>
      <c r="B56" s="325"/>
      <c r="C56" s="325"/>
      <c r="D56" s="325"/>
      <c r="E56" s="325"/>
      <c r="F56" s="325"/>
      <c r="G56" s="325"/>
      <c r="H56" s="325"/>
      <c r="I56" s="325"/>
      <c r="K56" s="325" t="s">
        <v>749</v>
      </c>
      <c r="L56" s="325"/>
      <c r="M56" s="325"/>
      <c r="N56" s="325"/>
      <c r="O56" s="325"/>
      <c r="P56" s="325"/>
      <c r="Q56" s="325"/>
      <c r="R56" s="325"/>
      <c r="S56" s="325"/>
      <c r="U56" s="325" t="s">
        <v>749</v>
      </c>
      <c r="V56" s="325"/>
      <c r="W56" s="325"/>
      <c r="X56" s="325"/>
      <c r="Y56" s="325"/>
      <c r="Z56" s="325"/>
      <c r="AA56" s="325"/>
      <c r="AB56" s="325"/>
      <c r="AC56" s="325"/>
      <c r="AE56" s="325" t="s">
        <v>749</v>
      </c>
      <c r="AF56" s="325"/>
      <c r="AG56" s="325"/>
      <c r="AH56" s="325"/>
      <c r="AI56" s="325"/>
      <c r="AJ56" s="325"/>
      <c r="AK56" s="325"/>
      <c r="AL56" s="325"/>
      <c r="AM56" s="325"/>
      <c r="AO56" s="325" t="s">
        <v>749</v>
      </c>
      <c r="AP56" s="325"/>
      <c r="AQ56" s="325"/>
      <c r="AR56" s="325"/>
      <c r="AS56" s="325"/>
      <c r="AT56" s="325"/>
      <c r="AU56" s="325"/>
      <c r="AV56" s="325"/>
      <c r="AW56" s="325"/>
      <c r="AY56" s="325" t="s">
        <v>749</v>
      </c>
      <c r="AZ56" s="325"/>
      <c r="BA56" s="325"/>
      <c r="BB56" s="325"/>
      <c r="BC56" s="325"/>
      <c r="BD56" s="325"/>
      <c r="BE56" s="325"/>
      <c r="BF56" s="325"/>
      <c r="BG56" s="325"/>
      <c r="BI56" s="325" t="s">
        <v>749</v>
      </c>
      <c r="BJ56" s="325"/>
      <c r="BK56" s="325"/>
      <c r="BL56" s="325"/>
      <c r="BM56" s="325"/>
      <c r="BN56" s="325"/>
      <c r="BO56" s="325"/>
      <c r="BP56" s="325"/>
      <c r="BQ56" s="325"/>
      <c r="BS56" s="325" t="s">
        <v>749</v>
      </c>
      <c r="BT56" s="325"/>
      <c r="BU56" s="325"/>
      <c r="BV56" s="325"/>
      <c r="BW56" s="325"/>
      <c r="BX56" s="325"/>
      <c r="BY56" s="325"/>
      <c r="BZ56" s="325"/>
      <c r="CA56" s="325"/>
    </row>
    <row r="58" spans="1:89">
      <c r="A58" s="322" t="s">
        <v>330</v>
      </c>
      <c r="B58" s="322"/>
      <c r="C58" s="322"/>
      <c r="D58" s="322"/>
      <c r="E58" s="322"/>
      <c r="F58" s="322"/>
      <c r="G58" s="322"/>
      <c r="H58" s="322"/>
      <c r="I58" s="322"/>
      <c r="K58" s="322" t="s">
        <v>330</v>
      </c>
      <c r="L58" s="322"/>
      <c r="M58" s="322"/>
      <c r="N58" s="322"/>
      <c r="O58" s="322"/>
      <c r="P58" s="322"/>
      <c r="Q58" s="322"/>
      <c r="R58" s="322"/>
      <c r="S58" s="322"/>
      <c r="U58" s="322" t="s">
        <v>330</v>
      </c>
      <c r="V58" s="322"/>
      <c r="W58" s="322"/>
      <c r="X58" s="322"/>
      <c r="Y58" s="322"/>
      <c r="Z58" s="322"/>
      <c r="AA58" s="322"/>
      <c r="AB58" s="322"/>
      <c r="AC58" s="322"/>
      <c r="AE58" s="322" t="s">
        <v>330</v>
      </c>
      <c r="AF58" s="322"/>
      <c r="AG58" s="322"/>
      <c r="AH58" s="322"/>
      <c r="AI58" s="322"/>
      <c r="AJ58" s="322"/>
      <c r="AK58" s="322"/>
      <c r="AL58" s="322"/>
      <c r="AM58" s="322"/>
      <c r="AO58" s="322" t="s">
        <v>330</v>
      </c>
      <c r="AP58" s="322"/>
      <c r="AQ58" s="322"/>
      <c r="AR58" s="322"/>
      <c r="AS58" s="322"/>
      <c r="AT58" s="322"/>
      <c r="AU58" s="322"/>
      <c r="AV58" s="322"/>
      <c r="AW58" s="322"/>
      <c r="AY58" s="322" t="s">
        <v>330</v>
      </c>
      <c r="AZ58" s="322"/>
      <c r="BA58" s="322"/>
      <c r="BB58" s="322"/>
      <c r="BC58" s="322"/>
      <c r="BD58" s="322"/>
      <c r="BE58" s="322"/>
      <c r="BF58" s="322"/>
      <c r="BG58" s="322"/>
      <c r="BI58" s="322" t="s">
        <v>330</v>
      </c>
      <c r="BJ58" s="322"/>
      <c r="BK58" s="322"/>
      <c r="BL58" s="322"/>
      <c r="BM58" s="322"/>
      <c r="BN58" s="322"/>
      <c r="BO58" s="322"/>
      <c r="BP58" s="322"/>
      <c r="BQ58" s="322"/>
    </row>
    <row r="59" spans="1:89">
      <c r="A59" s="165"/>
      <c r="C59" s="316" t="s">
        <v>750</v>
      </c>
      <c r="D59" s="316"/>
      <c r="E59" s="316"/>
      <c r="F59" s="316"/>
      <c r="K59" s="165"/>
      <c r="M59" s="316" t="s">
        <v>751</v>
      </c>
      <c r="N59" s="316"/>
      <c r="O59" s="316"/>
      <c r="P59" s="316"/>
      <c r="U59" s="165">
        <v>2014</v>
      </c>
      <c r="W59" s="316" t="s">
        <v>752</v>
      </c>
      <c r="X59" s="316"/>
      <c r="Y59" s="316"/>
      <c r="Z59" s="316"/>
      <c r="AE59" s="165">
        <v>2014</v>
      </c>
      <c r="AG59" s="316" t="s">
        <v>753</v>
      </c>
      <c r="AH59" s="316"/>
      <c r="AI59" s="316"/>
      <c r="AJ59" s="316"/>
      <c r="AO59" s="165">
        <v>2014</v>
      </c>
      <c r="AQ59" s="316" t="s">
        <v>754</v>
      </c>
      <c r="AR59" s="316"/>
      <c r="AS59" s="316"/>
      <c r="AT59" s="316"/>
      <c r="AY59" s="165">
        <v>2014</v>
      </c>
      <c r="BA59" s="316" t="s">
        <v>755</v>
      </c>
      <c r="BB59" s="316"/>
      <c r="BC59" s="316"/>
      <c r="BD59" s="316"/>
      <c r="BI59" s="165">
        <v>2014</v>
      </c>
      <c r="BK59" s="316" t="s">
        <v>756</v>
      </c>
      <c r="BL59" s="316"/>
      <c r="BM59" s="316"/>
      <c r="BN59" s="316"/>
    </row>
    <row r="60" spans="1:89" ht="18" customHeight="1">
      <c r="A60" s="315" t="s">
        <v>339</v>
      </c>
      <c r="B60" s="314" t="s">
        <v>340</v>
      </c>
      <c r="C60" s="314" t="s">
        <v>341</v>
      </c>
      <c r="D60" s="314"/>
      <c r="E60" s="314" t="s">
        <v>199</v>
      </c>
      <c r="F60" s="314"/>
      <c r="G60" s="314"/>
      <c r="H60" s="166" t="s">
        <v>342</v>
      </c>
      <c r="I60" s="314" t="s">
        <v>343</v>
      </c>
      <c r="K60" s="315" t="s">
        <v>339</v>
      </c>
      <c r="L60" s="314" t="s">
        <v>340</v>
      </c>
      <c r="M60" s="314" t="s">
        <v>341</v>
      </c>
      <c r="N60" s="314"/>
      <c r="O60" s="314" t="s">
        <v>199</v>
      </c>
      <c r="P60" s="314"/>
      <c r="Q60" s="314"/>
      <c r="R60" s="166" t="s">
        <v>342</v>
      </c>
      <c r="S60" s="314" t="s">
        <v>343</v>
      </c>
      <c r="U60" s="315" t="s">
        <v>339</v>
      </c>
      <c r="V60" s="314" t="s">
        <v>340</v>
      </c>
      <c r="W60" s="314" t="s">
        <v>341</v>
      </c>
      <c r="X60" s="314"/>
      <c r="Y60" s="314" t="s">
        <v>199</v>
      </c>
      <c r="Z60" s="314"/>
      <c r="AA60" s="314"/>
      <c r="AB60" s="166" t="s">
        <v>342</v>
      </c>
      <c r="AC60" s="314" t="s">
        <v>343</v>
      </c>
      <c r="AE60" s="315" t="s">
        <v>339</v>
      </c>
      <c r="AF60" s="314" t="s">
        <v>340</v>
      </c>
      <c r="AG60" s="314" t="s">
        <v>341</v>
      </c>
      <c r="AH60" s="314"/>
      <c r="AI60" s="314" t="s">
        <v>199</v>
      </c>
      <c r="AJ60" s="314"/>
      <c r="AK60" s="314"/>
      <c r="AL60" s="166" t="s">
        <v>342</v>
      </c>
      <c r="AM60" s="314" t="s">
        <v>343</v>
      </c>
      <c r="AO60" s="315" t="s">
        <v>339</v>
      </c>
      <c r="AP60" s="314" t="s">
        <v>340</v>
      </c>
      <c r="AQ60" s="314" t="s">
        <v>341</v>
      </c>
      <c r="AR60" s="314"/>
      <c r="AS60" s="314" t="s">
        <v>199</v>
      </c>
      <c r="AT60" s="314"/>
      <c r="AU60" s="314"/>
      <c r="AV60" s="166" t="s">
        <v>342</v>
      </c>
      <c r="AW60" s="314" t="s">
        <v>343</v>
      </c>
      <c r="AY60" s="315" t="s">
        <v>339</v>
      </c>
      <c r="AZ60" s="314" t="s">
        <v>340</v>
      </c>
      <c r="BA60" s="314" t="s">
        <v>341</v>
      </c>
      <c r="BB60" s="314"/>
      <c r="BC60" s="314" t="s">
        <v>199</v>
      </c>
      <c r="BD60" s="314"/>
      <c r="BE60" s="314"/>
      <c r="BF60" s="166" t="s">
        <v>342</v>
      </c>
      <c r="BG60" s="314" t="s">
        <v>343</v>
      </c>
      <c r="BI60" s="315" t="s">
        <v>339</v>
      </c>
      <c r="BJ60" s="314" t="s">
        <v>340</v>
      </c>
      <c r="BK60" s="314" t="s">
        <v>341</v>
      </c>
      <c r="BL60" s="314"/>
      <c r="BM60" s="314" t="s">
        <v>199</v>
      </c>
      <c r="BN60" s="314"/>
      <c r="BO60" s="314"/>
      <c r="BP60" s="166" t="s">
        <v>342</v>
      </c>
      <c r="BQ60" s="314" t="s">
        <v>343</v>
      </c>
    </row>
    <row r="61" spans="1:89">
      <c r="A61" s="315"/>
      <c r="B61" s="314"/>
      <c r="C61" s="314"/>
      <c r="D61" s="314"/>
      <c r="E61" s="167" t="s">
        <v>345</v>
      </c>
      <c r="F61" s="167" t="s">
        <v>346</v>
      </c>
      <c r="G61" s="167" t="s">
        <v>347</v>
      </c>
      <c r="H61" s="167" t="s">
        <v>348</v>
      </c>
      <c r="I61" s="314"/>
      <c r="K61" s="315"/>
      <c r="L61" s="314"/>
      <c r="M61" s="314"/>
      <c r="N61" s="314"/>
      <c r="O61" s="167" t="s">
        <v>345</v>
      </c>
      <c r="P61" s="167" t="s">
        <v>346</v>
      </c>
      <c r="Q61" s="167" t="s">
        <v>347</v>
      </c>
      <c r="R61" s="167" t="s">
        <v>348</v>
      </c>
      <c r="S61" s="314"/>
      <c r="U61" s="315"/>
      <c r="V61" s="314"/>
      <c r="W61" s="314"/>
      <c r="X61" s="314"/>
      <c r="Y61" s="167" t="s">
        <v>345</v>
      </c>
      <c r="Z61" s="167" t="s">
        <v>346</v>
      </c>
      <c r="AA61" s="167" t="s">
        <v>347</v>
      </c>
      <c r="AB61" s="167" t="s">
        <v>348</v>
      </c>
      <c r="AC61" s="314"/>
      <c r="AE61" s="315"/>
      <c r="AF61" s="314"/>
      <c r="AG61" s="314"/>
      <c r="AH61" s="314"/>
      <c r="AI61" s="167" t="s">
        <v>345</v>
      </c>
      <c r="AJ61" s="167" t="s">
        <v>346</v>
      </c>
      <c r="AK61" s="167" t="s">
        <v>347</v>
      </c>
      <c r="AL61" s="167" t="s">
        <v>348</v>
      </c>
      <c r="AM61" s="314"/>
      <c r="AO61" s="315"/>
      <c r="AP61" s="314"/>
      <c r="AQ61" s="314"/>
      <c r="AR61" s="314"/>
      <c r="AS61" s="167" t="s">
        <v>345</v>
      </c>
      <c r="AT61" s="167" t="s">
        <v>346</v>
      </c>
      <c r="AU61" s="167" t="s">
        <v>347</v>
      </c>
      <c r="AV61" s="167" t="s">
        <v>348</v>
      </c>
      <c r="AW61" s="314"/>
      <c r="AY61" s="315"/>
      <c r="AZ61" s="314"/>
      <c r="BA61" s="314"/>
      <c r="BB61" s="314"/>
      <c r="BC61" s="167" t="s">
        <v>345</v>
      </c>
      <c r="BD61" s="167" t="s">
        <v>346</v>
      </c>
      <c r="BE61" s="167" t="s">
        <v>347</v>
      </c>
      <c r="BF61" s="167" t="s">
        <v>348</v>
      </c>
      <c r="BG61" s="314"/>
      <c r="BI61" s="315"/>
      <c r="BJ61" s="314"/>
      <c r="BK61" s="314"/>
      <c r="BL61" s="314"/>
      <c r="BM61" s="167" t="s">
        <v>345</v>
      </c>
      <c r="BN61" s="167" t="s">
        <v>346</v>
      </c>
      <c r="BO61" s="167" t="s">
        <v>347</v>
      </c>
      <c r="BP61" s="167" t="s">
        <v>348</v>
      </c>
      <c r="BQ61" s="314"/>
    </row>
    <row r="62" spans="1:89">
      <c r="A62" s="168">
        <v>1</v>
      </c>
      <c r="B62" s="169" t="s">
        <v>757</v>
      </c>
      <c r="C62" s="170" t="s">
        <v>758</v>
      </c>
      <c r="D62" s="171" t="s">
        <v>351</v>
      </c>
      <c r="E62" s="172"/>
      <c r="F62" s="171"/>
      <c r="G62" s="172"/>
      <c r="H62" s="172"/>
      <c r="I62" s="172"/>
      <c r="K62" s="323" t="s">
        <v>759</v>
      </c>
      <c r="L62" s="324"/>
      <c r="M62" s="324"/>
      <c r="N62" s="324"/>
      <c r="O62" s="324"/>
      <c r="P62" s="324"/>
      <c r="Q62" s="324"/>
      <c r="R62" s="324"/>
      <c r="S62" s="324"/>
      <c r="U62" s="168">
        <v>1</v>
      </c>
      <c r="V62" s="169" t="s">
        <v>760</v>
      </c>
      <c r="W62" s="170" t="s">
        <v>761</v>
      </c>
      <c r="X62" s="171" t="s">
        <v>351</v>
      </c>
      <c r="Y62" s="172" t="s">
        <v>356</v>
      </c>
      <c r="Z62" s="171"/>
      <c r="AA62" s="172"/>
      <c r="AB62" s="172" t="s">
        <v>360</v>
      </c>
      <c r="AC62" s="172"/>
      <c r="AE62" s="168">
        <v>1</v>
      </c>
      <c r="AF62" s="169" t="s">
        <v>762</v>
      </c>
      <c r="AG62" s="170" t="s">
        <v>763</v>
      </c>
      <c r="AH62" s="171" t="s">
        <v>351</v>
      </c>
      <c r="AI62" s="173" t="s">
        <v>205</v>
      </c>
      <c r="AJ62" s="171"/>
      <c r="AK62" s="173"/>
      <c r="AL62" s="173" t="s">
        <v>353</v>
      </c>
      <c r="AM62" s="173"/>
      <c r="AO62" s="168">
        <v>1</v>
      </c>
      <c r="AP62" s="169" t="s">
        <v>764</v>
      </c>
      <c r="AQ62" s="170" t="s">
        <v>765</v>
      </c>
      <c r="AR62" s="171" t="s">
        <v>351</v>
      </c>
      <c r="AS62" s="173" t="s">
        <v>205</v>
      </c>
      <c r="AT62" s="171"/>
      <c r="AU62" s="167"/>
      <c r="AV62" s="167" t="s">
        <v>382</v>
      </c>
      <c r="AW62" s="167"/>
      <c r="AY62" s="168">
        <v>1</v>
      </c>
      <c r="AZ62" s="169" t="s">
        <v>766</v>
      </c>
      <c r="BA62" s="170" t="s">
        <v>767</v>
      </c>
      <c r="BB62" s="171" t="s">
        <v>351</v>
      </c>
      <c r="BC62" s="172" t="s">
        <v>356</v>
      </c>
      <c r="BD62" s="171"/>
      <c r="BE62" s="173"/>
      <c r="BF62" s="173" t="s">
        <v>377</v>
      </c>
      <c r="BG62" s="173"/>
      <c r="BI62" s="168">
        <v>1</v>
      </c>
      <c r="BJ62" s="186"/>
      <c r="BK62" s="187"/>
      <c r="BL62" s="188"/>
      <c r="BM62" s="172"/>
      <c r="BN62" s="172"/>
      <c r="BO62" s="172"/>
      <c r="BP62" s="172"/>
      <c r="BQ62" s="172"/>
    </row>
    <row r="63" spans="1:89">
      <c r="A63" s="168">
        <v>2</v>
      </c>
      <c r="B63" s="169" t="s">
        <v>768</v>
      </c>
      <c r="C63" s="170" t="s">
        <v>769</v>
      </c>
      <c r="D63" s="171" t="s">
        <v>369</v>
      </c>
      <c r="E63" s="172" t="s">
        <v>356</v>
      </c>
      <c r="F63" s="171"/>
      <c r="G63" s="172"/>
      <c r="H63" s="172" t="s">
        <v>377</v>
      </c>
      <c r="I63" s="172"/>
      <c r="K63" s="315" t="s">
        <v>339</v>
      </c>
      <c r="L63" s="314" t="s">
        <v>340</v>
      </c>
      <c r="M63" s="314" t="s">
        <v>341</v>
      </c>
      <c r="N63" s="314"/>
      <c r="O63" s="314" t="s">
        <v>199</v>
      </c>
      <c r="P63" s="314"/>
      <c r="Q63" s="314"/>
      <c r="R63" s="166" t="s">
        <v>342</v>
      </c>
      <c r="S63" s="314" t="s">
        <v>343</v>
      </c>
      <c r="U63" s="168">
        <v>2</v>
      </c>
      <c r="V63" s="169" t="s">
        <v>179</v>
      </c>
      <c r="W63" s="170" t="s">
        <v>770</v>
      </c>
      <c r="X63" s="171" t="s">
        <v>351</v>
      </c>
      <c r="Y63" s="172" t="s">
        <v>356</v>
      </c>
      <c r="Z63" s="171"/>
      <c r="AA63" s="172"/>
      <c r="AB63" s="172" t="s">
        <v>360</v>
      </c>
      <c r="AC63" s="172"/>
      <c r="AE63" s="168">
        <v>2</v>
      </c>
      <c r="AF63" s="169" t="s">
        <v>771</v>
      </c>
      <c r="AG63" s="170" t="s">
        <v>772</v>
      </c>
      <c r="AH63" s="171" t="s">
        <v>351</v>
      </c>
      <c r="AI63" s="173" t="s">
        <v>356</v>
      </c>
      <c r="AJ63" s="171"/>
      <c r="AK63" s="172"/>
      <c r="AL63" s="172" t="s">
        <v>357</v>
      </c>
      <c r="AM63" s="172"/>
      <c r="AO63" s="168">
        <v>2</v>
      </c>
      <c r="AP63" s="169" t="s">
        <v>773</v>
      </c>
      <c r="AQ63" s="170" t="s">
        <v>774</v>
      </c>
      <c r="AR63" s="171" t="s">
        <v>351</v>
      </c>
      <c r="AS63" s="173" t="s">
        <v>356</v>
      </c>
      <c r="AT63" s="171"/>
      <c r="AU63" s="173"/>
      <c r="AV63" s="173" t="s">
        <v>360</v>
      </c>
      <c r="AW63" s="173"/>
      <c r="AY63" s="168">
        <v>2</v>
      </c>
      <c r="AZ63" s="169" t="s">
        <v>775</v>
      </c>
      <c r="BA63" s="170" t="s">
        <v>436</v>
      </c>
      <c r="BB63" s="171" t="s">
        <v>351</v>
      </c>
      <c r="BC63" s="172" t="s">
        <v>205</v>
      </c>
      <c r="BD63" s="171"/>
      <c r="BE63" s="172"/>
      <c r="BF63" s="172" t="s">
        <v>382</v>
      </c>
      <c r="BG63" s="172"/>
      <c r="BI63" s="168">
        <v>2</v>
      </c>
      <c r="BJ63" s="186"/>
      <c r="BK63" s="187"/>
      <c r="BL63" s="188"/>
      <c r="BM63" s="172"/>
      <c r="BN63" s="172"/>
      <c r="BO63" s="172"/>
      <c r="BP63" s="172"/>
      <c r="BQ63" s="172"/>
    </row>
    <row r="64" spans="1:89">
      <c r="A64" s="168">
        <v>3</v>
      </c>
      <c r="B64" s="169" t="s">
        <v>776</v>
      </c>
      <c r="C64" s="170" t="s">
        <v>777</v>
      </c>
      <c r="D64" s="171" t="s">
        <v>351</v>
      </c>
      <c r="E64" s="172"/>
      <c r="F64" s="171"/>
      <c r="G64" s="172"/>
      <c r="H64" s="172"/>
      <c r="I64" s="172"/>
      <c r="K64" s="315"/>
      <c r="L64" s="314"/>
      <c r="M64" s="314"/>
      <c r="N64" s="314"/>
      <c r="O64" s="167" t="s">
        <v>345</v>
      </c>
      <c r="P64" s="167" t="s">
        <v>346</v>
      </c>
      <c r="Q64" s="167" t="s">
        <v>347</v>
      </c>
      <c r="R64" s="167" t="s">
        <v>348</v>
      </c>
      <c r="S64" s="314"/>
      <c r="U64" s="168">
        <v>3</v>
      </c>
      <c r="V64" s="169" t="s">
        <v>778</v>
      </c>
      <c r="W64" s="170" t="s">
        <v>779</v>
      </c>
      <c r="X64" s="171" t="s">
        <v>351</v>
      </c>
      <c r="Y64" s="172" t="s">
        <v>356</v>
      </c>
      <c r="Z64" s="171" t="s">
        <v>370</v>
      </c>
      <c r="AA64" s="172"/>
      <c r="AB64" s="172" t="s">
        <v>357</v>
      </c>
      <c r="AC64" s="172"/>
      <c r="AE64" s="168">
        <v>3</v>
      </c>
      <c r="AF64" s="169" t="s">
        <v>780</v>
      </c>
      <c r="AG64" s="170" t="s">
        <v>781</v>
      </c>
      <c r="AH64" s="171" t="s">
        <v>351</v>
      </c>
      <c r="AI64" s="173" t="s">
        <v>205</v>
      </c>
      <c r="AJ64" s="171"/>
      <c r="AK64" s="172"/>
      <c r="AL64" s="172" t="s">
        <v>382</v>
      </c>
      <c r="AM64" s="172"/>
      <c r="AO64" s="168">
        <v>3</v>
      </c>
      <c r="AP64" s="169" t="s">
        <v>782</v>
      </c>
      <c r="AQ64" s="170" t="s">
        <v>783</v>
      </c>
      <c r="AR64" s="171" t="s">
        <v>351</v>
      </c>
      <c r="AS64" s="173" t="s">
        <v>356</v>
      </c>
      <c r="AT64" s="171"/>
      <c r="AU64" s="173"/>
      <c r="AV64" s="173" t="s">
        <v>360</v>
      </c>
      <c r="AW64" s="173"/>
      <c r="AY64" s="168">
        <v>3</v>
      </c>
      <c r="AZ64" s="169" t="s">
        <v>784</v>
      </c>
      <c r="BA64" s="170" t="s">
        <v>785</v>
      </c>
      <c r="BB64" s="171" t="s">
        <v>351</v>
      </c>
      <c r="BC64" s="172" t="s">
        <v>356</v>
      </c>
      <c r="BD64" s="171" t="s">
        <v>370</v>
      </c>
      <c r="BE64" s="172"/>
      <c r="BF64" s="172" t="s">
        <v>357</v>
      </c>
      <c r="BG64" s="172"/>
      <c r="BI64" s="168">
        <v>3</v>
      </c>
      <c r="BJ64" s="186"/>
      <c r="BK64" s="187"/>
      <c r="BL64" s="188"/>
      <c r="BM64" s="172"/>
      <c r="BN64" s="172"/>
      <c r="BO64" s="172"/>
      <c r="BP64" s="172"/>
      <c r="BQ64" s="172"/>
    </row>
    <row r="65" spans="1:69">
      <c r="A65" s="168">
        <v>4</v>
      </c>
      <c r="B65" s="169" t="s">
        <v>163</v>
      </c>
      <c r="C65" s="170" t="s">
        <v>386</v>
      </c>
      <c r="D65" s="171" t="s">
        <v>351</v>
      </c>
      <c r="E65" s="172" t="s">
        <v>205</v>
      </c>
      <c r="F65" s="171" t="s">
        <v>352</v>
      </c>
      <c r="G65" s="172"/>
      <c r="H65" s="172" t="s">
        <v>353</v>
      </c>
      <c r="I65" s="172"/>
      <c r="K65" s="168">
        <v>1</v>
      </c>
      <c r="L65" s="169" t="s">
        <v>786</v>
      </c>
      <c r="M65" s="170" t="s">
        <v>787</v>
      </c>
      <c r="N65" s="171" t="s">
        <v>351</v>
      </c>
      <c r="O65" s="210" t="s">
        <v>205</v>
      </c>
      <c r="P65" s="210" t="s">
        <v>352</v>
      </c>
      <c r="Q65" s="210"/>
      <c r="R65" s="210" t="s">
        <v>353</v>
      </c>
      <c r="S65" s="210"/>
      <c r="U65" s="168">
        <v>4</v>
      </c>
      <c r="V65" s="169" t="s">
        <v>788</v>
      </c>
      <c r="W65" s="170" t="s">
        <v>789</v>
      </c>
      <c r="X65" s="171" t="s">
        <v>351</v>
      </c>
      <c r="Y65" s="172" t="s">
        <v>205</v>
      </c>
      <c r="Z65" s="171"/>
      <c r="AA65" s="173"/>
      <c r="AB65" s="173" t="s">
        <v>382</v>
      </c>
      <c r="AC65" s="173"/>
      <c r="AE65" s="168">
        <v>4</v>
      </c>
      <c r="AF65" s="169" t="s">
        <v>790</v>
      </c>
      <c r="AG65" s="170" t="s">
        <v>761</v>
      </c>
      <c r="AH65" s="171" t="s">
        <v>351</v>
      </c>
      <c r="AI65" s="173" t="s">
        <v>356</v>
      </c>
      <c r="AJ65" s="171"/>
      <c r="AK65" s="173"/>
      <c r="AL65" s="173" t="s">
        <v>360</v>
      </c>
      <c r="AM65" s="173"/>
      <c r="AO65" s="168">
        <v>4</v>
      </c>
      <c r="AP65" s="169" t="s">
        <v>177</v>
      </c>
      <c r="AQ65" s="170" t="s">
        <v>791</v>
      </c>
      <c r="AR65" s="171" t="s">
        <v>351</v>
      </c>
      <c r="AS65" s="173" t="s">
        <v>356</v>
      </c>
      <c r="AT65" s="171"/>
      <c r="AU65" s="173"/>
      <c r="AV65" s="173" t="s">
        <v>360</v>
      </c>
      <c r="AW65" s="173"/>
      <c r="AY65" s="168">
        <v>4</v>
      </c>
      <c r="AZ65" s="169" t="s">
        <v>792</v>
      </c>
      <c r="BA65" s="170" t="s">
        <v>793</v>
      </c>
      <c r="BB65" s="171" t="s">
        <v>351</v>
      </c>
      <c r="BC65" s="172" t="s">
        <v>205</v>
      </c>
      <c r="BD65" s="171"/>
      <c r="BE65" s="172"/>
      <c r="BF65" s="172" t="s">
        <v>382</v>
      </c>
      <c r="BG65" s="172"/>
      <c r="BI65" s="168">
        <v>4</v>
      </c>
      <c r="BJ65" s="186"/>
      <c r="BK65" s="187"/>
      <c r="BL65" s="188"/>
      <c r="BM65" s="172"/>
      <c r="BN65" s="172"/>
      <c r="BO65" s="172"/>
      <c r="BP65" s="172"/>
      <c r="BQ65" s="172"/>
    </row>
    <row r="66" spans="1:69">
      <c r="A66" s="168">
        <v>5</v>
      </c>
      <c r="B66" s="169" t="s">
        <v>319</v>
      </c>
      <c r="C66" s="170" t="s">
        <v>561</v>
      </c>
      <c r="D66" s="171" t="s">
        <v>351</v>
      </c>
      <c r="E66" s="172" t="s">
        <v>356</v>
      </c>
      <c r="F66" s="171" t="s">
        <v>370</v>
      </c>
      <c r="G66" s="172"/>
      <c r="H66" s="172" t="s">
        <v>377</v>
      </c>
      <c r="I66" s="172"/>
      <c r="K66" s="168">
        <v>2</v>
      </c>
      <c r="L66" s="169" t="s">
        <v>794</v>
      </c>
      <c r="M66" s="170" t="s">
        <v>795</v>
      </c>
      <c r="N66" s="171" t="s">
        <v>351</v>
      </c>
      <c r="O66" s="210" t="s">
        <v>205</v>
      </c>
      <c r="P66" s="210"/>
      <c r="Q66" s="210"/>
      <c r="R66" s="210" t="s">
        <v>353</v>
      </c>
      <c r="S66" s="210"/>
      <c r="U66" s="168">
        <v>5</v>
      </c>
      <c r="V66" s="169" t="s">
        <v>796</v>
      </c>
      <c r="W66" s="170" t="s">
        <v>797</v>
      </c>
      <c r="X66" s="171" t="s">
        <v>351</v>
      </c>
      <c r="Y66" s="172" t="s">
        <v>205</v>
      </c>
      <c r="Z66" s="171"/>
      <c r="AA66" s="172"/>
      <c r="AB66" s="172" t="s">
        <v>382</v>
      </c>
      <c r="AC66" s="172"/>
      <c r="AE66" s="168">
        <v>5</v>
      </c>
      <c r="AF66" s="169" t="s">
        <v>798</v>
      </c>
      <c r="AG66" s="170" t="s">
        <v>799</v>
      </c>
      <c r="AH66" s="171" t="s">
        <v>351</v>
      </c>
      <c r="AI66" s="173" t="s">
        <v>356</v>
      </c>
      <c r="AJ66" s="171"/>
      <c r="AK66" s="172"/>
      <c r="AL66" s="172" t="s">
        <v>360</v>
      </c>
      <c r="AM66" s="172"/>
      <c r="AO66" s="168">
        <v>5</v>
      </c>
      <c r="AP66" s="169" t="s">
        <v>800</v>
      </c>
      <c r="AQ66" s="170" t="s">
        <v>801</v>
      </c>
      <c r="AR66" s="171" t="s">
        <v>369</v>
      </c>
      <c r="AS66" s="173" t="s">
        <v>205</v>
      </c>
      <c r="AT66" s="171"/>
      <c r="AU66" s="172"/>
      <c r="AV66" s="172" t="s">
        <v>382</v>
      </c>
      <c r="AW66" s="172"/>
      <c r="AY66" s="168">
        <v>5</v>
      </c>
      <c r="AZ66" s="169" t="s">
        <v>802</v>
      </c>
      <c r="BA66" s="170" t="s">
        <v>803</v>
      </c>
      <c r="BB66" s="171" t="s">
        <v>351</v>
      </c>
      <c r="BC66" s="172" t="s">
        <v>356</v>
      </c>
      <c r="BD66" s="171"/>
      <c r="BE66" s="172"/>
      <c r="BF66" s="172" t="s">
        <v>377</v>
      </c>
      <c r="BG66" s="172"/>
      <c r="BI66" s="168">
        <v>5</v>
      </c>
      <c r="BJ66" s="186"/>
      <c r="BK66" s="187"/>
      <c r="BL66" s="188"/>
      <c r="BM66" s="172"/>
      <c r="BN66" s="172"/>
      <c r="BO66" s="172"/>
      <c r="BP66" s="172"/>
      <c r="BQ66" s="172"/>
    </row>
    <row r="67" spans="1:69">
      <c r="A67" s="168">
        <v>6</v>
      </c>
      <c r="B67" s="169" t="s">
        <v>804</v>
      </c>
      <c r="C67" s="170" t="s">
        <v>805</v>
      </c>
      <c r="D67" s="171" t="s">
        <v>351</v>
      </c>
      <c r="E67" s="172"/>
      <c r="F67" s="171"/>
      <c r="G67" s="173"/>
      <c r="H67" s="172"/>
      <c r="I67" s="173"/>
      <c r="K67" s="168">
        <v>3</v>
      </c>
      <c r="L67" s="169" t="s">
        <v>260</v>
      </c>
      <c r="M67" s="170" t="s">
        <v>806</v>
      </c>
      <c r="N67" s="171" t="s">
        <v>351</v>
      </c>
      <c r="O67" s="210" t="s">
        <v>205</v>
      </c>
      <c r="P67" s="173"/>
      <c r="Q67" s="173"/>
      <c r="R67" s="173" t="s">
        <v>382</v>
      </c>
      <c r="S67" s="173"/>
      <c r="U67" s="168">
        <v>6</v>
      </c>
      <c r="V67" s="169" t="s">
        <v>807</v>
      </c>
      <c r="W67" s="170" t="s">
        <v>808</v>
      </c>
      <c r="X67" s="171" t="s">
        <v>351</v>
      </c>
      <c r="Y67" s="172"/>
      <c r="Z67" s="171"/>
      <c r="AA67" s="173"/>
      <c r="AB67" s="173"/>
      <c r="AC67" s="173"/>
      <c r="AE67" s="168">
        <v>6</v>
      </c>
      <c r="AF67" s="169" t="s">
        <v>809</v>
      </c>
      <c r="AG67" s="170" t="s">
        <v>810</v>
      </c>
      <c r="AH67" s="171" t="s">
        <v>351</v>
      </c>
      <c r="AI67" s="173"/>
      <c r="AJ67" s="171"/>
      <c r="AK67" s="173"/>
      <c r="AL67" s="173"/>
      <c r="AM67" s="173"/>
      <c r="AO67" s="168">
        <v>6</v>
      </c>
      <c r="AP67" s="169" t="s">
        <v>811</v>
      </c>
      <c r="AQ67" s="170" t="s">
        <v>812</v>
      </c>
      <c r="AR67" s="171" t="s">
        <v>351</v>
      </c>
      <c r="AS67" s="173" t="s">
        <v>356</v>
      </c>
      <c r="AT67" s="171" t="s">
        <v>370</v>
      </c>
      <c r="AU67" s="172"/>
      <c r="AV67" s="172" t="s">
        <v>357</v>
      </c>
      <c r="AW67" s="172"/>
      <c r="AY67" s="168">
        <v>6</v>
      </c>
      <c r="AZ67" s="169" t="s">
        <v>813</v>
      </c>
      <c r="BA67" s="170" t="s">
        <v>724</v>
      </c>
      <c r="BB67" s="171" t="s">
        <v>351</v>
      </c>
      <c r="BC67" s="172" t="s">
        <v>356</v>
      </c>
      <c r="BD67" s="171"/>
      <c r="BE67" s="172"/>
      <c r="BF67" s="172" t="s">
        <v>360</v>
      </c>
      <c r="BG67" s="172"/>
      <c r="BI67" s="168">
        <v>6</v>
      </c>
      <c r="BJ67" s="186"/>
      <c r="BK67" s="187"/>
      <c r="BL67" s="188"/>
      <c r="BM67" s="172"/>
      <c r="BN67" s="172"/>
      <c r="BO67" s="172"/>
      <c r="BP67" s="172"/>
      <c r="BQ67" s="172"/>
    </row>
    <row r="68" spans="1:69">
      <c r="A68" s="168">
        <v>7</v>
      </c>
      <c r="B68" s="169" t="s">
        <v>327</v>
      </c>
      <c r="C68" s="170" t="s">
        <v>814</v>
      </c>
      <c r="D68" s="171" t="s">
        <v>351</v>
      </c>
      <c r="E68" s="172" t="s">
        <v>205</v>
      </c>
      <c r="F68" s="171" t="s">
        <v>352</v>
      </c>
      <c r="G68" s="172"/>
      <c r="H68" s="172" t="s">
        <v>390</v>
      </c>
      <c r="I68" s="172"/>
      <c r="K68" s="168">
        <v>4</v>
      </c>
      <c r="L68" s="169" t="s">
        <v>815</v>
      </c>
      <c r="M68" s="170" t="s">
        <v>816</v>
      </c>
      <c r="N68" s="171" t="s">
        <v>351</v>
      </c>
      <c r="O68" s="210" t="s">
        <v>205</v>
      </c>
      <c r="P68" s="167"/>
      <c r="Q68" s="167"/>
      <c r="R68" s="167" t="s">
        <v>382</v>
      </c>
      <c r="S68" s="167"/>
      <c r="U68" s="168">
        <v>7</v>
      </c>
      <c r="V68" s="169" t="s">
        <v>817</v>
      </c>
      <c r="W68" s="170" t="s">
        <v>818</v>
      </c>
      <c r="X68" s="171" t="s">
        <v>351</v>
      </c>
      <c r="Y68" s="172" t="s">
        <v>205</v>
      </c>
      <c r="Z68" s="171"/>
      <c r="AA68" s="173"/>
      <c r="AB68" s="172" t="s">
        <v>382</v>
      </c>
      <c r="AC68" s="172"/>
      <c r="AE68" s="168">
        <v>7</v>
      </c>
      <c r="AF68" s="169" t="s">
        <v>819</v>
      </c>
      <c r="AG68" s="170" t="s">
        <v>820</v>
      </c>
      <c r="AH68" s="171" t="s">
        <v>351</v>
      </c>
      <c r="AI68" s="173"/>
      <c r="AJ68" s="171"/>
      <c r="AK68" s="173"/>
      <c r="AL68" s="173"/>
      <c r="AM68" s="173"/>
      <c r="AO68" s="168">
        <v>7</v>
      </c>
      <c r="AP68" s="169" t="s">
        <v>821</v>
      </c>
      <c r="AQ68" s="170" t="s">
        <v>822</v>
      </c>
      <c r="AR68" s="171" t="s">
        <v>351</v>
      </c>
      <c r="AS68" s="173" t="s">
        <v>356</v>
      </c>
      <c r="AT68" s="171"/>
      <c r="AU68" s="173"/>
      <c r="AV68" s="173" t="s">
        <v>360</v>
      </c>
      <c r="AW68" s="173"/>
      <c r="AY68" s="168">
        <v>7</v>
      </c>
      <c r="AZ68" s="169" t="s">
        <v>823</v>
      </c>
      <c r="BA68" s="170" t="s">
        <v>824</v>
      </c>
      <c r="BB68" s="171" t="s">
        <v>351</v>
      </c>
      <c r="BC68" s="172" t="s">
        <v>356</v>
      </c>
      <c r="BD68" s="171"/>
      <c r="BE68" s="172"/>
      <c r="BF68" s="172" t="s">
        <v>360</v>
      </c>
      <c r="BG68" s="172"/>
      <c r="BI68" s="168">
        <v>7</v>
      </c>
      <c r="BJ68" s="186"/>
      <c r="BK68" s="187"/>
      <c r="BL68" s="188"/>
      <c r="BM68" s="172"/>
      <c r="BN68" s="172"/>
      <c r="BO68" s="172"/>
      <c r="BP68" s="172"/>
      <c r="BQ68" s="172"/>
    </row>
    <row r="69" spans="1:69">
      <c r="A69" s="168">
        <v>8</v>
      </c>
      <c r="B69" s="169" t="s">
        <v>825</v>
      </c>
      <c r="C69" s="170" t="s">
        <v>826</v>
      </c>
      <c r="D69" s="171" t="s">
        <v>351</v>
      </c>
      <c r="E69" s="172" t="s">
        <v>356</v>
      </c>
      <c r="F69" s="171"/>
      <c r="G69" s="173"/>
      <c r="H69" s="172" t="s">
        <v>360</v>
      </c>
      <c r="I69" s="173"/>
      <c r="K69" s="168">
        <v>5</v>
      </c>
      <c r="L69" s="169" t="s">
        <v>827</v>
      </c>
      <c r="M69" s="170" t="s">
        <v>828</v>
      </c>
      <c r="N69" s="171" t="s">
        <v>351</v>
      </c>
      <c r="O69" s="210" t="s">
        <v>356</v>
      </c>
      <c r="P69" s="167"/>
      <c r="Q69" s="167"/>
      <c r="R69" s="167" t="s">
        <v>377</v>
      </c>
      <c r="S69" s="167"/>
      <c r="U69" s="168">
        <v>8</v>
      </c>
      <c r="V69" s="169" t="s">
        <v>829</v>
      </c>
      <c r="W69" s="170" t="s">
        <v>830</v>
      </c>
      <c r="X69" s="171" t="s">
        <v>351</v>
      </c>
      <c r="Y69" s="172" t="s">
        <v>356</v>
      </c>
      <c r="Z69" s="171"/>
      <c r="AA69" s="172"/>
      <c r="AB69" s="172" t="s">
        <v>360</v>
      </c>
      <c r="AC69" s="172"/>
      <c r="AE69" s="168">
        <v>8</v>
      </c>
      <c r="AF69" s="169" t="s">
        <v>831</v>
      </c>
      <c r="AG69" s="170" t="s">
        <v>832</v>
      </c>
      <c r="AH69" s="171" t="s">
        <v>351</v>
      </c>
      <c r="AI69" s="173" t="s">
        <v>356</v>
      </c>
      <c r="AJ69" s="171"/>
      <c r="AK69" s="172"/>
      <c r="AL69" s="172" t="s">
        <v>377</v>
      </c>
      <c r="AM69" s="172"/>
      <c r="AO69" s="168">
        <v>8</v>
      </c>
      <c r="AP69" s="169" t="s">
        <v>833</v>
      </c>
      <c r="AQ69" s="170" t="s">
        <v>834</v>
      </c>
      <c r="AR69" s="171" t="s">
        <v>351</v>
      </c>
      <c r="AS69" s="173" t="s">
        <v>205</v>
      </c>
      <c r="AT69" s="171"/>
      <c r="AU69" s="173"/>
      <c r="AV69" s="173" t="s">
        <v>382</v>
      </c>
      <c r="AW69" s="173"/>
      <c r="AY69" s="168">
        <v>8</v>
      </c>
      <c r="AZ69" s="169" t="s">
        <v>835</v>
      </c>
      <c r="BA69" s="170" t="s">
        <v>836</v>
      </c>
      <c r="BB69" s="171" t="s">
        <v>351</v>
      </c>
      <c r="BC69" s="172" t="s">
        <v>356</v>
      </c>
      <c r="BD69" s="171"/>
      <c r="BE69" s="172"/>
      <c r="BF69" s="172" t="s">
        <v>360</v>
      </c>
      <c r="BG69" s="172"/>
      <c r="BI69" s="168">
        <v>8</v>
      </c>
      <c r="BJ69" s="186"/>
      <c r="BK69" s="187"/>
      <c r="BL69" s="188"/>
      <c r="BM69" s="172"/>
      <c r="BN69" s="172"/>
      <c r="BO69" s="172"/>
      <c r="BP69" s="172"/>
      <c r="BQ69" s="172"/>
    </row>
    <row r="70" spans="1:69">
      <c r="A70" s="168">
        <v>9</v>
      </c>
      <c r="B70" s="169" t="s">
        <v>837</v>
      </c>
      <c r="C70" s="170" t="s">
        <v>838</v>
      </c>
      <c r="D70" s="171" t="s">
        <v>351</v>
      </c>
      <c r="E70" s="172" t="s">
        <v>205</v>
      </c>
      <c r="F70" s="171"/>
      <c r="G70" s="172"/>
      <c r="H70" s="172" t="s">
        <v>353</v>
      </c>
      <c r="I70" s="172"/>
      <c r="K70" s="168">
        <v>6</v>
      </c>
      <c r="L70" s="192"/>
      <c r="M70" s="193"/>
      <c r="N70" s="194"/>
      <c r="O70" s="167"/>
      <c r="P70" s="167"/>
      <c r="Q70" s="167"/>
      <c r="R70" s="167"/>
      <c r="S70" s="167"/>
      <c r="U70" s="168">
        <v>9</v>
      </c>
      <c r="V70" s="169" t="s">
        <v>839</v>
      </c>
      <c r="W70" s="170" t="s">
        <v>840</v>
      </c>
      <c r="X70" s="171" t="s">
        <v>351</v>
      </c>
      <c r="Y70" s="172" t="s">
        <v>205</v>
      </c>
      <c r="Z70" s="171" t="s">
        <v>352</v>
      </c>
      <c r="AA70" s="172"/>
      <c r="AB70" s="173" t="s">
        <v>353</v>
      </c>
      <c r="AC70" s="173"/>
      <c r="AE70" s="168">
        <v>9</v>
      </c>
      <c r="AF70" s="169" t="s">
        <v>841</v>
      </c>
      <c r="AG70" s="170" t="s">
        <v>842</v>
      </c>
      <c r="AH70" s="171" t="s">
        <v>351</v>
      </c>
      <c r="AI70" s="173" t="s">
        <v>205</v>
      </c>
      <c r="AJ70" s="171"/>
      <c r="AK70" s="173"/>
      <c r="AL70" s="173" t="s">
        <v>390</v>
      </c>
      <c r="AM70" s="173"/>
      <c r="AO70" s="168">
        <v>9</v>
      </c>
      <c r="AP70" s="169" t="s">
        <v>843</v>
      </c>
      <c r="AQ70" s="170" t="s">
        <v>842</v>
      </c>
      <c r="AR70" s="171" t="s">
        <v>351</v>
      </c>
      <c r="AS70" s="173" t="s">
        <v>205</v>
      </c>
      <c r="AT70" s="171"/>
      <c r="AU70" s="173"/>
      <c r="AV70" s="173" t="s">
        <v>382</v>
      </c>
      <c r="AW70" s="173"/>
      <c r="AY70" s="168">
        <v>9</v>
      </c>
      <c r="AZ70" s="169" t="s">
        <v>844</v>
      </c>
      <c r="BA70" s="170" t="s">
        <v>845</v>
      </c>
      <c r="BB70" s="171" t="s">
        <v>351</v>
      </c>
      <c r="BC70" s="172"/>
      <c r="BD70" s="171"/>
      <c r="BE70" s="173"/>
      <c r="BF70" s="173"/>
      <c r="BG70" s="173"/>
      <c r="BI70" s="168">
        <v>9</v>
      </c>
      <c r="BJ70" s="186"/>
      <c r="BK70" s="187"/>
      <c r="BL70" s="188"/>
      <c r="BM70" s="172"/>
      <c r="BN70" s="172"/>
      <c r="BO70" s="172"/>
      <c r="BP70" s="172"/>
      <c r="BQ70" s="172"/>
    </row>
    <row r="71" spans="1:69">
      <c r="A71" s="168">
        <v>10</v>
      </c>
      <c r="B71" s="169" t="s">
        <v>846</v>
      </c>
      <c r="C71" s="170" t="s">
        <v>716</v>
      </c>
      <c r="D71" s="171" t="s">
        <v>351</v>
      </c>
      <c r="E71" s="172" t="s">
        <v>356</v>
      </c>
      <c r="F71" s="171"/>
      <c r="G71" s="173"/>
      <c r="H71" s="172" t="s">
        <v>360</v>
      </c>
      <c r="I71" s="173"/>
      <c r="K71" s="168">
        <v>7</v>
      </c>
      <c r="L71" s="192"/>
      <c r="M71" s="193"/>
      <c r="N71" s="194"/>
      <c r="O71" s="167"/>
      <c r="P71" s="167"/>
      <c r="Q71" s="167"/>
      <c r="R71" s="167"/>
      <c r="S71" s="167"/>
      <c r="U71" s="173">
        <v>10</v>
      </c>
      <c r="V71" s="169" t="s">
        <v>847</v>
      </c>
      <c r="W71" s="170" t="s">
        <v>848</v>
      </c>
      <c r="X71" s="171" t="s">
        <v>351</v>
      </c>
      <c r="Y71" s="172"/>
      <c r="Z71" s="171"/>
      <c r="AA71" s="173"/>
      <c r="AB71" s="173"/>
      <c r="AC71" s="173"/>
      <c r="AE71" s="173">
        <v>10</v>
      </c>
      <c r="AF71" s="169" t="s">
        <v>849</v>
      </c>
      <c r="AG71" s="170" t="s">
        <v>850</v>
      </c>
      <c r="AH71" s="171" t="s">
        <v>351</v>
      </c>
      <c r="AI71" s="173" t="s">
        <v>356</v>
      </c>
      <c r="AJ71" s="171"/>
      <c r="AK71" s="172"/>
      <c r="AL71" s="172" t="s">
        <v>360</v>
      </c>
      <c r="AM71" s="172"/>
      <c r="AO71" s="173">
        <v>10</v>
      </c>
      <c r="AP71" s="169" t="s">
        <v>851</v>
      </c>
      <c r="AQ71" s="170" t="s">
        <v>852</v>
      </c>
      <c r="AR71" s="171" t="s">
        <v>351</v>
      </c>
      <c r="AS71" s="173" t="s">
        <v>205</v>
      </c>
      <c r="AT71" s="171"/>
      <c r="AU71" s="172"/>
      <c r="AV71" s="172" t="s">
        <v>390</v>
      </c>
      <c r="AW71" s="172"/>
      <c r="AY71" s="168">
        <v>10</v>
      </c>
      <c r="AZ71" s="169" t="s">
        <v>853</v>
      </c>
      <c r="BA71" s="170" t="s">
        <v>854</v>
      </c>
      <c r="BB71" s="171" t="s">
        <v>351</v>
      </c>
      <c r="BC71" s="172" t="s">
        <v>356</v>
      </c>
      <c r="BD71" s="171" t="s">
        <v>370</v>
      </c>
      <c r="BE71" s="172"/>
      <c r="BF71" s="172" t="s">
        <v>377</v>
      </c>
      <c r="BG71" s="172"/>
      <c r="BI71" s="173">
        <v>10</v>
      </c>
      <c r="BJ71" s="192"/>
      <c r="BK71" s="193"/>
      <c r="BL71" s="194"/>
      <c r="BM71" s="173"/>
      <c r="BN71" s="173"/>
      <c r="BO71" s="173"/>
      <c r="BP71" s="173"/>
      <c r="BQ71" s="173"/>
    </row>
    <row r="72" spans="1:69">
      <c r="A72" s="168">
        <v>11</v>
      </c>
      <c r="B72" s="169" t="s">
        <v>164</v>
      </c>
      <c r="C72" s="170" t="s">
        <v>855</v>
      </c>
      <c r="D72" s="171" t="s">
        <v>434</v>
      </c>
      <c r="E72" s="172" t="s">
        <v>205</v>
      </c>
      <c r="F72" s="171"/>
      <c r="G72" s="176"/>
      <c r="H72" s="172" t="s">
        <v>390</v>
      </c>
      <c r="I72" s="176"/>
      <c r="K72" s="168">
        <v>8</v>
      </c>
      <c r="L72" s="192"/>
      <c r="M72" s="193"/>
      <c r="N72" s="194"/>
      <c r="O72" s="167"/>
      <c r="P72" s="167"/>
      <c r="Q72" s="167"/>
      <c r="R72" s="167"/>
      <c r="S72" s="167"/>
      <c r="U72" s="173">
        <v>11</v>
      </c>
      <c r="V72" s="169" t="s">
        <v>856</v>
      </c>
      <c r="W72" s="170" t="s">
        <v>857</v>
      </c>
      <c r="X72" s="171" t="s">
        <v>351</v>
      </c>
      <c r="Y72" s="172" t="s">
        <v>356</v>
      </c>
      <c r="Z72" s="171"/>
      <c r="AA72" s="173"/>
      <c r="AB72" s="172" t="s">
        <v>360</v>
      </c>
      <c r="AC72" s="172"/>
      <c r="AE72" s="173">
        <v>11</v>
      </c>
      <c r="AF72" s="169" t="s">
        <v>858</v>
      </c>
      <c r="AG72" s="170" t="s">
        <v>859</v>
      </c>
      <c r="AH72" s="171" t="s">
        <v>351</v>
      </c>
      <c r="AI72" s="173" t="s">
        <v>356</v>
      </c>
      <c r="AJ72" s="171"/>
      <c r="AK72" s="173"/>
      <c r="AL72" s="173" t="s">
        <v>357</v>
      </c>
      <c r="AM72" s="173"/>
      <c r="AO72" s="173">
        <v>11</v>
      </c>
      <c r="AP72" s="169" t="s">
        <v>860</v>
      </c>
      <c r="AQ72" s="170" t="s">
        <v>473</v>
      </c>
      <c r="AR72" s="171" t="s">
        <v>351</v>
      </c>
      <c r="AS72" s="173" t="s">
        <v>205</v>
      </c>
      <c r="AT72" s="171" t="s">
        <v>352</v>
      </c>
      <c r="AU72" s="173"/>
      <c r="AV72" s="173" t="s">
        <v>353</v>
      </c>
      <c r="AW72" s="173"/>
      <c r="AY72" s="168">
        <v>11</v>
      </c>
      <c r="AZ72" s="169" t="s">
        <v>861</v>
      </c>
      <c r="BA72" s="170" t="s">
        <v>862</v>
      </c>
      <c r="BB72" s="171" t="s">
        <v>519</v>
      </c>
      <c r="BC72" s="172"/>
      <c r="BD72" s="171"/>
      <c r="BE72" s="172"/>
      <c r="BF72" s="172"/>
      <c r="BG72" s="172"/>
      <c r="BI72" s="173">
        <v>11</v>
      </c>
      <c r="BJ72" s="186"/>
      <c r="BK72" s="187"/>
      <c r="BL72" s="188"/>
      <c r="BM72" s="172"/>
      <c r="BN72" s="172"/>
      <c r="BO72" s="172"/>
      <c r="BP72" s="172"/>
      <c r="BQ72" s="172"/>
    </row>
    <row r="73" spans="1:69">
      <c r="A73" s="168">
        <v>12</v>
      </c>
      <c r="B73" s="169" t="s">
        <v>863</v>
      </c>
      <c r="C73" s="170" t="s">
        <v>864</v>
      </c>
      <c r="D73" s="171" t="s">
        <v>351</v>
      </c>
      <c r="E73" s="172" t="s">
        <v>356</v>
      </c>
      <c r="F73" s="171"/>
      <c r="G73" s="172"/>
      <c r="H73" s="172" t="s">
        <v>360</v>
      </c>
      <c r="I73" s="172"/>
      <c r="K73" s="168">
        <v>9</v>
      </c>
      <c r="L73" s="186"/>
      <c r="M73" s="187"/>
      <c r="N73" s="188"/>
      <c r="O73" s="210"/>
      <c r="P73" s="210"/>
      <c r="Q73" s="210"/>
      <c r="R73" s="210"/>
      <c r="S73" s="210"/>
      <c r="U73" s="173">
        <v>12</v>
      </c>
      <c r="V73" s="169" t="s">
        <v>865</v>
      </c>
      <c r="W73" s="170" t="s">
        <v>866</v>
      </c>
      <c r="X73" s="171" t="s">
        <v>351</v>
      </c>
      <c r="Y73" s="172" t="s">
        <v>356</v>
      </c>
      <c r="Z73" s="171"/>
      <c r="AA73" s="172"/>
      <c r="AB73" s="172" t="s">
        <v>360</v>
      </c>
      <c r="AC73" s="172"/>
      <c r="AE73" s="173">
        <v>12</v>
      </c>
      <c r="AF73" s="169" t="s">
        <v>867</v>
      </c>
      <c r="AG73" s="170" t="s">
        <v>868</v>
      </c>
      <c r="AH73" s="171" t="s">
        <v>351</v>
      </c>
      <c r="AI73" s="173"/>
      <c r="AJ73" s="171"/>
      <c r="AK73" s="172"/>
      <c r="AL73" s="172"/>
      <c r="AM73" s="172"/>
      <c r="AO73" s="173">
        <v>12</v>
      </c>
      <c r="AP73" s="169" t="s">
        <v>869</v>
      </c>
      <c r="AQ73" s="170" t="s">
        <v>469</v>
      </c>
      <c r="AR73" s="171" t="s">
        <v>351</v>
      </c>
      <c r="AS73" s="173" t="s">
        <v>356</v>
      </c>
      <c r="AT73" s="171"/>
      <c r="AU73" s="173"/>
      <c r="AV73" s="173" t="s">
        <v>360</v>
      </c>
      <c r="AW73" s="173"/>
      <c r="AY73" s="168">
        <v>12</v>
      </c>
      <c r="AZ73" s="169" t="s">
        <v>870</v>
      </c>
      <c r="BA73" s="170" t="s">
        <v>830</v>
      </c>
      <c r="BB73" s="171" t="s">
        <v>351</v>
      </c>
      <c r="BC73" s="172" t="s">
        <v>356</v>
      </c>
      <c r="BD73" s="171"/>
      <c r="BE73" s="172"/>
      <c r="BF73" s="172" t="s">
        <v>360</v>
      </c>
      <c r="BG73" s="172"/>
      <c r="BI73" s="173">
        <v>12</v>
      </c>
      <c r="BJ73" s="186"/>
      <c r="BK73" s="187"/>
      <c r="BL73" s="188"/>
      <c r="BM73" s="172"/>
      <c r="BN73" s="172"/>
      <c r="BO73" s="172"/>
      <c r="BP73" s="172"/>
      <c r="BQ73" s="172"/>
    </row>
    <row r="74" spans="1:69">
      <c r="A74" s="168">
        <v>13</v>
      </c>
      <c r="B74" s="169" t="s">
        <v>871</v>
      </c>
      <c r="C74" s="170" t="s">
        <v>645</v>
      </c>
      <c r="D74" s="171" t="s">
        <v>351</v>
      </c>
      <c r="E74" s="172" t="s">
        <v>205</v>
      </c>
      <c r="F74" s="171"/>
      <c r="G74" s="173"/>
      <c r="H74" s="172" t="s">
        <v>382</v>
      </c>
      <c r="I74" s="173"/>
      <c r="K74" s="168">
        <v>10</v>
      </c>
      <c r="L74" s="179"/>
      <c r="M74" s="180"/>
      <c r="N74" s="179"/>
      <c r="O74" s="167"/>
      <c r="P74" s="167"/>
      <c r="Q74" s="167"/>
      <c r="R74" s="167"/>
      <c r="S74" s="167"/>
      <c r="U74" s="173">
        <v>13</v>
      </c>
      <c r="V74" s="169" t="s">
        <v>872</v>
      </c>
      <c r="W74" s="170" t="s">
        <v>873</v>
      </c>
      <c r="X74" s="171" t="s">
        <v>351</v>
      </c>
      <c r="Y74" s="172"/>
      <c r="Z74" s="171"/>
      <c r="AA74" s="173"/>
      <c r="AB74" s="172"/>
      <c r="AC74" s="172"/>
      <c r="AE74" s="173">
        <v>13</v>
      </c>
      <c r="AF74" s="169" t="s">
        <v>874</v>
      </c>
      <c r="AG74" s="170" t="s">
        <v>875</v>
      </c>
      <c r="AH74" s="171" t="s">
        <v>351</v>
      </c>
      <c r="AI74" s="173"/>
      <c r="AJ74" s="171"/>
      <c r="AK74" s="173"/>
      <c r="AL74" s="173"/>
      <c r="AM74" s="173"/>
      <c r="AO74" s="173">
        <v>13</v>
      </c>
      <c r="AP74" s="169" t="s">
        <v>876</v>
      </c>
      <c r="AQ74" s="170" t="s">
        <v>877</v>
      </c>
      <c r="AR74" s="171" t="s">
        <v>351</v>
      </c>
      <c r="AS74" s="173" t="s">
        <v>205</v>
      </c>
      <c r="AT74" s="171"/>
      <c r="AU74" s="173"/>
      <c r="AV74" s="173" t="s">
        <v>382</v>
      </c>
      <c r="AW74" s="173"/>
      <c r="AY74" s="168">
        <v>13</v>
      </c>
      <c r="AZ74" s="169" t="s">
        <v>878</v>
      </c>
      <c r="BA74" s="170" t="s">
        <v>879</v>
      </c>
      <c r="BB74" s="171" t="s">
        <v>351</v>
      </c>
      <c r="BC74" s="172" t="s">
        <v>205</v>
      </c>
      <c r="BD74" s="171"/>
      <c r="BE74" s="172"/>
      <c r="BF74" s="172" t="s">
        <v>382</v>
      </c>
      <c r="BG74" s="172"/>
      <c r="BI74" s="173">
        <v>13</v>
      </c>
      <c r="BJ74" s="192"/>
      <c r="BK74" s="193"/>
      <c r="BL74" s="194"/>
      <c r="BM74" s="173"/>
      <c r="BN74" s="173"/>
      <c r="BO74" s="173"/>
      <c r="BP74" s="173"/>
      <c r="BQ74" s="173"/>
    </row>
    <row r="75" spans="1:69">
      <c r="A75" s="168">
        <v>14</v>
      </c>
      <c r="B75" s="169" t="s">
        <v>880</v>
      </c>
      <c r="C75" s="170" t="s">
        <v>384</v>
      </c>
      <c r="D75" s="171" t="s">
        <v>351</v>
      </c>
      <c r="E75" s="172" t="s">
        <v>356</v>
      </c>
      <c r="F75" s="171" t="s">
        <v>370</v>
      </c>
      <c r="G75" s="176"/>
      <c r="H75" s="172" t="s">
        <v>357</v>
      </c>
      <c r="I75" s="176"/>
      <c r="K75" s="323" t="s">
        <v>881</v>
      </c>
      <c r="L75" s="324"/>
      <c r="M75" s="324"/>
      <c r="N75" s="324"/>
      <c r="O75" s="324"/>
      <c r="P75" s="324"/>
      <c r="Q75" s="324"/>
      <c r="R75" s="324"/>
      <c r="S75" s="324"/>
      <c r="U75" s="173">
        <v>14</v>
      </c>
      <c r="V75" s="169" t="s">
        <v>882</v>
      </c>
      <c r="W75" s="170" t="s">
        <v>883</v>
      </c>
      <c r="X75" s="171" t="s">
        <v>351</v>
      </c>
      <c r="Y75" s="172" t="s">
        <v>205</v>
      </c>
      <c r="Z75" s="171"/>
      <c r="AA75" s="172"/>
      <c r="AB75" s="173" t="s">
        <v>382</v>
      </c>
      <c r="AC75" s="172"/>
      <c r="AE75" s="173">
        <v>14</v>
      </c>
      <c r="AF75" s="169" t="s">
        <v>884</v>
      </c>
      <c r="AG75" s="170" t="s">
        <v>885</v>
      </c>
      <c r="AH75" s="171" t="s">
        <v>351</v>
      </c>
      <c r="AI75" s="173"/>
      <c r="AJ75" s="171"/>
      <c r="AK75" s="173"/>
      <c r="AL75" s="173"/>
      <c r="AM75" s="173"/>
      <c r="AO75" s="173">
        <v>14</v>
      </c>
      <c r="AP75" s="169" t="s">
        <v>886</v>
      </c>
      <c r="AQ75" s="170" t="s">
        <v>436</v>
      </c>
      <c r="AR75" s="171" t="s">
        <v>887</v>
      </c>
      <c r="AS75" s="173" t="s">
        <v>356</v>
      </c>
      <c r="AT75" s="171"/>
      <c r="AU75" s="173"/>
      <c r="AV75" s="173" t="s">
        <v>360</v>
      </c>
      <c r="AW75" s="173"/>
      <c r="AY75" s="168">
        <v>14</v>
      </c>
      <c r="AZ75" s="169" t="s">
        <v>888</v>
      </c>
      <c r="BA75" s="170" t="s">
        <v>889</v>
      </c>
      <c r="BB75" s="171" t="s">
        <v>351</v>
      </c>
      <c r="BC75" s="172" t="s">
        <v>356</v>
      </c>
      <c r="BD75" s="171"/>
      <c r="BE75" s="172"/>
      <c r="BF75" s="172" t="s">
        <v>360</v>
      </c>
      <c r="BG75" s="172"/>
      <c r="BI75" s="173">
        <v>14</v>
      </c>
      <c r="BJ75" s="186"/>
      <c r="BK75" s="187"/>
      <c r="BL75" s="188"/>
      <c r="BM75" s="172"/>
      <c r="BN75" s="172"/>
      <c r="BO75" s="172"/>
      <c r="BP75" s="172"/>
      <c r="BQ75" s="172"/>
    </row>
    <row r="76" spans="1:69">
      <c r="A76" s="168">
        <v>15</v>
      </c>
      <c r="B76" s="169" t="s">
        <v>890</v>
      </c>
      <c r="C76" s="170" t="s">
        <v>795</v>
      </c>
      <c r="D76" s="171" t="s">
        <v>351</v>
      </c>
      <c r="E76" s="172" t="s">
        <v>356</v>
      </c>
      <c r="F76" s="171"/>
      <c r="G76" s="172"/>
      <c r="H76" s="172" t="s">
        <v>360</v>
      </c>
      <c r="I76" s="172"/>
      <c r="K76" s="315" t="s">
        <v>339</v>
      </c>
      <c r="L76" s="314" t="s">
        <v>340</v>
      </c>
      <c r="M76" s="314" t="s">
        <v>341</v>
      </c>
      <c r="N76" s="314"/>
      <c r="O76" s="314" t="s">
        <v>199</v>
      </c>
      <c r="P76" s="314"/>
      <c r="Q76" s="314"/>
      <c r="R76" s="166" t="s">
        <v>342</v>
      </c>
      <c r="S76" s="314" t="s">
        <v>343</v>
      </c>
      <c r="U76" s="173">
        <v>15</v>
      </c>
      <c r="V76" s="169" t="s">
        <v>891</v>
      </c>
      <c r="W76" s="170" t="s">
        <v>787</v>
      </c>
      <c r="X76" s="171" t="s">
        <v>351</v>
      </c>
      <c r="Y76" s="172"/>
      <c r="Z76" s="171"/>
      <c r="AA76" s="172"/>
      <c r="AB76" s="173"/>
      <c r="AC76" s="173"/>
      <c r="AE76" s="173">
        <v>15</v>
      </c>
      <c r="AF76" s="169" t="s">
        <v>892</v>
      </c>
      <c r="AG76" s="170" t="s">
        <v>893</v>
      </c>
      <c r="AH76" s="171" t="s">
        <v>351</v>
      </c>
      <c r="AI76" s="173" t="s">
        <v>205</v>
      </c>
      <c r="AJ76" s="171"/>
      <c r="AK76" s="172"/>
      <c r="AL76" s="172" t="s">
        <v>382</v>
      </c>
      <c r="AM76" s="172"/>
      <c r="AO76" s="173">
        <v>15</v>
      </c>
      <c r="AP76" s="169" t="s">
        <v>894</v>
      </c>
      <c r="AQ76" s="170" t="s">
        <v>895</v>
      </c>
      <c r="AR76" s="171" t="s">
        <v>351</v>
      </c>
      <c r="AS76" s="173" t="s">
        <v>205</v>
      </c>
      <c r="AT76" s="171"/>
      <c r="AU76" s="173"/>
      <c r="AV76" s="173" t="s">
        <v>382</v>
      </c>
      <c r="AW76" s="173"/>
      <c r="AY76" s="168">
        <v>15</v>
      </c>
      <c r="AZ76" s="169" t="s">
        <v>896</v>
      </c>
      <c r="BA76" s="170" t="s">
        <v>897</v>
      </c>
      <c r="BB76" s="171" t="s">
        <v>351</v>
      </c>
      <c r="BC76" s="172" t="s">
        <v>356</v>
      </c>
      <c r="BD76" s="171"/>
      <c r="BE76" s="172"/>
      <c r="BF76" s="172" t="s">
        <v>360</v>
      </c>
      <c r="BG76" s="172"/>
      <c r="BI76" s="173">
        <v>15</v>
      </c>
      <c r="BJ76" s="192"/>
      <c r="BK76" s="193"/>
      <c r="BL76" s="194"/>
      <c r="BM76" s="173"/>
      <c r="BN76" s="173"/>
      <c r="BO76" s="173"/>
      <c r="BP76" s="173"/>
      <c r="BQ76" s="173"/>
    </row>
    <row r="77" spans="1:69">
      <c r="A77" s="168">
        <v>16</v>
      </c>
      <c r="B77" s="169" t="s">
        <v>898</v>
      </c>
      <c r="C77" s="170" t="s">
        <v>877</v>
      </c>
      <c r="D77" s="171" t="s">
        <v>351</v>
      </c>
      <c r="E77" s="172"/>
      <c r="F77" s="171"/>
      <c r="G77" s="172"/>
      <c r="H77" s="172"/>
      <c r="I77" s="172"/>
      <c r="K77" s="315"/>
      <c r="L77" s="314"/>
      <c r="M77" s="314"/>
      <c r="N77" s="314"/>
      <c r="O77" s="167" t="s">
        <v>345</v>
      </c>
      <c r="P77" s="167" t="s">
        <v>346</v>
      </c>
      <c r="Q77" s="167" t="s">
        <v>347</v>
      </c>
      <c r="R77" s="167" t="s">
        <v>348</v>
      </c>
      <c r="S77" s="314"/>
      <c r="U77" s="173">
        <v>16</v>
      </c>
      <c r="V77" s="169" t="s">
        <v>899</v>
      </c>
      <c r="W77" s="170" t="s">
        <v>900</v>
      </c>
      <c r="X77" s="171" t="s">
        <v>351</v>
      </c>
      <c r="Y77" s="172" t="s">
        <v>356</v>
      </c>
      <c r="Z77" s="171"/>
      <c r="AA77" s="173"/>
      <c r="AB77" s="173" t="s">
        <v>360</v>
      </c>
      <c r="AC77" s="173"/>
      <c r="AE77" s="173">
        <v>16</v>
      </c>
      <c r="AF77" s="169" t="s">
        <v>901</v>
      </c>
      <c r="AG77" s="170" t="s">
        <v>902</v>
      </c>
      <c r="AH77" s="171" t="s">
        <v>351</v>
      </c>
      <c r="AI77" s="173"/>
      <c r="AJ77" s="171"/>
      <c r="AK77" s="173"/>
      <c r="AL77" s="173"/>
      <c r="AM77" s="173"/>
      <c r="AO77" s="173">
        <v>16</v>
      </c>
      <c r="AP77" s="169" t="s">
        <v>903</v>
      </c>
      <c r="AQ77" s="170" t="s">
        <v>904</v>
      </c>
      <c r="AR77" s="171" t="s">
        <v>351</v>
      </c>
      <c r="AS77" s="173" t="s">
        <v>205</v>
      </c>
      <c r="AT77" s="171"/>
      <c r="AU77" s="172"/>
      <c r="AV77" s="172" t="s">
        <v>382</v>
      </c>
      <c r="AW77" s="172"/>
      <c r="AY77" s="168">
        <v>16</v>
      </c>
      <c r="AZ77" s="169" t="s">
        <v>905</v>
      </c>
      <c r="BA77" s="170" t="s">
        <v>906</v>
      </c>
      <c r="BB77" s="171" t="s">
        <v>351</v>
      </c>
      <c r="BC77" s="172" t="s">
        <v>356</v>
      </c>
      <c r="BD77" s="171"/>
      <c r="BE77" s="172"/>
      <c r="BF77" s="172" t="s">
        <v>377</v>
      </c>
      <c r="BG77" s="172"/>
      <c r="BI77" s="173">
        <v>16</v>
      </c>
      <c r="BJ77" s="192"/>
      <c r="BK77" s="193"/>
      <c r="BL77" s="194"/>
      <c r="BM77" s="173"/>
      <c r="BN77" s="173"/>
      <c r="BO77" s="173"/>
      <c r="BP77" s="173"/>
      <c r="BQ77" s="173"/>
    </row>
    <row r="78" spans="1:69">
      <c r="A78" s="168">
        <v>17</v>
      </c>
      <c r="B78" s="169" t="s">
        <v>907</v>
      </c>
      <c r="C78" s="170" t="s">
        <v>908</v>
      </c>
      <c r="D78" s="171" t="s">
        <v>351</v>
      </c>
      <c r="E78" s="172"/>
      <c r="F78" s="171"/>
      <c r="G78" s="172"/>
      <c r="H78" s="172"/>
      <c r="I78" s="172"/>
      <c r="K78" s="168">
        <v>1</v>
      </c>
      <c r="L78" s="169" t="s">
        <v>909</v>
      </c>
      <c r="M78" s="170" t="s">
        <v>910</v>
      </c>
      <c r="N78" s="171" t="s">
        <v>351</v>
      </c>
      <c r="O78" s="167" t="s">
        <v>356</v>
      </c>
      <c r="P78" s="167"/>
      <c r="Q78" s="167"/>
      <c r="R78" s="167" t="s">
        <v>360</v>
      </c>
      <c r="S78" s="167"/>
      <c r="U78" s="173">
        <v>17</v>
      </c>
      <c r="V78" s="169" t="s">
        <v>911</v>
      </c>
      <c r="W78" s="170" t="s">
        <v>912</v>
      </c>
      <c r="X78" s="171" t="s">
        <v>351</v>
      </c>
      <c r="Y78" s="172" t="s">
        <v>356</v>
      </c>
      <c r="Z78" s="171"/>
      <c r="AA78" s="173"/>
      <c r="AB78" s="172" t="s">
        <v>360</v>
      </c>
      <c r="AC78" s="173"/>
      <c r="AE78" s="173">
        <v>17</v>
      </c>
      <c r="AF78" s="169" t="s">
        <v>913</v>
      </c>
      <c r="AG78" s="170" t="s">
        <v>914</v>
      </c>
      <c r="AH78" s="171" t="s">
        <v>351</v>
      </c>
      <c r="AI78" s="173" t="s">
        <v>356</v>
      </c>
      <c r="AJ78" s="171"/>
      <c r="AK78" s="172"/>
      <c r="AL78" s="172" t="s">
        <v>377</v>
      </c>
      <c r="AM78" s="172"/>
      <c r="AO78" s="173">
        <v>17</v>
      </c>
      <c r="AP78" s="169"/>
      <c r="AQ78" s="170"/>
      <c r="AR78" s="171"/>
      <c r="AS78" s="173"/>
      <c r="AT78" s="171"/>
      <c r="AU78" s="172"/>
      <c r="AV78" s="172"/>
      <c r="AW78" s="172"/>
      <c r="AY78" s="168">
        <v>17</v>
      </c>
      <c r="AZ78" s="169" t="s">
        <v>915</v>
      </c>
      <c r="BA78" s="170" t="s">
        <v>916</v>
      </c>
      <c r="BB78" s="171" t="s">
        <v>351</v>
      </c>
      <c r="BC78" s="172" t="s">
        <v>205</v>
      </c>
      <c r="BD78" s="171"/>
      <c r="BE78" s="172"/>
      <c r="BF78" s="172" t="s">
        <v>382</v>
      </c>
      <c r="BG78" s="172"/>
      <c r="BI78" s="173">
        <v>17</v>
      </c>
      <c r="BJ78" s="186"/>
      <c r="BK78" s="187"/>
      <c r="BL78" s="188"/>
      <c r="BM78" s="172"/>
      <c r="BN78" s="172"/>
      <c r="BO78" s="172"/>
      <c r="BP78" s="172"/>
      <c r="BQ78" s="172"/>
    </row>
    <row r="79" spans="1:69">
      <c r="A79" s="168">
        <v>18</v>
      </c>
      <c r="B79" s="169" t="s">
        <v>917</v>
      </c>
      <c r="C79" s="170" t="s">
        <v>918</v>
      </c>
      <c r="D79" s="171" t="s">
        <v>351</v>
      </c>
      <c r="E79" s="172" t="s">
        <v>356</v>
      </c>
      <c r="F79" s="171"/>
      <c r="G79" s="173"/>
      <c r="H79" s="172" t="s">
        <v>360</v>
      </c>
      <c r="I79" s="173"/>
      <c r="K79" s="173">
        <v>2</v>
      </c>
      <c r="L79" s="169" t="s">
        <v>760</v>
      </c>
      <c r="M79" s="170" t="s">
        <v>761</v>
      </c>
      <c r="N79" s="171" t="s">
        <v>351</v>
      </c>
      <c r="O79" s="167" t="s">
        <v>356</v>
      </c>
      <c r="P79" s="167"/>
      <c r="Q79" s="167"/>
      <c r="R79" s="167" t="s">
        <v>360</v>
      </c>
      <c r="S79" s="167"/>
      <c r="U79" s="173">
        <v>18</v>
      </c>
      <c r="V79" s="169" t="s">
        <v>919</v>
      </c>
      <c r="W79" s="170" t="s">
        <v>920</v>
      </c>
      <c r="X79" s="171" t="s">
        <v>351</v>
      </c>
      <c r="Y79" s="172" t="s">
        <v>205</v>
      </c>
      <c r="Z79" s="171"/>
      <c r="AA79" s="173"/>
      <c r="AB79" s="172" t="s">
        <v>382</v>
      </c>
      <c r="AC79" s="172"/>
      <c r="AE79" s="173">
        <v>18</v>
      </c>
      <c r="AF79" s="169" t="s">
        <v>921</v>
      </c>
      <c r="AG79" s="170" t="s">
        <v>761</v>
      </c>
      <c r="AH79" s="171" t="s">
        <v>351</v>
      </c>
      <c r="AI79" s="173"/>
      <c r="AJ79" s="171"/>
      <c r="AK79" s="172"/>
      <c r="AL79" s="172"/>
      <c r="AM79" s="173"/>
      <c r="AO79" s="173">
        <v>18</v>
      </c>
      <c r="AP79" s="169" t="s">
        <v>922</v>
      </c>
      <c r="AQ79" s="170" t="s">
        <v>923</v>
      </c>
      <c r="AR79" s="171" t="s">
        <v>351</v>
      </c>
      <c r="AS79" s="173" t="s">
        <v>205</v>
      </c>
      <c r="AT79" s="171"/>
      <c r="AU79" s="173"/>
      <c r="AV79" s="173" t="s">
        <v>382</v>
      </c>
      <c r="AW79" s="173"/>
      <c r="AY79" s="168">
        <v>18</v>
      </c>
      <c r="AZ79" s="169" t="s">
        <v>924</v>
      </c>
      <c r="BA79" s="170" t="s">
        <v>925</v>
      </c>
      <c r="BB79" s="171" t="s">
        <v>351</v>
      </c>
      <c r="BC79" s="172" t="s">
        <v>356</v>
      </c>
      <c r="BD79" s="171"/>
      <c r="BE79" s="173"/>
      <c r="BF79" s="173" t="s">
        <v>377</v>
      </c>
      <c r="BG79" s="173"/>
      <c r="BI79" s="173">
        <v>18</v>
      </c>
      <c r="BJ79" s="186"/>
      <c r="BK79" s="187"/>
      <c r="BL79" s="188"/>
      <c r="BM79" s="172"/>
      <c r="BN79" s="172"/>
      <c r="BO79" s="172"/>
      <c r="BP79" s="172"/>
      <c r="BQ79" s="172"/>
    </row>
    <row r="80" spans="1:69">
      <c r="A80" s="168">
        <v>19</v>
      </c>
      <c r="B80" s="169" t="s">
        <v>926</v>
      </c>
      <c r="C80" s="170" t="s">
        <v>927</v>
      </c>
      <c r="D80" s="171" t="s">
        <v>351</v>
      </c>
      <c r="E80" s="172" t="s">
        <v>356</v>
      </c>
      <c r="F80" s="171"/>
      <c r="G80" s="172"/>
      <c r="H80" s="172" t="s">
        <v>360</v>
      </c>
      <c r="I80" s="172"/>
      <c r="K80" s="168">
        <v>3</v>
      </c>
      <c r="L80" s="169" t="s">
        <v>928</v>
      </c>
      <c r="M80" s="170" t="s">
        <v>929</v>
      </c>
      <c r="N80" s="171" t="s">
        <v>351</v>
      </c>
      <c r="O80" s="167" t="s">
        <v>356</v>
      </c>
      <c r="P80" s="167"/>
      <c r="Q80" s="167"/>
      <c r="R80" s="167" t="s">
        <v>360</v>
      </c>
      <c r="S80" s="167"/>
      <c r="U80" s="173">
        <v>19</v>
      </c>
      <c r="V80" s="169" t="s">
        <v>930</v>
      </c>
      <c r="W80" s="170" t="s">
        <v>931</v>
      </c>
      <c r="X80" s="171" t="s">
        <v>351</v>
      </c>
      <c r="Y80" s="172" t="s">
        <v>356</v>
      </c>
      <c r="Z80" s="171"/>
      <c r="AA80" s="172"/>
      <c r="AB80" s="173" t="s">
        <v>377</v>
      </c>
      <c r="AC80" s="172"/>
      <c r="AE80" s="173">
        <v>19</v>
      </c>
      <c r="AF80" s="169" t="s">
        <v>932</v>
      </c>
      <c r="AG80" s="170" t="s">
        <v>933</v>
      </c>
      <c r="AH80" s="171" t="s">
        <v>351</v>
      </c>
      <c r="AI80" s="173" t="s">
        <v>205</v>
      </c>
      <c r="AJ80" s="171"/>
      <c r="AK80" s="173"/>
      <c r="AL80" s="173" t="s">
        <v>390</v>
      </c>
      <c r="AM80" s="172"/>
      <c r="AO80" s="173">
        <v>19</v>
      </c>
      <c r="AP80" s="169" t="s">
        <v>934</v>
      </c>
      <c r="AQ80" s="170" t="s">
        <v>935</v>
      </c>
      <c r="AR80" s="171" t="s">
        <v>351</v>
      </c>
      <c r="AS80" s="173" t="s">
        <v>356</v>
      </c>
      <c r="AT80" s="171"/>
      <c r="AU80" s="173"/>
      <c r="AV80" s="173" t="s">
        <v>360</v>
      </c>
      <c r="AW80" s="173"/>
      <c r="AY80" s="168">
        <v>19</v>
      </c>
      <c r="AZ80" s="169" t="s">
        <v>936</v>
      </c>
      <c r="BA80" s="170" t="s">
        <v>937</v>
      </c>
      <c r="BB80" s="171" t="s">
        <v>351</v>
      </c>
      <c r="BC80" s="172" t="s">
        <v>356</v>
      </c>
      <c r="BD80" s="171"/>
      <c r="BE80" s="172"/>
      <c r="BF80" s="172" t="s">
        <v>377</v>
      </c>
      <c r="BG80" s="172"/>
      <c r="BI80" s="173">
        <v>19</v>
      </c>
      <c r="BJ80" s="186"/>
      <c r="BK80" s="187"/>
      <c r="BL80" s="188"/>
      <c r="BM80" s="172"/>
      <c r="BN80" s="172"/>
      <c r="BO80" s="172"/>
      <c r="BP80" s="172"/>
      <c r="BQ80" s="172"/>
    </row>
    <row r="81" spans="1:90">
      <c r="A81" s="168">
        <v>20</v>
      </c>
      <c r="B81" s="169" t="s">
        <v>938</v>
      </c>
      <c r="C81" s="170" t="s">
        <v>939</v>
      </c>
      <c r="D81" s="171" t="s">
        <v>519</v>
      </c>
      <c r="E81" s="172"/>
      <c r="F81" s="171"/>
      <c r="G81" s="172"/>
      <c r="H81" s="172"/>
      <c r="I81" s="172"/>
      <c r="K81" s="173">
        <v>4</v>
      </c>
      <c r="L81" s="169" t="s">
        <v>940</v>
      </c>
      <c r="M81" s="170" t="s">
        <v>941</v>
      </c>
      <c r="N81" s="171" t="s">
        <v>351</v>
      </c>
      <c r="O81" s="167" t="s">
        <v>356</v>
      </c>
      <c r="P81" s="167"/>
      <c r="Q81" s="167"/>
      <c r="R81" s="167" t="s">
        <v>377</v>
      </c>
      <c r="S81" s="167"/>
      <c r="U81" s="173">
        <v>20</v>
      </c>
      <c r="V81" s="169" t="s">
        <v>942</v>
      </c>
      <c r="W81" s="170" t="s">
        <v>943</v>
      </c>
      <c r="X81" s="171" t="s">
        <v>351</v>
      </c>
      <c r="Y81" s="172"/>
      <c r="Z81" s="171"/>
      <c r="AA81" s="172"/>
      <c r="AB81" s="172"/>
      <c r="AC81" s="173"/>
      <c r="AE81" s="173">
        <v>20</v>
      </c>
      <c r="AF81" s="169" t="s">
        <v>944</v>
      </c>
      <c r="AG81" s="170" t="s">
        <v>945</v>
      </c>
      <c r="AH81" s="171" t="s">
        <v>351</v>
      </c>
      <c r="AI81" s="173" t="s">
        <v>205</v>
      </c>
      <c r="AJ81" s="171"/>
      <c r="AK81" s="172"/>
      <c r="AL81" s="172" t="s">
        <v>382</v>
      </c>
      <c r="AM81" s="173"/>
      <c r="AO81" s="173">
        <v>20</v>
      </c>
      <c r="AP81" s="169" t="s">
        <v>946</v>
      </c>
      <c r="AQ81" s="170" t="s">
        <v>947</v>
      </c>
      <c r="AR81" s="171" t="s">
        <v>351</v>
      </c>
      <c r="AS81" s="173" t="s">
        <v>356</v>
      </c>
      <c r="AT81" s="171"/>
      <c r="AU81" s="172"/>
      <c r="AV81" s="172" t="s">
        <v>377</v>
      </c>
      <c r="AW81" s="172"/>
      <c r="AY81" s="168">
        <v>20</v>
      </c>
      <c r="AZ81" s="169" t="s">
        <v>948</v>
      </c>
      <c r="BA81" s="170" t="s">
        <v>949</v>
      </c>
      <c r="BB81" s="171" t="s">
        <v>351</v>
      </c>
      <c r="BC81" s="172" t="s">
        <v>356</v>
      </c>
      <c r="BD81" s="171"/>
      <c r="BE81" s="172"/>
      <c r="BF81" s="172" t="s">
        <v>360</v>
      </c>
      <c r="BG81" s="172"/>
      <c r="BI81" s="173">
        <v>20</v>
      </c>
      <c r="BJ81" s="186"/>
      <c r="BK81" s="187"/>
      <c r="BL81" s="188"/>
      <c r="BM81" s="172"/>
      <c r="BN81" s="172"/>
      <c r="BO81" s="172"/>
      <c r="BP81" s="172"/>
      <c r="BQ81" s="181"/>
    </row>
    <row r="82" spans="1:90">
      <c r="A82" s="168">
        <v>21</v>
      </c>
      <c r="B82" s="169" t="s">
        <v>950</v>
      </c>
      <c r="C82" s="170" t="s">
        <v>951</v>
      </c>
      <c r="D82" s="171" t="s">
        <v>351</v>
      </c>
      <c r="E82" s="172" t="s">
        <v>356</v>
      </c>
      <c r="F82" s="171"/>
      <c r="G82" s="172"/>
      <c r="H82" s="172" t="s">
        <v>377</v>
      </c>
      <c r="I82" s="172"/>
      <c r="K82" s="168">
        <v>5</v>
      </c>
      <c r="L82" s="169" t="s">
        <v>952</v>
      </c>
      <c r="M82" s="170" t="s">
        <v>953</v>
      </c>
      <c r="N82" s="171" t="s">
        <v>351</v>
      </c>
      <c r="O82" s="167" t="s">
        <v>205</v>
      </c>
      <c r="P82" s="167"/>
      <c r="Q82" s="167"/>
      <c r="R82" s="167" t="s">
        <v>382</v>
      </c>
      <c r="S82" s="167"/>
      <c r="U82" s="173">
        <v>21</v>
      </c>
      <c r="V82" s="169" t="s">
        <v>954</v>
      </c>
      <c r="W82" s="170" t="s">
        <v>467</v>
      </c>
      <c r="X82" s="171" t="s">
        <v>351</v>
      </c>
      <c r="Y82" s="172" t="s">
        <v>205</v>
      </c>
      <c r="Z82" s="171"/>
      <c r="AA82" s="173"/>
      <c r="AB82" s="172" t="s">
        <v>382</v>
      </c>
      <c r="AC82" s="172"/>
      <c r="AE82" s="173">
        <v>21</v>
      </c>
      <c r="AF82" s="169" t="s">
        <v>955</v>
      </c>
      <c r="AG82" s="170" t="s">
        <v>956</v>
      </c>
      <c r="AH82" s="171" t="s">
        <v>351</v>
      </c>
      <c r="AI82" s="173"/>
      <c r="AJ82" s="171"/>
      <c r="AK82" s="172"/>
      <c r="AL82" s="172"/>
      <c r="AM82" s="173"/>
      <c r="AO82" s="173">
        <v>21</v>
      </c>
      <c r="AP82" s="169" t="s">
        <v>957</v>
      </c>
      <c r="AQ82" s="170" t="s">
        <v>857</v>
      </c>
      <c r="AR82" s="171" t="s">
        <v>351</v>
      </c>
      <c r="AS82" s="173" t="s">
        <v>205</v>
      </c>
      <c r="AT82" s="171"/>
      <c r="AU82" s="173"/>
      <c r="AV82" s="173" t="s">
        <v>382</v>
      </c>
      <c r="AW82" s="173"/>
      <c r="AY82" s="168">
        <v>21</v>
      </c>
      <c r="AZ82" s="169" t="s">
        <v>958</v>
      </c>
      <c r="BA82" s="170" t="s">
        <v>959</v>
      </c>
      <c r="BB82" s="171" t="s">
        <v>351</v>
      </c>
      <c r="BC82" s="172" t="s">
        <v>205</v>
      </c>
      <c r="BD82" s="171"/>
      <c r="BE82" s="172"/>
      <c r="BF82" s="172" t="s">
        <v>382</v>
      </c>
      <c r="BG82" s="172"/>
      <c r="BI82" s="173">
        <v>21</v>
      </c>
      <c r="BJ82" s="192"/>
      <c r="BK82" s="193"/>
      <c r="BL82" s="194"/>
      <c r="BM82" s="173"/>
      <c r="BN82" s="173"/>
      <c r="BO82" s="173"/>
      <c r="BP82" s="173"/>
      <c r="BQ82" s="173"/>
    </row>
    <row r="83" spans="1:90">
      <c r="A83" s="168">
        <v>22</v>
      </c>
      <c r="B83" s="169" t="s">
        <v>960</v>
      </c>
      <c r="C83" s="170" t="s">
        <v>621</v>
      </c>
      <c r="D83" s="171" t="s">
        <v>351</v>
      </c>
      <c r="E83" s="172" t="s">
        <v>356</v>
      </c>
      <c r="F83" s="171"/>
      <c r="G83" s="172"/>
      <c r="H83" s="172" t="s">
        <v>377</v>
      </c>
      <c r="I83" s="172"/>
      <c r="K83" s="173">
        <v>6</v>
      </c>
      <c r="L83" s="169" t="s">
        <v>961</v>
      </c>
      <c r="M83" s="170" t="s">
        <v>962</v>
      </c>
      <c r="N83" s="171" t="s">
        <v>519</v>
      </c>
      <c r="O83" s="167" t="s">
        <v>356</v>
      </c>
      <c r="P83" s="167"/>
      <c r="Q83" s="167"/>
      <c r="R83" s="167" t="s">
        <v>357</v>
      </c>
      <c r="S83" s="167"/>
      <c r="U83" s="173">
        <v>22</v>
      </c>
      <c r="V83" s="169" t="s">
        <v>963</v>
      </c>
      <c r="W83" s="170" t="s">
        <v>964</v>
      </c>
      <c r="X83" s="171" t="s">
        <v>351</v>
      </c>
      <c r="Y83" s="172" t="s">
        <v>356</v>
      </c>
      <c r="Z83" s="171"/>
      <c r="AA83" s="172"/>
      <c r="AB83" s="173" t="s">
        <v>377</v>
      </c>
      <c r="AC83" s="172"/>
      <c r="AE83" s="173">
        <v>22</v>
      </c>
      <c r="AF83" s="169" t="s">
        <v>965</v>
      </c>
      <c r="AG83" s="170" t="s">
        <v>966</v>
      </c>
      <c r="AH83" s="171" t="s">
        <v>351</v>
      </c>
      <c r="AI83" s="173" t="s">
        <v>356</v>
      </c>
      <c r="AJ83" s="171"/>
      <c r="AK83" s="173"/>
      <c r="AL83" s="173" t="s">
        <v>377</v>
      </c>
      <c r="AM83" s="172"/>
      <c r="AO83" s="173">
        <v>22</v>
      </c>
      <c r="AP83" s="169" t="s">
        <v>967</v>
      </c>
      <c r="AQ83" s="170" t="s">
        <v>968</v>
      </c>
      <c r="AR83" s="171" t="s">
        <v>351</v>
      </c>
      <c r="AS83" s="173" t="s">
        <v>205</v>
      </c>
      <c r="AT83" s="171"/>
      <c r="AU83" s="173"/>
      <c r="AV83" s="173" t="s">
        <v>382</v>
      </c>
      <c r="AW83" s="173"/>
      <c r="AY83" s="168">
        <v>22</v>
      </c>
      <c r="AZ83" s="169" t="s">
        <v>969</v>
      </c>
      <c r="BA83" s="170" t="s">
        <v>970</v>
      </c>
      <c r="BB83" s="171" t="s">
        <v>351</v>
      </c>
      <c r="BC83" s="172" t="s">
        <v>356</v>
      </c>
      <c r="BD83" s="171"/>
      <c r="BE83" s="172"/>
      <c r="BF83" s="172" t="s">
        <v>377</v>
      </c>
      <c r="BG83" s="172"/>
      <c r="BI83" s="173">
        <v>22</v>
      </c>
      <c r="BJ83" s="186"/>
      <c r="BK83" s="187"/>
      <c r="BL83" s="188"/>
      <c r="BM83" s="172"/>
      <c r="BN83" s="172"/>
      <c r="BO83" s="172"/>
      <c r="BP83" s="172"/>
      <c r="BQ83" s="172"/>
    </row>
    <row r="84" spans="1:90">
      <c r="A84" s="168">
        <v>23</v>
      </c>
      <c r="B84" s="169" t="s">
        <v>264</v>
      </c>
      <c r="C84" s="170" t="s">
        <v>971</v>
      </c>
      <c r="D84" s="171" t="s">
        <v>351</v>
      </c>
      <c r="E84" s="172" t="s">
        <v>356</v>
      </c>
      <c r="F84" s="171" t="s">
        <v>370</v>
      </c>
      <c r="G84" s="173"/>
      <c r="H84" s="172" t="s">
        <v>357</v>
      </c>
      <c r="I84" s="173"/>
      <c r="K84" s="168">
        <v>7</v>
      </c>
      <c r="L84" s="169" t="s">
        <v>972</v>
      </c>
      <c r="M84" s="170" t="s">
        <v>973</v>
      </c>
      <c r="N84" s="171" t="s">
        <v>351</v>
      </c>
      <c r="O84" s="167" t="s">
        <v>356</v>
      </c>
      <c r="P84" s="167" t="s">
        <v>370</v>
      </c>
      <c r="Q84" s="167"/>
      <c r="R84" s="167" t="s">
        <v>357</v>
      </c>
      <c r="S84" s="167"/>
      <c r="U84" s="173">
        <v>23</v>
      </c>
      <c r="V84" s="169" t="s">
        <v>974</v>
      </c>
      <c r="W84" s="170" t="s">
        <v>975</v>
      </c>
      <c r="X84" s="171" t="s">
        <v>503</v>
      </c>
      <c r="Y84" s="172"/>
      <c r="Z84" s="171"/>
      <c r="AA84" s="172"/>
      <c r="AB84" s="173"/>
      <c r="AC84" s="173"/>
      <c r="AE84" s="173">
        <v>23</v>
      </c>
      <c r="AF84" s="169" t="s">
        <v>976</v>
      </c>
      <c r="AG84" s="170" t="s">
        <v>977</v>
      </c>
      <c r="AH84" s="171" t="s">
        <v>351</v>
      </c>
      <c r="AI84" s="173" t="s">
        <v>205</v>
      </c>
      <c r="AJ84" s="171"/>
      <c r="AK84" s="173"/>
      <c r="AL84" s="173" t="s">
        <v>382</v>
      </c>
      <c r="AM84" s="173"/>
      <c r="AO84" s="173">
        <v>23</v>
      </c>
      <c r="AP84" s="169" t="s">
        <v>978</v>
      </c>
      <c r="AQ84" s="170" t="s">
        <v>929</v>
      </c>
      <c r="AR84" s="171" t="s">
        <v>351</v>
      </c>
      <c r="AS84" s="173" t="s">
        <v>205</v>
      </c>
      <c r="AT84" s="171"/>
      <c r="AU84" s="173"/>
      <c r="AV84" s="173" t="s">
        <v>382</v>
      </c>
      <c r="AW84" s="173"/>
      <c r="AY84" s="168">
        <v>23</v>
      </c>
      <c r="AZ84" s="169" t="s">
        <v>979</v>
      </c>
      <c r="BA84" s="170" t="s">
        <v>980</v>
      </c>
      <c r="BB84" s="171" t="s">
        <v>351</v>
      </c>
      <c r="BC84" s="172" t="s">
        <v>205</v>
      </c>
      <c r="BD84" s="171"/>
      <c r="BE84" s="173"/>
      <c r="BF84" s="173" t="s">
        <v>390</v>
      </c>
      <c r="BG84" s="173"/>
      <c r="BI84" s="173">
        <v>23</v>
      </c>
      <c r="BJ84" s="186"/>
      <c r="BK84" s="187"/>
      <c r="BL84" s="188"/>
      <c r="BM84" s="172"/>
      <c r="BN84" s="172"/>
      <c r="BO84" s="172"/>
      <c r="BP84" s="172"/>
      <c r="BQ84" s="172"/>
    </row>
    <row r="85" spans="1:90">
      <c r="A85" s="168">
        <v>24</v>
      </c>
      <c r="B85" s="169" t="s">
        <v>981</v>
      </c>
      <c r="C85" s="170" t="s">
        <v>982</v>
      </c>
      <c r="D85" s="171" t="s">
        <v>737</v>
      </c>
      <c r="E85" s="172"/>
      <c r="F85" s="171"/>
      <c r="G85" s="172"/>
      <c r="H85" s="172"/>
      <c r="I85" s="172"/>
      <c r="K85" s="173">
        <v>8</v>
      </c>
      <c r="L85" s="169" t="s">
        <v>318</v>
      </c>
      <c r="M85" s="170" t="s">
        <v>983</v>
      </c>
      <c r="N85" s="171" t="s">
        <v>351</v>
      </c>
      <c r="O85" s="167" t="s">
        <v>205</v>
      </c>
      <c r="P85" s="167"/>
      <c r="Q85" s="167"/>
      <c r="R85" s="167" t="s">
        <v>382</v>
      </c>
      <c r="S85" s="167"/>
      <c r="U85" s="173">
        <v>24</v>
      </c>
      <c r="V85" s="169" t="s">
        <v>984</v>
      </c>
      <c r="W85" s="170" t="s">
        <v>902</v>
      </c>
      <c r="X85" s="171" t="s">
        <v>351</v>
      </c>
      <c r="Y85" s="172"/>
      <c r="Z85" s="171"/>
      <c r="AA85" s="172"/>
      <c r="AB85" s="173"/>
      <c r="AC85" s="173"/>
      <c r="AE85" s="173">
        <v>24</v>
      </c>
      <c r="AF85" s="169" t="s">
        <v>985</v>
      </c>
      <c r="AG85" s="170" t="s">
        <v>986</v>
      </c>
      <c r="AH85" s="171" t="s">
        <v>351</v>
      </c>
      <c r="AI85" s="173" t="s">
        <v>356</v>
      </c>
      <c r="AJ85" s="171"/>
      <c r="AK85" s="172"/>
      <c r="AL85" s="172" t="s">
        <v>360</v>
      </c>
      <c r="AM85" s="172"/>
      <c r="AO85" s="173">
        <v>24</v>
      </c>
      <c r="AP85" s="169"/>
      <c r="AQ85" s="170"/>
      <c r="AR85" s="171"/>
      <c r="AS85" s="173"/>
      <c r="AT85" s="171"/>
      <c r="AU85" s="167"/>
      <c r="AV85" s="167"/>
      <c r="AW85" s="167"/>
      <c r="AY85" s="168">
        <v>24</v>
      </c>
      <c r="AZ85" s="169" t="s">
        <v>987</v>
      </c>
      <c r="BA85" s="170" t="s">
        <v>906</v>
      </c>
      <c r="BB85" s="171" t="s">
        <v>351</v>
      </c>
      <c r="BC85" s="172" t="s">
        <v>356</v>
      </c>
      <c r="BD85" s="171"/>
      <c r="BE85" s="172"/>
      <c r="BF85" s="172" t="s">
        <v>377</v>
      </c>
      <c r="BG85" s="172"/>
      <c r="BI85" s="173">
        <v>24</v>
      </c>
      <c r="BJ85" s="192"/>
      <c r="BK85" s="193"/>
      <c r="BL85" s="194"/>
      <c r="BM85" s="173"/>
      <c r="BN85" s="173"/>
      <c r="BO85" s="173"/>
      <c r="BP85" s="173"/>
      <c r="BQ85" s="173"/>
    </row>
    <row r="86" spans="1:90">
      <c r="A86" s="168">
        <v>25</v>
      </c>
      <c r="B86" s="169" t="s">
        <v>988</v>
      </c>
      <c r="C86" s="170" t="s">
        <v>989</v>
      </c>
      <c r="D86" s="171" t="s">
        <v>351</v>
      </c>
      <c r="E86" s="172"/>
      <c r="F86" s="171"/>
      <c r="G86" s="172"/>
      <c r="H86" s="172"/>
      <c r="I86" s="172"/>
      <c r="K86" s="168">
        <v>9</v>
      </c>
      <c r="L86" s="169" t="s">
        <v>990</v>
      </c>
      <c r="M86" s="170" t="s">
        <v>991</v>
      </c>
      <c r="N86" s="171" t="s">
        <v>351</v>
      </c>
      <c r="O86" s="167" t="s">
        <v>356</v>
      </c>
      <c r="P86" s="167"/>
      <c r="Q86" s="167"/>
      <c r="R86" s="167" t="s">
        <v>377</v>
      </c>
      <c r="S86" s="167"/>
      <c r="U86" s="173">
        <v>25</v>
      </c>
      <c r="V86" s="169" t="s">
        <v>992</v>
      </c>
      <c r="W86" s="170" t="s">
        <v>993</v>
      </c>
      <c r="X86" s="171" t="s">
        <v>351</v>
      </c>
      <c r="Y86" s="172"/>
      <c r="Z86" s="171"/>
      <c r="AA86" s="173"/>
      <c r="AB86" s="172"/>
      <c r="AC86" s="173"/>
      <c r="AE86" s="173">
        <v>25</v>
      </c>
      <c r="AF86" s="169" t="s">
        <v>994</v>
      </c>
      <c r="AG86" s="170" t="s">
        <v>995</v>
      </c>
      <c r="AH86" s="171" t="s">
        <v>351</v>
      </c>
      <c r="AI86" s="173"/>
      <c r="AJ86" s="171"/>
      <c r="AK86" s="173"/>
      <c r="AL86" s="173"/>
      <c r="AM86" s="172"/>
      <c r="AO86" s="173">
        <v>25</v>
      </c>
      <c r="AP86" s="169" t="s">
        <v>996</v>
      </c>
      <c r="AQ86" s="170" t="s">
        <v>997</v>
      </c>
      <c r="AR86" s="171" t="s">
        <v>351</v>
      </c>
      <c r="AS86" s="173" t="s">
        <v>205</v>
      </c>
      <c r="AT86" s="171"/>
      <c r="AU86" s="173"/>
      <c r="AV86" s="173" t="s">
        <v>382</v>
      </c>
      <c r="AW86" s="173"/>
      <c r="AY86" s="168">
        <v>25</v>
      </c>
      <c r="AZ86" s="169" t="s">
        <v>998</v>
      </c>
      <c r="BA86" s="170" t="s">
        <v>669</v>
      </c>
      <c r="BB86" s="171" t="s">
        <v>351</v>
      </c>
      <c r="BC86" s="172" t="s">
        <v>205</v>
      </c>
      <c r="BD86" s="171"/>
      <c r="BE86" s="172"/>
      <c r="BF86" s="172" t="s">
        <v>390</v>
      </c>
      <c r="BG86" s="172"/>
      <c r="BI86" s="173">
        <v>25</v>
      </c>
      <c r="BJ86" s="211"/>
      <c r="BK86" s="212"/>
      <c r="BL86" s="213"/>
      <c r="BM86" s="176"/>
      <c r="BN86" s="176"/>
      <c r="BO86" s="176"/>
      <c r="BP86" s="176"/>
      <c r="BQ86" s="176"/>
    </row>
    <row r="87" spans="1:90" s="216" customFormat="1">
      <c r="A87" s="168">
        <v>26</v>
      </c>
      <c r="B87" s="169" t="s">
        <v>999</v>
      </c>
      <c r="C87" s="170" t="s">
        <v>1000</v>
      </c>
      <c r="D87" s="171" t="s">
        <v>519</v>
      </c>
      <c r="E87" s="172" t="s">
        <v>356</v>
      </c>
      <c r="F87" s="171"/>
      <c r="G87" s="172"/>
      <c r="H87" s="172" t="s">
        <v>360</v>
      </c>
      <c r="I87" s="172"/>
      <c r="J87" s="214"/>
      <c r="K87" s="173">
        <v>10</v>
      </c>
      <c r="L87" s="169" t="s">
        <v>1001</v>
      </c>
      <c r="M87" s="170" t="s">
        <v>1002</v>
      </c>
      <c r="N87" s="171" t="s">
        <v>351</v>
      </c>
      <c r="O87" s="167" t="s">
        <v>356</v>
      </c>
      <c r="P87" s="167"/>
      <c r="Q87" s="167"/>
      <c r="R87" s="167" t="s">
        <v>360</v>
      </c>
      <c r="S87" s="167"/>
      <c r="T87" s="214"/>
      <c r="U87" s="173">
        <v>26</v>
      </c>
      <c r="V87" s="169" t="s">
        <v>1003</v>
      </c>
      <c r="W87" s="170" t="s">
        <v>1004</v>
      </c>
      <c r="X87" s="171" t="s">
        <v>351</v>
      </c>
      <c r="Y87" s="172" t="s">
        <v>356</v>
      </c>
      <c r="Z87" s="171"/>
      <c r="AA87" s="173"/>
      <c r="AB87" s="172" t="s">
        <v>377</v>
      </c>
      <c r="AC87" s="172"/>
      <c r="AD87" s="214"/>
      <c r="AE87" s="173">
        <v>26</v>
      </c>
      <c r="AF87" s="169" t="s">
        <v>1005</v>
      </c>
      <c r="AG87" s="170" t="s">
        <v>906</v>
      </c>
      <c r="AH87" s="171" t="s">
        <v>351</v>
      </c>
      <c r="AI87" s="173"/>
      <c r="AJ87" s="171"/>
      <c r="AK87" s="172"/>
      <c r="AL87" s="172"/>
      <c r="AM87" s="173"/>
      <c r="AN87" s="214"/>
      <c r="AO87" s="173">
        <v>26</v>
      </c>
      <c r="AP87" s="169" t="s">
        <v>1006</v>
      </c>
      <c r="AQ87" s="170" t="s">
        <v>1007</v>
      </c>
      <c r="AR87" s="171" t="s">
        <v>351</v>
      </c>
      <c r="AS87" s="173" t="s">
        <v>205</v>
      </c>
      <c r="AT87" s="171"/>
      <c r="AU87" s="173"/>
      <c r="AV87" s="173" t="s">
        <v>353</v>
      </c>
      <c r="AW87" s="173"/>
      <c r="AX87" s="214"/>
      <c r="AY87" s="168">
        <v>26</v>
      </c>
      <c r="AZ87" s="215"/>
      <c r="BA87" s="193"/>
      <c r="BB87" s="194"/>
      <c r="BC87" s="173"/>
      <c r="BD87" s="173"/>
      <c r="BE87" s="173"/>
      <c r="BF87" s="173"/>
      <c r="BG87" s="173"/>
      <c r="BH87" s="214"/>
      <c r="BI87" s="173">
        <v>26</v>
      </c>
      <c r="BJ87" s="192"/>
      <c r="BK87" s="193"/>
      <c r="BL87" s="194"/>
      <c r="BM87" s="173"/>
      <c r="BN87" s="173"/>
      <c r="BO87" s="173"/>
      <c r="BP87" s="173"/>
      <c r="BQ87" s="173"/>
      <c r="BR87" s="214"/>
      <c r="CB87" s="214"/>
      <c r="CL87" s="214"/>
    </row>
    <row r="88" spans="1:90" s="216" customFormat="1">
      <c r="A88" s="168">
        <v>27</v>
      </c>
      <c r="B88" s="169" t="s">
        <v>1008</v>
      </c>
      <c r="C88" s="170" t="s">
        <v>1009</v>
      </c>
      <c r="D88" s="171" t="s">
        <v>351</v>
      </c>
      <c r="E88" s="172" t="s">
        <v>356</v>
      </c>
      <c r="F88" s="171"/>
      <c r="G88" s="172"/>
      <c r="H88" s="172" t="s">
        <v>360</v>
      </c>
      <c r="I88" s="172"/>
      <c r="J88" s="214"/>
      <c r="K88" s="168">
        <v>11</v>
      </c>
      <c r="L88" s="169" t="s">
        <v>1010</v>
      </c>
      <c r="M88" s="170" t="s">
        <v>1011</v>
      </c>
      <c r="N88" s="171" t="s">
        <v>351</v>
      </c>
      <c r="O88" s="167" t="s">
        <v>205</v>
      </c>
      <c r="P88" s="167"/>
      <c r="Q88" s="167"/>
      <c r="R88" s="167" t="s">
        <v>382</v>
      </c>
      <c r="S88" s="167"/>
      <c r="T88" s="214"/>
      <c r="U88" s="173">
        <v>27</v>
      </c>
      <c r="V88" s="169" t="s">
        <v>1012</v>
      </c>
      <c r="W88" s="170" t="s">
        <v>1013</v>
      </c>
      <c r="X88" s="171" t="s">
        <v>351</v>
      </c>
      <c r="Y88" s="172" t="s">
        <v>205</v>
      </c>
      <c r="Z88" s="171"/>
      <c r="AA88" s="173"/>
      <c r="AB88" s="173" t="s">
        <v>382</v>
      </c>
      <c r="AC88" s="172"/>
      <c r="AD88" s="214"/>
      <c r="AE88" s="173">
        <v>27</v>
      </c>
      <c r="AF88" s="169" t="s">
        <v>304</v>
      </c>
      <c r="AG88" s="170" t="s">
        <v>1014</v>
      </c>
      <c r="AH88" s="171" t="s">
        <v>351</v>
      </c>
      <c r="AI88" s="173" t="s">
        <v>356</v>
      </c>
      <c r="AJ88" s="171" t="s">
        <v>370</v>
      </c>
      <c r="AK88" s="172"/>
      <c r="AL88" s="172" t="s">
        <v>357</v>
      </c>
      <c r="AM88" s="172"/>
      <c r="AN88" s="214"/>
      <c r="AO88" s="173">
        <v>27</v>
      </c>
      <c r="AP88" s="169" t="s">
        <v>1015</v>
      </c>
      <c r="AQ88" s="170" t="s">
        <v>1016</v>
      </c>
      <c r="AR88" s="171" t="s">
        <v>351</v>
      </c>
      <c r="AS88" s="173" t="s">
        <v>356</v>
      </c>
      <c r="AT88" s="171"/>
      <c r="AU88" s="173"/>
      <c r="AV88" s="173" t="s">
        <v>360</v>
      </c>
      <c r="AW88" s="173"/>
      <c r="AX88" s="214"/>
      <c r="AY88" s="168">
        <v>27</v>
      </c>
      <c r="AZ88" s="217"/>
      <c r="BA88" s="187"/>
      <c r="BB88" s="188"/>
      <c r="BC88" s="172"/>
      <c r="BD88" s="172"/>
      <c r="BE88" s="172"/>
      <c r="BF88" s="172"/>
      <c r="BG88" s="172"/>
      <c r="BH88" s="214"/>
      <c r="BI88" s="173">
        <v>27</v>
      </c>
      <c r="BJ88" s="186"/>
      <c r="BK88" s="187"/>
      <c r="BL88" s="188"/>
      <c r="BM88" s="172"/>
      <c r="BN88" s="172"/>
      <c r="BO88" s="172"/>
      <c r="BP88" s="172"/>
      <c r="BQ88" s="172"/>
      <c r="BR88" s="214"/>
      <c r="CB88" s="214"/>
      <c r="CL88" s="214"/>
    </row>
    <row r="89" spans="1:90" s="216" customFormat="1">
      <c r="A89" s="168">
        <v>28</v>
      </c>
      <c r="B89" s="169" t="s">
        <v>1017</v>
      </c>
      <c r="C89" s="170" t="s">
        <v>1018</v>
      </c>
      <c r="D89" s="171" t="s">
        <v>351</v>
      </c>
      <c r="E89" s="172" t="s">
        <v>356</v>
      </c>
      <c r="F89" s="171"/>
      <c r="G89" s="172"/>
      <c r="H89" s="172" t="s">
        <v>377</v>
      </c>
      <c r="I89" s="172"/>
      <c r="J89" s="214"/>
      <c r="K89" s="173">
        <v>12</v>
      </c>
      <c r="L89" s="169" t="s">
        <v>1019</v>
      </c>
      <c r="M89" s="170" t="s">
        <v>1020</v>
      </c>
      <c r="N89" s="171" t="s">
        <v>351</v>
      </c>
      <c r="O89" s="167"/>
      <c r="P89" s="167"/>
      <c r="Q89" s="167"/>
      <c r="R89" s="167"/>
      <c r="S89" s="167"/>
      <c r="T89" s="214"/>
      <c r="U89" s="173">
        <v>28</v>
      </c>
      <c r="V89" s="169" t="s">
        <v>1021</v>
      </c>
      <c r="W89" s="170" t="s">
        <v>977</v>
      </c>
      <c r="X89" s="171" t="s">
        <v>351</v>
      </c>
      <c r="Y89" s="172" t="s">
        <v>356</v>
      </c>
      <c r="Z89" s="171"/>
      <c r="AA89" s="172"/>
      <c r="AB89" s="173" t="s">
        <v>360</v>
      </c>
      <c r="AC89" s="173"/>
      <c r="AD89" s="214"/>
      <c r="AE89" s="173">
        <v>28</v>
      </c>
      <c r="AF89" s="169" t="s">
        <v>1022</v>
      </c>
      <c r="AG89" s="170" t="s">
        <v>1023</v>
      </c>
      <c r="AH89" s="171" t="s">
        <v>351</v>
      </c>
      <c r="AI89" s="173"/>
      <c r="AJ89" s="171"/>
      <c r="AK89" s="172"/>
      <c r="AL89" s="172"/>
      <c r="AM89" s="176"/>
      <c r="AN89" s="214"/>
      <c r="AO89" s="173">
        <v>28</v>
      </c>
      <c r="AP89" s="169" t="s">
        <v>1024</v>
      </c>
      <c r="AQ89" s="170" t="s">
        <v>1025</v>
      </c>
      <c r="AR89" s="171" t="s">
        <v>351</v>
      </c>
      <c r="AS89" s="173" t="s">
        <v>356</v>
      </c>
      <c r="AT89" s="171"/>
      <c r="AU89" s="173"/>
      <c r="AV89" s="173" t="s">
        <v>377</v>
      </c>
      <c r="AW89" s="173"/>
      <c r="AX89" s="214"/>
      <c r="AY89" s="168">
        <v>28</v>
      </c>
      <c r="AZ89" s="217"/>
      <c r="BA89" s="187"/>
      <c r="BB89" s="188"/>
      <c r="BC89" s="172"/>
      <c r="BD89" s="172"/>
      <c r="BE89" s="172"/>
      <c r="BF89" s="172"/>
      <c r="BG89" s="172"/>
      <c r="BH89" s="214"/>
      <c r="BI89" s="173">
        <v>28</v>
      </c>
      <c r="BJ89" s="186"/>
      <c r="BK89" s="187"/>
      <c r="BL89" s="188"/>
      <c r="BM89" s="172"/>
      <c r="BN89" s="172"/>
      <c r="BO89" s="172"/>
      <c r="BP89" s="172"/>
      <c r="BQ89" s="172"/>
      <c r="BR89" s="214"/>
      <c r="CB89" s="214"/>
      <c r="CL89" s="214"/>
    </row>
    <row r="90" spans="1:90" s="216" customFormat="1">
      <c r="A90" s="168">
        <v>29</v>
      </c>
      <c r="B90" s="169" t="s">
        <v>1026</v>
      </c>
      <c r="C90" s="170" t="s">
        <v>696</v>
      </c>
      <c r="D90" s="171" t="s">
        <v>351</v>
      </c>
      <c r="E90" s="172"/>
      <c r="F90" s="171"/>
      <c r="G90" s="172"/>
      <c r="H90" s="172"/>
      <c r="I90" s="172"/>
      <c r="J90" s="214"/>
      <c r="K90" s="168">
        <v>13</v>
      </c>
      <c r="L90" s="169" t="s">
        <v>1027</v>
      </c>
      <c r="M90" s="170" t="s">
        <v>1028</v>
      </c>
      <c r="N90" s="171" t="s">
        <v>351</v>
      </c>
      <c r="O90" s="167" t="s">
        <v>205</v>
      </c>
      <c r="P90" s="167"/>
      <c r="Q90" s="167"/>
      <c r="R90" s="167" t="s">
        <v>382</v>
      </c>
      <c r="S90" s="167"/>
      <c r="T90" s="214"/>
      <c r="U90" s="173">
        <v>29</v>
      </c>
      <c r="V90" s="169" t="s">
        <v>1029</v>
      </c>
      <c r="W90" s="170" t="s">
        <v>1030</v>
      </c>
      <c r="X90" s="171" t="s">
        <v>351</v>
      </c>
      <c r="Y90" s="172"/>
      <c r="Z90" s="171"/>
      <c r="AA90" s="172"/>
      <c r="AB90" s="172"/>
      <c r="AC90" s="173"/>
      <c r="AD90" s="214"/>
      <c r="AE90" s="173">
        <v>29</v>
      </c>
      <c r="AF90" s="169" t="s">
        <v>1031</v>
      </c>
      <c r="AG90" s="170" t="s">
        <v>1032</v>
      </c>
      <c r="AH90" s="171" t="s">
        <v>351</v>
      </c>
      <c r="AI90" s="173" t="s">
        <v>356</v>
      </c>
      <c r="AJ90" s="171"/>
      <c r="AK90" s="172"/>
      <c r="AL90" s="172" t="s">
        <v>360</v>
      </c>
      <c r="AM90" s="172"/>
      <c r="AN90" s="214"/>
      <c r="AO90" s="173">
        <v>29</v>
      </c>
      <c r="AP90" s="169" t="s">
        <v>1033</v>
      </c>
      <c r="AQ90" s="170" t="s">
        <v>1034</v>
      </c>
      <c r="AR90" s="171" t="s">
        <v>351</v>
      </c>
      <c r="AS90" s="173" t="s">
        <v>205</v>
      </c>
      <c r="AT90" s="171" t="s">
        <v>352</v>
      </c>
      <c r="AU90" s="173"/>
      <c r="AV90" s="173" t="s">
        <v>353</v>
      </c>
      <c r="AW90" s="173"/>
      <c r="AX90" s="214"/>
      <c r="AY90" s="168">
        <v>29</v>
      </c>
      <c r="AZ90" s="217"/>
      <c r="BA90" s="187"/>
      <c r="BB90" s="188"/>
      <c r="BC90" s="172"/>
      <c r="BD90" s="172"/>
      <c r="BE90" s="172"/>
      <c r="BF90" s="172"/>
      <c r="BG90" s="172"/>
      <c r="BH90" s="214"/>
      <c r="BI90" s="173">
        <v>29</v>
      </c>
      <c r="BJ90" s="186"/>
      <c r="BK90" s="187"/>
      <c r="BL90" s="188"/>
      <c r="BM90" s="172"/>
      <c r="BN90" s="172"/>
      <c r="BO90" s="172"/>
      <c r="BP90" s="172"/>
      <c r="BQ90" s="172"/>
      <c r="BR90" s="214"/>
      <c r="CB90" s="214"/>
      <c r="CL90" s="214"/>
    </row>
    <row r="91" spans="1:90" s="216" customFormat="1">
      <c r="A91" s="168">
        <v>30</v>
      </c>
      <c r="B91" s="169" t="s">
        <v>1035</v>
      </c>
      <c r="C91" s="170" t="s">
        <v>1036</v>
      </c>
      <c r="D91" s="171" t="s">
        <v>351</v>
      </c>
      <c r="E91" s="172" t="s">
        <v>356</v>
      </c>
      <c r="F91" s="171"/>
      <c r="G91" s="172"/>
      <c r="H91" s="172" t="s">
        <v>377</v>
      </c>
      <c r="I91" s="172"/>
      <c r="J91" s="214"/>
      <c r="K91" s="173">
        <v>14</v>
      </c>
      <c r="L91" s="169" t="s">
        <v>1037</v>
      </c>
      <c r="M91" s="170" t="s">
        <v>1038</v>
      </c>
      <c r="N91" s="171" t="s">
        <v>351</v>
      </c>
      <c r="O91" s="167" t="s">
        <v>356</v>
      </c>
      <c r="P91" s="167"/>
      <c r="Q91" s="167"/>
      <c r="R91" s="167" t="s">
        <v>360</v>
      </c>
      <c r="S91" s="167"/>
      <c r="T91" s="214"/>
      <c r="U91" s="173">
        <v>30</v>
      </c>
      <c r="V91" s="169" t="s">
        <v>1039</v>
      </c>
      <c r="W91" s="170" t="s">
        <v>1040</v>
      </c>
      <c r="X91" s="171" t="s">
        <v>351</v>
      </c>
      <c r="Y91" s="172" t="s">
        <v>356</v>
      </c>
      <c r="Z91" s="171"/>
      <c r="AA91" s="173"/>
      <c r="AB91" s="173" t="s">
        <v>377</v>
      </c>
      <c r="AC91" s="172"/>
      <c r="AD91" s="214"/>
      <c r="AE91" s="173">
        <v>30</v>
      </c>
      <c r="AF91" s="169" t="s">
        <v>1041</v>
      </c>
      <c r="AG91" s="170" t="s">
        <v>1042</v>
      </c>
      <c r="AH91" s="171" t="s">
        <v>351</v>
      </c>
      <c r="AI91" s="173" t="s">
        <v>356</v>
      </c>
      <c r="AJ91" s="171"/>
      <c r="AK91" s="172"/>
      <c r="AL91" s="172" t="s">
        <v>360</v>
      </c>
      <c r="AM91" s="172"/>
      <c r="AN91" s="214"/>
      <c r="AO91" s="173">
        <v>30</v>
      </c>
      <c r="AP91" s="169" t="s">
        <v>1043</v>
      </c>
      <c r="AQ91" s="170" t="s">
        <v>721</v>
      </c>
      <c r="AR91" s="171" t="s">
        <v>351</v>
      </c>
      <c r="AS91" s="173" t="s">
        <v>205</v>
      </c>
      <c r="AT91" s="171"/>
      <c r="AU91" s="173"/>
      <c r="AV91" s="173" t="s">
        <v>353</v>
      </c>
      <c r="AW91" s="173"/>
      <c r="AX91" s="214"/>
      <c r="AY91" s="168">
        <v>30</v>
      </c>
      <c r="AZ91" s="215"/>
      <c r="BA91" s="193"/>
      <c r="BB91" s="194"/>
      <c r="BC91" s="173"/>
      <c r="BD91" s="173"/>
      <c r="BE91" s="173"/>
      <c r="BF91" s="173"/>
      <c r="BG91" s="173"/>
      <c r="BH91" s="214"/>
      <c r="BI91" s="173">
        <v>30</v>
      </c>
      <c r="BJ91" s="186"/>
      <c r="BK91" s="187"/>
      <c r="BL91" s="188"/>
      <c r="BM91" s="172"/>
      <c r="BN91" s="172"/>
      <c r="BO91" s="172"/>
      <c r="BP91" s="172"/>
      <c r="BQ91" s="172"/>
      <c r="BR91" s="214"/>
      <c r="CB91" s="214"/>
      <c r="CL91" s="214"/>
    </row>
    <row r="92" spans="1:90" s="216" customFormat="1">
      <c r="A92" s="168">
        <v>31</v>
      </c>
      <c r="B92" s="169" t="s">
        <v>1044</v>
      </c>
      <c r="C92" s="170" t="s">
        <v>1045</v>
      </c>
      <c r="D92" s="171" t="s">
        <v>351</v>
      </c>
      <c r="E92" s="172"/>
      <c r="F92" s="171"/>
      <c r="G92" s="173"/>
      <c r="H92" s="172"/>
      <c r="I92" s="173"/>
      <c r="J92" s="214"/>
      <c r="K92" s="168">
        <v>15</v>
      </c>
      <c r="L92" s="169" t="s">
        <v>1046</v>
      </c>
      <c r="M92" s="170" t="s">
        <v>1047</v>
      </c>
      <c r="N92" s="171" t="s">
        <v>351</v>
      </c>
      <c r="O92" s="167" t="s">
        <v>205</v>
      </c>
      <c r="P92" s="167"/>
      <c r="Q92" s="167"/>
      <c r="R92" s="167" t="s">
        <v>353</v>
      </c>
      <c r="S92" s="167"/>
      <c r="T92" s="214"/>
      <c r="U92" s="173">
        <v>31</v>
      </c>
      <c r="V92" s="169" t="s">
        <v>1048</v>
      </c>
      <c r="W92" s="170" t="s">
        <v>1049</v>
      </c>
      <c r="X92" s="171" t="s">
        <v>351</v>
      </c>
      <c r="Y92" s="172"/>
      <c r="Z92" s="171"/>
      <c r="AA92" s="173"/>
      <c r="AB92" s="173"/>
      <c r="AC92" s="173"/>
      <c r="AD92" s="214"/>
      <c r="AE92" s="173">
        <v>31</v>
      </c>
      <c r="AF92" s="169" t="s">
        <v>1050</v>
      </c>
      <c r="AG92" s="170" t="s">
        <v>1051</v>
      </c>
      <c r="AH92" s="171" t="s">
        <v>351</v>
      </c>
      <c r="AI92" s="173" t="s">
        <v>205</v>
      </c>
      <c r="AJ92" s="171"/>
      <c r="AK92" s="172"/>
      <c r="AL92" s="172" t="s">
        <v>353</v>
      </c>
      <c r="AM92" s="172"/>
      <c r="AN92" s="214"/>
      <c r="AO92" s="173">
        <v>31</v>
      </c>
      <c r="AP92" s="169" t="s">
        <v>1052</v>
      </c>
      <c r="AQ92" s="170" t="s">
        <v>1053</v>
      </c>
      <c r="AR92" s="171" t="s">
        <v>351</v>
      </c>
      <c r="AS92" s="173"/>
      <c r="AT92" s="171"/>
      <c r="AU92" s="173"/>
      <c r="AV92" s="173"/>
      <c r="AW92" s="173"/>
      <c r="AX92" s="214"/>
      <c r="AY92" s="168">
        <v>31</v>
      </c>
      <c r="AZ92" s="217"/>
      <c r="BA92" s="187"/>
      <c r="BB92" s="188"/>
      <c r="BC92" s="172"/>
      <c r="BD92" s="172"/>
      <c r="BE92" s="172"/>
      <c r="BF92" s="172"/>
      <c r="BG92" s="172"/>
      <c r="BH92" s="214"/>
      <c r="BI92" s="173">
        <v>31</v>
      </c>
      <c r="BJ92" s="186"/>
      <c r="BK92" s="187"/>
      <c r="BL92" s="188"/>
      <c r="BM92" s="172"/>
      <c r="BN92" s="172"/>
      <c r="BO92" s="172"/>
      <c r="BP92" s="172"/>
      <c r="BQ92" s="172"/>
      <c r="BR92" s="214"/>
      <c r="CB92" s="214"/>
      <c r="CL92" s="214"/>
    </row>
    <row r="93" spans="1:90" s="216" customFormat="1">
      <c r="A93" s="168">
        <v>32</v>
      </c>
      <c r="B93" s="169" t="s">
        <v>1054</v>
      </c>
      <c r="C93" s="170" t="s">
        <v>801</v>
      </c>
      <c r="D93" s="171" t="s">
        <v>351</v>
      </c>
      <c r="E93" s="172"/>
      <c r="F93" s="171"/>
      <c r="G93" s="172"/>
      <c r="H93" s="172"/>
      <c r="I93" s="172"/>
      <c r="J93" s="214"/>
      <c r="K93" s="173">
        <v>16</v>
      </c>
      <c r="L93" s="169"/>
      <c r="M93" s="170"/>
      <c r="N93" s="171"/>
      <c r="O93" s="167"/>
      <c r="P93" s="167"/>
      <c r="Q93" s="167"/>
      <c r="R93" s="167"/>
      <c r="S93" s="167"/>
      <c r="T93" s="214"/>
      <c r="U93" s="173">
        <v>32</v>
      </c>
      <c r="V93" s="169" t="s">
        <v>303</v>
      </c>
      <c r="W93" s="170" t="s">
        <v>1055</v>
      </c>
      <c r="X93" s="171" t="s">
        <v>351</v>
      </c>
      <c r="Y93" s="172" t="s">
        <v>356</v>
      </c>
      <c r="Z93" s="171" t="s">
        <v>370</v>
      </c>
      <c r="AA93" s="172"/>
      <c r="AB93" s="172" t="s">
        <v>357</v>
      </c>
      <c r="AC93" s="173"/>
      <c r="AD93" s="214"/>
      <c r="AE93" s="173">
        <v>32</v>
      </c>
      <c r="AF93" s="169" t="s">
        <v>1056</v>
      </c>
      <c r="AG93" s="170" t="s">
        <v>1057</v>
      </c>
      <c r="AH93" s="171" t="s">
        <v>351</v>
      </c>
      <c r="AI93" s="173" t="s">
        <v>205</v>
      </c>
      <c r="AJ93" s="171"/>
      <c r="AK93" s="172"/>
      <c r="AL93" s="172" t="s">
        <v>390</v>
      </c>
      <c r="AM93" s="172"/>
      <c r="AN93" s="214"/>
      <c r="AO93" s="173">
        <v>32</v>
      </c>
      <c r="AP93" s="169" t="s">
        <v>1058</v>
      </c>
      <c r="AQ93" s="170" t="s">
        <v>1059</v>
      </c>
      <c r="AR93" s="171" t="s">
        <v>351</v>
      </c>
      <c r="AS93" s="173" t="s">
        <v>356</v>
      </c>
      <c r="AT93" s="171"/>
      <c r="AU93" s="173"/>
      <c r="AV93" s="173" t="s">
        <v>377</v>
      </c>
      <c r="AW93" s="173"/>
      <c r="AX93" s="214"/>
      <c r="AY93" s="168">
        <v>32</v>
      </c>
      <c r="AZ93" s="174"/>
      <c r="BA93" s="175"/>
      <c r="BB93" s="174"/>
      <c r="BC93" s="172"/>
      <c r="BD93" s="172"/>
      <c r="BE93" s="172"/>
      <c r="BF93" s="172"/>
      <c r="BG93" s="172"/>
      <c r="BH93" s="214"/>
      <c r="BI93" s="173">
        <v>32</v>
      </c>
      <c r="BJ93" s="186"/>
      <c r="BK93" s="187"/>
      <c r="BL93" s="188"/>
      <c r="BM93" s="172"/>
      <c r="BN93" s="172"/>
      <c r="BO93" s="172"/>
      <c r="BP93" s="172"/>
      <c r="BQ93" s="172"/>
      <c r="BR93" s="214"/>
      <c r="CB93" s="214"/>
      <c r="CL93" s="214"/>
    </row>
    <row r="94" spans="1:90" s="216" customFormat="1">
      <c r="A94" s="168">
        <v>33</v>
      </c>
      <c r="B94" s="169" t="s">
        <v>1060</v>
      </c>
      <c r="C94" s="170" t="s">
        <v>1061</v>
      </c>
      <c r="D94" s="171" t="s">
        <v>351</v>
      </c>
      <c r="E94" s="172"/>
      <c r="F94" s="171"/>
      <c r="G94" s="167"/>
      <c r="H94" s="172"/>
      <c r="I94" s="167"/>
      <c r="J94" s="214"/>
      <c r="K94" s="168">
        <v>17</v>
      </c>
      <c r="L94" s="169"/>
      <c r="M94" s="170"/>
      <c r="N94" s="171"/>
      <c r="O94" s="167"/>
      <c r="P94" s="167"/>
      <c r="Q94" s="167"/>
      <c r="R94" s="167"/>
      <c r="S94" s="167"/>
      <c r="T94" s="214"/>
      <c r="U94" s="173">
        <v>33</v>
      </c>
      <c r="V94" s="169"/>
      <c r="W94" s="170"/>
      <c r="X94" s="171"/>
      <c r="Y94" s="172"/>
      <c r="Z94" s="171"/>
      <c r="AA94" s="172"/>
      <c r="AB94" s="172"/>
      <c r="AC94" s="172"/>
      <c r="AD94" s="214"/>
      <c r="AE94" s="173">
        <v>33</v>
      </c>
      <c r="AF94" s="186"/>
      <c r="AG94" s="187"/>
      <c r="AH94" s="171"/>
      <c r="AI94" s="172"/>
      <c r="AJ94" s="171"/>
      <c r="AK94" s="172"/>
      <c r="AL94" s="172"/>
      <c r="AM94" s="172"/>
      <c r="AN94" s="214"/>
      <c r="AO94" s="173">
        <v>33</v>
      </c>
      <c r="AP94" s="169" t="s">
        <v>1062</v>
      </c>
      <c r="AQ94" s="170" t="s">
        <v>910</v>
      </c>
      <c r="AR94" s="171" t="s">
        <v>351</v>
      </c>
      <c r="AS94" s="173" t="s">
        <v>356</v>
      </c>
      <c r="AT94" s="171"/>
      <c r="AU94" s="173"/>
      <c r="AV94" s="173" t="s">
        <v>360</v>
      </c>
      <c r="AW94" s="173"/>
      <c r="AX94" s="214"/>
      <c r="AY94" s="168">
        <v>33</v>
      </c>
      <c r="AZ94" s="179"/>
      <c r="BA94" s="180"/>
      <c r="BB94" s="179"/>
      <c r="BC94" s="167"/>
      <c r="BD94" s="167"/>
      <c r="BE94" s="167"/>
      <c r="BF94" s="167"/>
      <c r="BG94" s="167"/>
      <c r="BH94" s="214"/>
      <c r="BI94" s="173">
        <v>33</v>
      </c>
      <c r="BJ94" s="186"/>
      <c r="BK94" s="187"/>
      <c r="BL94" s="188"/>
      <c r="BM94" s="172"/>
      <c r="BN94" s="172"/>
      <c r="BO94" s="172"/>
      <c r="BP94" s="172"/>
      <c r="BQ94" s="172"/>
      <c r="BR94" s="214"/>
      <c r="CB94" s="214"/>
      <c r="CL94" s="214"/>
    </row>
    <row r="95" spans="1:90" s="216" customFormat="1">
      <c r="A95" s="168">
        <v>34</v>
      </c>
      <c r="B95" s="169" t="s">
        <v>1063</v>
      </c>
      <c r="C95" s="170" t="s">
        <v>1064</v>
      </c>
      <c r="D95" s="171" t="s">
        <v>351</v>
      </c>
      <c r="E95" s="172" t="s">
        <v>356</v>
      </c>
      <c r="F95" s="171"/>
      <c r="G95" s="167"/>
      <c r="H95" s="172" t="s">
        <v>360</v>
      </c>
      <c r="I95" s="167"/>
      <c r="J95" s="214"/>
      <c r="K95" s="173">
        <v>18</v>
      </c>
      <c r="L95" s="169"/>
      <c r="M95" s="170"/>
      <c r="N95" s="171"/>
      <c r="O95" s="167"/>
      <c r="P95" s="167"/>
      <c r="Q95" s="167"/>
      <c r="R95" s="167"/>
      <c r="S95" s="167"/>
      <c r="T95" s="214"/>
      <c r="U95" s="173">
        <v>34</v>
      </c>
      <c r="V95" s="169"/>
      <c r="W95" s="170"/>
      <c r="X95" s="171"/>
      <c r="Y95" s="172"/>
      <c r="Z95" s="171"/>
      <c r="AA95" s="172"/>
      <c r="AB95" s="172"/>
      <c r="AC95" s="172"/>
      <c r="AD95" s="214"/>
      <c r="AE95" s="173">
        <v>34</v>
      </c>
      <c r="AF95" s="186"/>
      <c r="AG95" s="187"/>
      <c r="AH95" s="171"/>
      <c r="AI95" s="172"/>
      <c r="AJ95" s="171"/>
      <c r="AK95" s="172"/>
      <c r="AL95" s="172"/>
      <c r="AM95" s="172"/>
      <c r="AN95" s="214"/>
      <c r="AO95" s="173">
        <v>34</v>
      </c>
      <c r="AP95" s="196"/>
      <c r="AQ95" s="197"/>
      <c r="AR95" s="196"/>
      <c r="AS95" s="173"/>
      <c r="AT95" s="173"/>
      <c r="AU95" s="173"/>
      <c r="AV95" s="173"/>
      <c r="AW95" s="173"/>
      <c r="AX95" s="214"/>
      <c r="AY95" s="168">
        <v>34</v>
      </c>
      <c r="AZ95" s="196"/>
      <c r="BA95" s="197"/>
      <c r="BB95" s="196"/>
      <c r="BC95" s="173"/>
      <c r="BD95" s="173"/>
      <c r="BE95" s="173"/>
      <c r="BF95" s="173"/>
      <c r="BG95" s="173"/>
      <c r="BH95" s="214"/>
      <c r="BI95" s="173">
        <v>34</v>
      </c>
      <c r="BJ95" s="186"/>
      <c r="BK95" s="187"/>
      <c r="BL95" s="188"/>
      <c r="BM95" s="172"/>
      <c r="BN95" s="172"/>
      <c r="BO95" s="172"/>
      <c r="BP95" s="172"/>
      <c r="BQ95" s="172"/>
      <c r="BR95" s="214"/>
      <c r="CB95" s="214"/>
      <c r="CL95" s="214"/>
    </row>
    <row r="96" spans="1:90" s="216" customFormat="1">
      <c r="A96" s="168">
        <v>35</v>
      </c>
      <c r="B96" s="169" t="s">
        <v>1065</v>
      </c>
      <c r="C96" s="170" t="s">
        <v>1066</v>
      </c>
      <c r="D96" s="171" t="s">
        <v>351</v>
      </c>
      <c r="E96" s="172" t="s">
        <v>356</v>
      </c>
      <c r="F96" s="171"/>
      <c r="G96" s="167"/>
      <c r="H96" s="172" t="s">
        <v>377</v>
      </c>
      <c r="I96" s="167"/>
      <c r="J96" s="214"/>
      <c r="K96" s="168">
        <v>19</v>
      </c>
      <c r="L96" s="169"/>
      <c r="M96" s="170"/>
      <c r="N96" s="171"/>
      <c r="O96" s="167"/>
      <c r="P96" s="167"/>
      <c r="Q96" s="167"/>
      <c r="R96" s="167"/>
      <c r="S96" s="167"/>
      <c r="T96" s="214"/>
      <c r="U96" s="173">
        <v>35</v>
      </c>
      <c r="V96" s="169"/>
      <c r="W96" s="170"/>
      <c r="X96" s="171"/>
      <c r="Y96" s="172"/>
      <c r="Z96" s="171"/>
      <c r="AA96" s="172"/>
      <c r="AB96" s="172"/>
      <c r="AC96" s="172"/>
      <c r="AD96" s="214"/>
      <c r="AE96" s="173">
        <v>35</v>
      </c>
      <c r="AF96" s="186"/>
      <c r="AG96" s="187"/>
      <c r="AH96" s="171"/>
      <c r="AI96" s="172"/>
      <c r="AJ96" s="171"/>
      <c r="AK96" s="172"/>
      <c r="AL96" s="172"/>
      <c r="AM96" s="172"/>
      <c r="AN96" s="214"/>
      <c r="AO96" s="173">
        <v>35</v>
      </c>
      <c r="AP96" s="179"/>
      <c r="AQ96" s="180"/>
      <c r="AR96" s="179"/>
      <c r="AS96" s="167"/>
      <c r="AT96" s="167"/>
      <c r="AU96" s="167"/>
      <c r="AV96" s="167"/>
      <c r="AW96" s="167"/>
      <c r="AX96" s="214"/>
      <c r="AY96" s="168">
        <v>35</v>
      </c>
      <c r="AZ96" s="179"/>
      <c r="BA96" s="180"/>
      <c r="BB96" s="179"/>
      <c r="BC96" s="167"/>
      <c r="BD96" s="167"/>
      <c r="BE96" s="167"/>
      <c r="BF96" s="167"/>
      <c r="BG96" s="167"/>
      <c r="BH96" s="214"/>
      <c r="BI96" s="201">
        <v>35</v>
      </c>
      <c r="BJ96" s="186"/>
      <c r="BK96" s="187"/>
      <c r="BL96" s="188"/>
      <c r="BM96" s="172"/>
      <c r="BN96" s="172"/>
      <c r="BO96" s="172"/>
      <c r="BP96" s="172"/>
      <c r="BQ96" s="172"/>
      <c r="BR96" s="214"/>
      <c r="CB96" s="214"/>
      <c r="CL96" s="214"/>
    </row>
    <row r="97" spans="1:90" s="216" customFormat="1">
      <c r="A97" s="168">
        <v>36</v>
      </c>
      <c r="B97" s="169" t="s">
        <v>1067</v>
      </c>
      <c r="C97" s="170" t="s">
        <v>772</v>
      </c>
      <c r="D97" s="171" t="s">
        <v>351</v>
      </c>
      <c r="E97" s="172"/>
      <c r="F97" s="171"/>
      <c r="G97" s="167"/>
      <c r="H97" s="172"/>
      <c r="I97" s="167"/>
      <c r="J97" s="214"/>
      <c r="K97" s="173">
        <v>20</v>
      </c>
      <c r="O97" s="167"/>
      <c r="P97" s="167"/>
      <c r="Q97" s="167"/>
      <c r="R97" s="167"/>
      <c r="S97" s="167"/>
      <c r="T97" s="214"/>
      <c r="U97" s="173">
        <v>36</v>
      </c>
      <c r="V97" s="169"/>
      <c r="W97" s="170"/>
      <c r="X97" s="171"/>
      <c r="Y97" s="172"/>
      <c r="Z97" s="171"/>
      <c r="AA97" s="172"/>
      <c r="AB97" s="172"/>
      <c r="AC97" s="172"/>
      <c r="AD97" s="214"/>
      <c r="AE97" s="173">
        <v>36</v>
      </c>
      <c r="AF97" s="179"/>
      <c r="AG97" s="180"/>
      <c r="AH97" s="171"/>
      <c r="AI97" s="172"/>
      <c r="AJ97" s="171"/>
      <c r="AK97" s="172"/>
      <c r="AL97" s="172"/>
      <c r="AM97" s="167"/>
      <c r="AN97" s="214"/>
      <c r="AO97" s="173">
        <v>36</v>
      </c>
      <c r="AP97" s="179"/>
      <c r="AQ97" s="180"/>
      <c r="AR97" s="179"/>
      <c r="AS97" s="167"/>
      <c r="AT97" s="167"/>
      <c r="AU97" s="167"/>
      <c r="AV97" s="167"/>
      <c r="AW97" s="167"/>
      <c r="AX97" s="214"/>
      <c r="AY97" s="168">
        <v>36</v>
      </c>
      <c r="AZ97" s="184"/>
      <c r="BA97" s="184"/>
      <c r="BB97" s="184"/>
      <c r="BC97" s="184"/>
      <c r="BD97" s="184"/>
      <c r="BE97" s="184"/>
      <c r="BF97" s="184"/>
      <c r="BG97" s="184"/>
      <c r="BH97" s="214"/>
      <c r="BI97" s="173">
        <v>36</v>
      </c>
      <c r="BJ97" s="184"/>
      <c r="BK97" s="184"/>
      <c r="BL97" s="184"/>
      <c r="BM97" s="184"/>
      <c r="BN97" s="184"/>
      <c r="BO97" s="184"/>
      <c r="BP97" s="184"/>
      <c r="BQ97" s="184"/>
      <c r="BR97" s="214"/>
      <c r="CB97" s="214"/>
      <c r="CL97" s="214"/>
    </row>
    <row r="98" spans="1:90" s="216" customFormat="1">
      <c r="A98" s="168">
        <v>37</v>
      </c>
      <c r="B98" s="169" t="s">
        <v>1068</v>
      </c>
      <c r="C98" s="170" t="s">
        <v>1069</v>
      </c>
      <c r="D98" s="171" t="s">
        <v>351</v>
      </c>
      <c r="E98" s="172" t="s">
        <v>356</v>
      </c>
      <c r="F98" s="171"/>
      <c r="G98" s="167"/>
      <c r="H98" s="172" t="s">
        <v>360</v>
      </c>
      <c r="I98" s="167"/>
      <c r="J98" s="214"/>
      <c r="K98" s="168">
        <v>21</v>
      </c>
      <c r="L98" s="179"/>
      <c r="M98" s="180"/>
      <c r="N98" s="179"/>
      <c r="O98" s="167"/>
      <c r="P98" s="167"/>
      <c r="Q98" s="167"/>
      <c r="R98" s="167"/>
      <c r="S98" s="167"/>
      <c r="T98" s="214"/>
      <c r="U98" s="173">
        <v>37</v>
      </c>
      <c r="V98" s="192"/>
      <c r="W98" s="193"/>
      <c r="X98" s="194"/>
      <c r="Y98" s="173"/>
      <c r="Z98" s="173"/>
      <c r="AA98" s="173"/>
      <c r="AB98" s="173"/>
      <c r="AC98" s="173"/>
      <c r="AD98" s="214"/>
      <c r="AE98" s="173">
        <v>37</v>
      </c>
      <c r="AF98" s="179"/>
      <c r="AG98" s="218"/>
      <c r="AH98" s="179"/>
      <c r="AI98" s="167"/>
      <c r="AJ98" s="167"/>
      <c r="AK98" s="167"/>
      <c r="AL98" s="167"/>
      <c r="AM98" s="167"/>
      <c r="AN98" s="214"/>
      <c r="AO98" s="173">
        <v>37</v>
      </c>
      <c r="AP98" s="179"/>
      <c r="AQ98" s="180"/>
      <c r="AR98" s="179"/>
      <c r="AS98" s="167"/>
      <c r="AT98" s="167"/>
      <c r="AU98" s="167"/>
      <c r="AV98" s="167"/>
      <c r="AW98" s="167"/>
      <c r="AX98" s="214"/>
      <c r="AY98" s="168">
        <v>37</v>
      </c>
      <c r="AZ98" s="184"/>
      <c r="BA98" s="184"/>
      <c r="BB98" s="184"/>
      <c r="BC98" s="184"/>
      <c r="BD98" s="184"/>
      <c r="BE98" s="184"/>
      <c r="BF98" s="184"/>
      <c r="BG98" s="184"/>
      <c r="BH98" s="214"/>
      <c r="BI98" s="201">
        <v>37</v>
      </c>
      <c r="BJ98" s="184"/>
      <c r="BK98" s="184"/>
      <c r="BL98" s="184"/>
      <c r="BM98" s="184"/>
      <c r="BN98" s="184"/>
      <c r="BO98" s="184"/>
      <c r="BP98" s="184"/>
      <c r="BQ98" s="184"/>
      <c r="BR98" s="214"/>
      <c r="CB98" s="214"/>
      <c r="CL98" s="214"/>
    </row>
    <row r="99" spans="1:90" s="216" customFormat="1">
      <c r="A99" s="168">
        <v>38</v>
      </c>
      <c r="B99" s="169" t="s">
        <v>1070</v>
      </c>
      <c r="C99" s="170" t="s">
        <v>1071</v>
      </c>
      <c r="D99" s="171" t="s">
        <v>351</v>
      </c>
      <c r="E99" s="172" t="s">
        <v>356</v>
      </c>
      <c r="F99" s="171"/>
      <c r="G99" s="167"/>
      <c r="H99" s="172" t="s">
        <v>360</v>
      </c>
      <c r="I99" s="167"/>
      <c r="J99" s="214"/>
      <c r="K99" s="173">
        <v>22</v>
      </c>
      <c r="L99" s="179"/>
      <c r="M99" s="180"/>
      <c r="N99" s="179"/>
      <c r="O99" s="167"/>
      <c r="P99" s="167"/>
      <c r="Q99" s="167"/>
      <c r="R99" s="167"/>
      <c r="S99" s="167"/>
      <c r="T99" s="214"/>
      <c r="U99" s="173">
        <v>38</v>
      </c>
      <c r="V99" s="179"/>
      <c r="W99" s="180"/>
      <c r="X99" s="179"/>
      <c r="Y99" s="173"/>
      <c r="Z99" s="173"/>
      <c r="AA99" s="173"/>
      <c r="AB99" s="173"/>
      <c r="AC99" s="173"/>
      <c r="AD99" s="214"/>
      <c r="AE99" s="173">
        <v>38</v>
      </c>
      <c r="AF99" s="196"/>
      <c r="AG99" s="197"/>
      <c r="AH99" s="196"/>
      <c r="AI99" s="173"/>
      <c r="AJ99" s="173"/>
      <c r="AK99" s="173"/>
      <c r="AL99" s="173"/>
      <c r="AM99" s="173"/>
      <c r="AN99" s="214"/>
      <c r="AO99" s="201">
        <v>38</v>
      </c>
      <c r="AP99" s="179"/>
      <c r="AQ99" s="180"/>
      <c r="AR99" s="179"/>
      <c r="AS99" s="167"/>
      <c r="AT99" s="167"/>
      <c r="AU99" s="167"/>
      <c r="AV99" s="167"/>
      <c r="AW99" s="167"/>
      <c r="AX99" s="214"/>
      <c r="AY99" s="168">
        <v>38</v>
      </c>
      <c r="AZ99" s="184"/>
      <c r="BA99" s="184"/>
      <c r="BB99" s="184"/>
      <c r="BC99" s="184"/>
      <c r="BD99" s="184"/>
      <c r="BE99" s="184"/>
      <c r="BF99" s="184"/>
      <c r="BG99" s="184"/>
      <c r="BH99" s="214"/>
      <c r="BI99" s="173">
        <v>38</v>
      </c>
      <c r="BJ99" s="184"/>
      <c r="BK99" s="184"/>
      <c r="BL99" s="184"/>
      <c r="BM99" s="184"/>
      <c r="BN99" s="184"/>
      <c r="BO99" s="184"/>
      <c r="BP99" s="184"/>
      <c r="BQ99" s="184"/>
      <c r="BR99" s="214"/>
      <c r="CB99" s="214"/>
      <c r="CL99" s="214"/>
    </row>
    <row r="100" spans="1:90" s="216" customFormat="1">
      <c r="A100" s="168">
        <v>39</v>
      </c>
      <c r="B100" s="169" t="s">
        <v>256</v>
      </c>
      <c r="C100" s="170" t="s">
        <v>1072</v>
      </c>
      <c r="D100" s="171" t="s">
        <v>351</v>
      </c>
      <c r="E100" s="172" t="s">
        <v>356</v>
      </c>
      <c r="F100" s="171"/>
      <c r="G100" s="167"/>
      <c r="H100" s="172" t="s">
        <v>360</v>
      </c>
      <c r="I100" s="167"/>
      <c r="J100" s="214"/>
      <c r="K100" s="168">
        <v>23</v>
      </c>
      <c r="L100" s="179"/>
      <c r="M100" s="180"/>
      <c r="N100" s="179"/>
      <c r="O100" s="167"/>
      <c r="P100" s="167"/>
      <c r="Q100" s="167"/>
      <c r="R100" s="167"/>
      <c r="S100" s="167"/>
      <c r="T100" s="214"/>
      <c r="U100" s="201">
        <v>39</v>
      </c>
      <c r="V100" s="179"/>
      <c r="W100" s="180"/>
      <c r="X100" s="179"/>
      <c r="Y100" s="167"/>
      <c r="Z100" s="167"/>
      <c r="AA100" s="167"/>
      <c r="AB100" s="167"/>
      <c r="AC100" s="167"/>
      <c r="AD100" s="214"/>
      <c r="AE100" s="201">
        <v>39</v>
      </c>
      <c r="AF100" s="196"/>
      <c r="AG100" s="197"/>
      <c r="AH100" s="196"/>
      <c r="AI100" s="173"/>
      <c r="AJ100" s="173"/>
      <c r="AK100" s="173"/>
      <c r="AL100" s="173"/>
      <c r="AM100" s="173"/>
      <c r="AN100" s="214"/>
      <c r="AO100" s="173">
        <v>39</v>
      </c>
      <c r="AP100" s="184"/>
      <c r="AQ100" s="184"/>
      <c r="AR100" s="184"/>
      <c r="AS100" s="184"/>
      <c r="AT100" s="184"/>
      <c r="AU100" s="184"/>
      <c r="AV100" s="184"/>
      <c r="AW100" s="184"/>
      <c r="AX100" s="214"/>
      <c r="AY100" s="168">
        <v>39</v>
      </c>
      <c r="AZ100" s="184"/>
      <c r="BA100" s="184"/>
      <c r="BB100" s="184"/>
      <c r="BC100" s="184"/>
      <c r="BD100" s="184"/>
      <c r="BE100" s="184"/>
      <c r="BF100" s="184"/>
      <c r="BG100" s="184"/>
      <c r="BH100" s="214"/>
      <c r="BI100" s="201">
        <v>39</v>
      </c>
      <c r="BJ100" s="184"/>
      <c r="BK100" s="184"/>
      <c r="BL100" s="184"/>
      <c r="BM100" s="184"/>
      <c r="BN100" s="184"/>
      <c r="BO100" s="184"/>
      <c r="BP100" s="184"/>
      <c r="BQ100" s="184"/>
      <c r="BR100" s="214"/>
      <c r="CB100" s="214"/>
      <c r="CL100" s="214"/>
    </row>
    <row r="101" spans="1:90" s="216" customFormat="1">
      <c r="A101" s="168">
        <v>40</v>
      </c>
      <c r="B101" s="169" t="s">
        <v>1073</v>
      </c>
      <c r="C101" s="170" t="s">
        <v>1074</v>
      </c>
      <c r="D101" s="171" t="s">
        <v>351</v>
      </c>
      <c r="E101" s="172" t="s">
        <v>356</v>
      </c>
      <c r="F101" s="171"/>
      <c r="G101" s="167"/>
      <c r="H101" s="172" t="s">
        <v>360</v>
      </c>
      <c r="I101" s="167"/>
      <c r="J101" s="214"/>
      <c r="K101" s="173">
        <v>24</v>
      </c>
      <c r="L101" s="179"/>
      <c r="M101" s="180"/>
      <c r="N101" s="179"/>
      <c r="O101" s="167"/>
      <c r="P101" s="167"/>
      <c r="Q101" s="167"/>
      <c r="R101" s="167"/>
      <c r="S101" s="167"/>
      <c r="T101" s="214"/>
      <c r="U101" s="173">
        <v>40</v>
      </c>
      <c r="V101" s="184"/>
      <c r="W101" s="184"/>
      <c r="X101" s="184"/>
      <c r="Y101" s="184"/>
      <c r="Z101" s="184"/>
      <c r="AA101" s="184"/>
      <c r="AB101" s="184"/>
      <c r="AC101" s="184"/>
      <c r="AD101" s="214"/>
      <c r="AE101" s="173">
        <v>40</v>
      </c>
      <c r="AF101" s="184"/>
      <c r="AG101" s="184"/>
      <c r="AH101" s="184"/>
      <c r="AI101" s="184"/>
      <c r="AJ101" s="184"/>
      <c r="AK101" s="184"/>
      <c r="AL101" s="184"/>
      <c r="AM101" s="184"/>
      <c r="AN101" s="214"/>
      <c r="AO101" s="173">
        <v>40</v>
      </c>
      <c r="AP101" s="184"/>
      <c r="AQ101" s="184"/>
      <c r="AR101" s="184"/>
      <c r="AS101" s="184"/>
      <c r="AT101" s="184"/>
      <c r="AU101" s="184"/>
      <c r="AV101" s="184"/>
      <c r="AW101" s="184"/>
      <c r="AX101" s="214"/>
      <c r="AY101" s="168">
        <v>40</v>
      </c>
      <c r="AZ101" s="184"/>
      <c r="BA101" s="184"/>
      <c r="BB101" s="184"/>
      <c r="BC101" s="184"/>
      <c r="BD101" s="184"/>
      <c r="BE101" s="184"/>
      <c r="BF101" s="184"/>
      <c r="BG101" s="184"/>
      <c r="BH101" s="214"/>
      <c r="BI101" s="173">
        <v>40</v>
      </c>
      <c r="BJ101" s="184"/>
      <c r="BK101" s="184"/>
      <c r="BL101" s="184"/>
      <c r="BM101" s="184"/>
      <c r="BN101" s="184"/>
      <c r="BO101" s="184"/>
      <c r="BP101" s="184"/>
      <c r="BQ101" s="184"/>
      <c r="BR101" s="214"/>
      <c r="CB101" s="214"/>
      <c r="CL101" s="214"/>
    </row>
    <row r="102" spans="1:90">
      <c r="A102" s="168">
        <v>41</v>
      </c>
      <c r="B102" s="184"/>
      <c r="C102" s="184"/>
      <c r="D102" s="184"/>
      <c r="E102" s="184"/>
      <c r="F102" s="184"/>
      <c r="G102" s="184"/>
      <c r="H102" s="184"/>
      <c r="I102" s="184"/>
      <c r="K102" s="168">
        <v>25</v>
      </c>
      <c r="L102" s="179"/>
      <c r="M102" s="180"/>
      <c r="N102" s="179"/>
      <c r="O102" s="167"/>
      <c r="P102" s="167"/>
      <c r="Q102" s="167"/>
      <c r="R102" s="167"/>
      <c r="S102" s="167"/>
      <c r="U102" s="173">
        <v>41</v>
      </c>
      <c r="V102" s="184"/>
      <c r="W102" s="184"/>
      <c r="X102" s="184"/>
      <c r="Y102" s="184"/>
      <c r="Z102" s="184"/>
      <c r="AA102" s="184"/>
      <c r="AB102" s="184"/>
      <c r="AC102" s="184"/>
      <c r="AE102" s="173">
        <v>41</v>
      </c>
      <c r="AF102" s="184"/>
      <c r="AG102" s="184"/>
      <c r="AH102" s="184"/>
      <c r="AI102" s="184"/>
      <c r="AJ102" s="184"/>
      <c r="AK102" s="184"/>
      <c r="AL102" s="184"/>
      <c r="AM102" s="184"/>
      <c r="AO102" s="201">
        <v>41</v>
      </c>
      <c r="AP102" s="184"/>
      <c r="AQ102" s="184"/>
      <c r="AR102" s="184"/>
      <c r="AS102" s="184"/>
      <c r="AT102" s="184"/>
      <c r="AU102" s="184"/>
      <c r="AV102" s="184"/>
      <c r="AW102" s="184"/>
      <c r="AY102" s="168">
        <v>41</v>
      </c>
      <c r="AZ102" s="184"/>
      <c r="BA102" s="184"/>
      <c r="BB102" s="184"/>
      <c r="BC102" s="184"/>
      <c r="BD102" s="184"/>
      <c r="BE102" s="184"/>
      <c r="BF102" s="184"/>
      <c r="BG102" s="184"/>
      <c r="BI102" s="201">
        <v>41</v>
      </c>
      <c r="BJ102" s="184"/>
      <c r="BK102" s="184"/>
      <c r="BL102" s="184"/>
      <c r="BM102" s="184"/>
      <c r="BN102" s="184"/>
      <c r="BO102" s="184"/>
      <c r="BP102" s="184"/>
      <c r="BQ102" s="184"/>
    </row>
    <row r="103" spans="1:90">
      <c r="A103" s="168">
        <v>42</v>
      </c>
      <c r="B103" s="184"/>
      <c r="C103" s="184"/>
      <c r="D103" s="184"/>
      <c r="E103" s="184"/>
      <c r="F103" s="184"/>
      <c r="G103" s="184"/>
      <c r="H103" s="184"/>
      <c r="I103" s="184"/>
      <c r="K103" s="184"/>
      <c r="L103" s="184"/>
      <c r="M103" s="184"/>
      <c r="N103" s="184"/>
      <c r="O103" s="184"/>
      <c r="P103" s="184"/>
      <c r="Q103" s="184"/>
      <c r="R103" s="184"/>
      <c r="S103" s="184"/>
      <c r="U103" s="173">
        <v>42</v>
      </c>
      <c r="V103" s="184"/>
      <c r="W103" s="184"/>
      <c r="X103" s="184"/>
      <c r="Y103" s="184"/>
      <c r="Z103" s="184"/>
      <c r="AA103" s="184"/>
      <c r="AB103" s="184"/>
      <c r="AC103" s="184"/>
      <c r="AE103" s="201">
        <v>42</v>
      </c>
      <c r="AF103" s="184"/>
      <c r="AG103" s="184"/>
      <c r="AH103" s="184"/>
      <c r="AI103" s="184"/>
      <c r="AJ103" s="184"/>
      <c r="AK103" s="184"/>
      <c r="AL103" s="184"/>
      <c r="AM103" s="184"/>
      <c r="AO103" s="173">
        <v>42</v>
      </c>
      <c r="AP103" s="184"/>
      <c r="AQ103" s="184"/>
      <c r="AR103" s="184"/>
      <c r="AS103" s="184"/>
      <c r="AT103" s="184"/>
      <c r="AU103" s="184"/>
      <c r="AV103" s="184"/>
      <c r="AW103" s="184"/>
      <c r="AY103" s="168">
        <v>42</v>
      </c>
      <c r="AZ103" s="184"/>
      <c r="BA103" s="184"/>
      <c r="BB103" s="184"/>
      <c r="BC103" s="184"/>
      <c r="BD103" s="184"/>
      <c r="BE103" s="184"/>
      <c r="BF103" s="184"/>
      <c r="BG103" s="184"/>
      <c r="BI103" s="173">
        <v>42</v>
      </c>
      <c r="BJ103" s="184"/>
      <c r="BK103" s="184"/>
      <c r="BL103" s="184"/>
      <c r="BM103" s="184"/>
      <c r="BN103" s="184"/>
      <c r="BO103" s="184"/>
      <c r="BP103" s="184"/>
      <c r="BQ103" s="184"/>
    </row>
    <row r="104" spans="1:90" ht="18" customHeight="1">
      <c r="A104" s="168">
        <v>43</v>
      </c>
      <c r="B104" s="184"/>
      <c r="C104" s="184"/>
      <c r="D104" s="184"/>
      <c r="E104" s="184"/>
      <c r="F104" s="184"/>
      <c r="G104" s="184"/>
      <c r="H104" s="184"/>
      <c r="I104" s="184"/>
      <c r="K104" s="184"/>
      <c r="L104" s="184"/>
      <c r="M104" s="184"/>
      <c r="N104" s="184"/>
      <c r="O104" s="184"/>
      <c r="P104" s="184"/>
      <c r="Q104" s="184"/>
      <c r="R104" s="184"/>
      <c r="S104" s="184"/>
      <c r="U104" s="173">
        <v>43</v>
      </c>
      <c r="V104" s="184"/>
      <c r="W104" s="184"/>
      <c r="X104" s="184"/>
      <c r="Y104" s="184"/>
      <c r="Z104" s="184"/>
      <c r="AA104" s="184"/>
      <c r="AB104" s="184"/>
      <c r="AC104" s="184"/>
      <c r="AE104" s="173">
        <v>43</v>
      </c>
      <c r="AF104" s="184"/>
      <c r="AG104" s="184"/>
      <c r="AH104" s="184"/>
      <c r="AI104" s="184"/>
      <c r="AJ104" s="184"/>
      <c r="AK104" s="184"/>
      <c r="AL104" s="184"/>
      <c r="AM104" s="184"/>
      <c r="AO104" s="173">
        <v>43</v>
      </c>
      <c r="AP104" s="184"/>
      <c r="AQ104" s="184"/>
      <c r="AR104" s="184"/>
      <c r="AS104" s="184"/>
      <c r="AT104" s="184"/>
      <c r="AU104" s="184"/>
      <c r="AV104" s="184"/>
      <c r="AW104" s="184"/>
      <c r="AY104" s="168">
        <v>43</v>
      </c>
      <c r="AZ104" s="184"/>
      <c r="BA104" s="184"/>
      <c r="BB104" s="184"/>
      <c r="BC104" s="184"/>
      <c r="BD104" s="184"/>
      <c r="BE104" s="184"/>
      <c r="BF104" s="184"/>
      <c r="BG104" s="184"/>
      <c r="BI104" s="201">
        <v>43</v>
      </c>
      <c r="BJ104" s="184"/>
      <c r="BK104" s="184"/>
      <c r="BL104" s="184"/>
      <c r="BM104" s="184"/>
      <c r="BN104" s="184"/>
      <c r="BO104" s="184"/>
      <c r="BP104" s="184"/>
      <c r="BQ104" s="184"/>
    </row>
    <row r="105" spans="1:90">
      <c r="A105" s="168">
        <v>44</v>
      </c>
      <c r="B105" s="184"/>
      <c r="C105" s="184"/>
      <c r="D105" s="184"/>
      <c r="E105" s="184"/>
      <c r="F105" s="184"/>
      <c r="G105" s="184"/>
      <c r="H105" s="184"/>
      <c r="I105" s="184"/>
      <c r="K105" s="184"/>
      <c r="L105" s="184"/>
      <c r="M105" s="184"/>
      <c r="N105" s="184"/>
      <c r="O105" s="184"/>
      <c r="P105" s="184"/>
      <c r="Q105" s="184"/>
      <c r="R105" s="184"/>
      <c r="S105" s="184"/>
      <c r="U105" s="173">
        <v>44</v>
      </c>
      <c r="V105" s="184"/>
      <c r="W105" s="184"/>
      <c r="X105" s="184"/>
      <c r="Y105" s="184"/>
      <c r="Z105" s="184"/>
      <c r="AA105" s="184"/>
      <c r="AB105" s="184"/>
      <c r="AC105" s="184"/>
      <c r="AE105" s="173">
        <v>44</v>
      </c>
      <c r="AF105" s="184"/>
      <c r="AG105" s="184"/>
      <c r="AH105" s="184"/>
      <c r="AI105" s="184"/>
      <c r="AJ105" s="184"/>
      <c r="AK105" s="184"/>
      <c r="AL105" s="184"/>
      <c r="AM105" s="184"/>
      <c r="AO105" s="201">
        <v>44</v>
      </c>
      <c r="AP105" s="184"/>
      <c r="AQ105" s="184"/>
      <c r="AR105" s="184"/>
      <c r="AS105" s="184"/>
      <c r="AT105" s="184"/>
      <c r="AU105" s="184"/>
      <c r="AV105" s="184"/>
      <c r="AW105" s="184"/>
      <c r="AY105" s="168">
        <v>44</v>
      </c>
      <c r="AZ105" s="184"/>
      <c r="BA105" s="184"/>
      <c r="BB105" s="184"/>
      <c r="BC105" s="184"/>
      <c r="BD105" s="184"/>
      <c r="BE105" s="184"/>
      <c r="BF105" s="184"/>
      <c r="BG105" s="184"/>
      <c r="BI105" s="173">
        <v>44</v>
      </c>
      <c r="BJ105" s="184"/>
      <c r="BK105" s="184"/>
      <c r="BL105" s="184"/>
      <c r="BM105" s="184"/>
      <c r="BN105" s="184"/>
      <c r="BO105" s="184"/>
      <c r="BP105" s="184"/>
      <c r="BQ105" s="184"/>
    </row>
    <row r="106" spans="1:90">
      <c r="A106" s="168">
        <v>45</v>
      </c>
      <c r="B106" s="184"/>
      <c r="C106" s="184"/>
      <c r="D106" s="184"/>
      <c r="E106" s="184"/>
      <c r="F106" s="184"/>
      <c r="G106" s="184"/>
      <c r="H106" s="184"/>
      <c r="I106" s="184"/>
      <c r="K106" s="184"/>
      <c r="L106" s="184"/>
      <c r="M106" s="184"/>
      <c r="N106" s="184"/>
      <c r="O106" s="184"/>
      <c r="P106" s="184"/>
      <c r="Q106" s="184"/>
      <c r="R106" s="184"/>
      <c r="S106" s="184"/>
      <c r="U106" s="201">
        <v>45</v>
      </c>
      <c r="V106" s="184"/>
      <c r="W106" s="184"/>
      <c r="X106" s="184"/>
      <c r="Y106" s="184"/>
      <c r="Z106" s="184"/>
      <c r="AA106" s="184"/>
      <c r="AB106" s="184"/>
      <c r="AC106" s="184"/>
      <c r="AE106" s="201">
        <v>45</v>
      </c>
      <c r="AF106" s="184"/>
      <c r="AG106" s="184"/>
      <c r="AH106" s="184"/>
      <c r="AI106" s="184"/>
      <c r="AJ106" s="184"/>
      <c r="AK106" s="184"/>
      <c r="AL106" s="184"/>
      <c r="AM106" s="184"/>
      <c r="AO106" s="173">
        <v>45</v>
      </c>
      <c r="AP106" s="184"/>
      <c r="AQ106" s="184"/>
      <c r="AR106" s="184"/>
      <c r="AS106" s="184"/>
      <c r="AT106" s="184"/>
      <c r="AU106" s="184"/>
      <c r="AV106" s="184"/>
      <c r="AW106" s="184"/>
      <c r="AY106" s="168">
        <v>45</v>
      </c>
      <c r="AZ106" s="184"/>
      <c r="BA106" s="184"/>
      <c r="BB106" s="184"/>
      <c r="BC106" s="184"/>
      <c r="BD106" s="184"/>
      <c r="BE106" s="184"/>
      <c r="BF106" s="184"/>
      <c r="BG106" s="184"/>
      <c r="BI106" s="201">
        <v>45</v>
      </c>
      <c r="BJ106" s="184"/>
      <c r="BK106" s="184"/>
      <c r="BL106" s="184"/>
      <c r="BM106" s="184"/>
      <c r="BN106" s="184"/>
      <c r="BO106" s="184"/>
      <c r="BP106" s="184"/>
      <c r="BQ106" s="184"/>
    </row>
    <row r="107" spans="1:90">
      <c r="A107" s="168">
        <v>46</v>
      </c>
      <c r="B107" s="184"/>
      <c r="C107" s="184"/>
      <c r="D107" s="184"/>
      <c r="E107" s="184"/>
      <c r="F107" s="184"/>
      <c r="G107" s="184"/>
      <c r="H107" s="184"/>
      <c r="I107" s="184"/>
      <c r="K107" s="184"/>
      <c r="L107" s="184"/>
      <c r="M107" s="184"/>
      <c r="N107" s="184"/>
      <c r="O107" s="184"/>
      <c r="P107" s="184"/>
      <c r="Q107" s="184"/>
      <c r="R107" s="184"/>
      <c r="S107" s="184"/>
      <c r="U107" s="173">
        <v>46</v>
      </c>
      <c r="V107" s="184"/>
      <c r="W107" s="184"/>
      <c r="X107" s="184"/>
      <c r="Y107" s="184"/>
      <c r="Z107" s="184"/>
      <c r="AA107" s="184"/>
      <c r="AB107" s="184"/>
      <c r="AC107" s="184"/>
      <c r="AE107" s="173">
        <v>46</v>
      </c>
      <c r="AF107" s="184"/>
      <c r="AG107" s="184"/>
      <c r="AH107" s="184"/>
      <c r="AI107" s="184"/>
      <c r="AJ107" s="184"/>
      <c r="AK107" s="184"/>
      <c r="AL107" s="184"/>
      <c r="AM107" s="184"/>
      <c r="AO107" s="173">
        <v>46</v>
      </c>
      <c r="AP107" s="184"/>
      <c r="AQ107" s="184"/>
      <c r="AR107" s="184"/>
      <c r="AS107" s="184"/>
      <c r="AT107" s="184"/>
      <c r="AU107" s="184"/>
      <c r="AV107" s="184"/>
      <c r="AW107" s="184"/>
      <c r="AY107" s="168">
        <v>46</v>
      </c>
      <c r="AZ107" s="184"/>
      <c r="BA107" s="184"/>
      <c r="BB107" s="184"/>
      <c r="BC107" s="184"/>
      <c r="BD107" s="184"/>
      <c r="BE107" s="184"/>
      <c r="BF107" s="184"/>
      <c r="BG107" s="184"/>
      <c r="BI107" s="173">
        <v>46</v>
      </c>
      <c r="BJ107" s="184"/>
      <c r="BK107" s="184"/>
      <c r="BL107" s="184"/>
      <c r="BM107" s="184"/>
      <c r="BN107" s="184"/>
      <c r="BO107" s="184"/>
      <c r="BP107" s="184"/>
      <c r="BQ107" s="184"/>
    </row>
    <row r="108" spans="1:90">
      <c r="A108" s="168">
        <v>47</v>
      </c>
      <c r="B108" s="184"/>
      <c r="C108" s="184"/>
      <c r="D108" s="184"/>
      <c r="E108" s="184"/>
      <c r="F108" s="184"/>
      <c r="G108" s="184"/>
      <c r="H108" s="184"/>
      <c r="I108" s="184"/>
      <c r="K108" s="184"/>
      <c r="L108" s="184"/>
      <c r="M108" s="184"/>
      <c r="N108" s="184"/>
      <c r="O108" s="184"/>
      <c r="P108" s="184"/>
      <c r="Q108" s="184"/>
      <c r="R108" s="184"/>
      <c r="S108" s="184"/>
      <c r="U108" s="173">
        <v>47</v>
      </c>
      <c r="V108" s="184"/>
      <c r="W108" s="184"/>
      <c r="X108" s="184"/>
      <c r="Y108" s="184"/>
      <c r="Z108" s="184"/>
      <c r="AA108" s="184"/>
      <c r="AB108" s="184"/>
      <c r="AC108" s="184"/>
      <c r="AE108" s="173">
        <v>47</v>
      </c>
      <c r="AF108" s="184"/>
      <c r="AG108" s="184"/>
      <c r="AH108" s="184"/>
      <c r="AI108" s="184"/>
      <c r="AJ108" s="184"/>
      <c r="AK108" s="184"/>
      <c r="AL108" s="184"/>
      <c r="AM108" s="184"/>
      <c r="AO108" s="201">
        <v>47</v>
      </c>
      <c r="AP108" s="184"/>
      <c r="AQ108" s="184"/>
      <c r="AR108" s="184"/>
      <c r="AS108" s="184"/>
      <c r="AT108" s="184"/>
      <c r="AU108" s="184"/>
      <c r="AV108" s="184"/>
      <c r="AW108" s="184"/>
      <c r="AY108" s="168">
        <v>47</v>
      </c>
      <c r="AZ108" s="184"/>
      <c r="BA108" s="184"/>
      <c r="BB108" s="184"/>
      <c r="BC108" s="184"/>
      <c r="BD108" s="184"/>
      <c r="BE108" s="184"/>
      <c r="BF108" s="184"/>
      <c r="BG108" s="184"/>
      <c r="BI108" s="201">
        <v>47</v>
      </c>
      <c r="BJ108" s="184"/>
      <c r="BK108" s="184"/>
      <c r="BL108" s="184"/>
      <c r="BM108" s="184"/>
      <c r="BN108" s="184"/>
      <c r="BO108" s="184"/>
      <c r="BP108" s="184"/>
      <c r="BQ108" s="184"/>
    </row>
    <row r="109" spans="1:90">
      <c r="A109" s="168">
        <v>48</v>
      </c>
      <c r="B109" s="184"/>
      <c r="C109" s="184"/>
      <c r="D109" s="184"/>
      <c r="E109" s="184"/>
      <c r="F109" s="184"/>
      <c r="G109" s="184"/>
      <c r="H109" s="184"/>
      <c r="I109" s="184"/>
      <c r="K109" s="184"/>
      <c r="L109" s="184"/>
      <c r="M109" s="184"/>
      <c r="N109" s="184"/>
      <c r="O109" s="184"/>
      <c r="P109" s="184"/>
      <c r="Q109" s="184"/>
      <c r="R109" s="184"/>
      <c r="S109" s="184"/>
      <c r="U109" s="173">
        <v>48</v>
      </c>
      <c r="V109" s="184"/>
      <c r="W109" s="184"/>
      <c r="X109" s="184"/>
      <c r="Y109" s="184"/>
      <c r="Z109" s="184"/>
      <c r="AA109" s="184"/>
      <c r="AB109" s="184"/>
      <c r="AC109" s="184"/>
      <c r="AE109" s="201">
        <v>48</v>
      </c>
      <c r="AF109" s="184"/>
      <c r="AG109" s="184"/>
      <c r="AH109" s="184"/>
      <c r="AI109" s="184"/>
      <c r="AJ109" s="184"/>
      <c r="AK109" s="184"/>
      <c r="AL109" s="184"/>
      <c r="AM109" s="184"/>
      <c r="AO109" s="173">
        <v>48</v>
      </c>
      <c r="AP109" s="184"/>
      <c r="AQ109" s="184"/>
      <c r="AR109" s="184"/>
      <c r="AS109" s="184"/>
      <c r="AT109" s="184"/>
      <c r="AU109" s="184"/>
      <c r="AV109" s="184"/>
      <c r="AW109" s="184"/>
      <c r="AY109" s="168">
        <v>48</v>
      </c>
      <c r="AZ109" s="184"/>
      <c r="BA109" s="184"/>
      <c r="BB109" s="184"/>
      <c r="BC109" s="184"/>
      <c r="BD109" s="184"/>
      <c r="BE109" s="184"/>
      <c r="BF109" s="184"/>
      <c r="BG109" s="184"/>
      <c r="BI109" s="173">
        <v>48</v>
      </c>
      <c r="BJ109" s="184"/>
      <c r="BK109" s="184"/>
      <c r="BL109" s="184"/>
      <c r="BM109" s="184"/>
      <c r="BN109" s="184"/>
      <c r="BO109" s="184"/>
      <c r="BP109" s="184"/>
      <c r="BQ109" s="184"/>
    </row>
    <row r="110" spans="1:90">
      <c r="A110" s="168">
        <v>49</v>
      </c>
      <c r="B110" s="184"/>
      <c r="C110" s="184"/>
      <c r="D110" s="184"/>
      <c r="E110" s="184"/>
      <c r="F110" s="184"/>
      <c r="G110" s="184"/>
      <c r="H110" s="184"/>
      <c r="I110" s="184"/>
      <c r="K110" s="184"/>
      <c r="L110" s="184"/>
      <c r="M110" s="184"/>
      <c r="N110" s="184"/>
      <c r="O110" s="184"/>
      <c r="P110" s="184"/>
      <c r="Q110" s="184"/>
      <c r="R110" s="184"/>
      <c r="S110" s="184"/>
      <c r="U110" s="173">
        <v>49</v>
      </c>
      <c r="V110" s="184"/>
      <c r="W110" s="184"/>
      <c r="X110" s="184"/>
      <c r="Y110" s="184"/>
      <c r="Z110" s="184"/>
      <c r="AA110" s="184"/>
      <c r="AB110" s="184"/>
      <c r="AC110" s="184"/>
      <c r="AE110" s="173">
        <v>49</v>
      </c>
      <c r="AF110" s="184"/>
      <c r="AG110" s="184"/>
      <c r="AH110" s="184"/>
      <c r="AI110" s="184"/>
      <c r="AJ110" s="184"/>
      <c r="AK110" s="184"/>
      <c r="AL110" s="184"/>
      <c r="AM110" s="184"/>
      <c r="AO110" s="173">
        <v>49</v>
      </c>
      <c r="AP110" s="184"/>
      <c r="AQ110" s="184"/>
      <c r="AR110" s="184"/>
      <c r="AS110" s="184"/>
      <c r="AT110" s="184"/>
      <c r="AU110" s="184"/>
      <c r="AV110" s="184"/>
      <c r="AW110" s="184"/>
      <c r="AY110" s="168">
        <v>49</v>
      </c>
      <c r="AZ110" s="184"/>
      <c r="BA110" s="184"/>
      <c r="BB110" s="184"/>
      <c r="BC110" s="184"/>
      <c r="BD110" s="184"/>
      <c r="BE110" s="184"/>
      <c r="BF110" s="184"/>
      <c r="BG110" s="184"/>
      <c r="BI110" s="201">
        <v>49</v>
      </c>
      <c r="BJ110" s="184"/>
      <c r="BK110" s="184"/>
      <c r="BL110" s="184"/>
      <c r="BM110" s="184"/>
      <c r="BN110" s="184"/>
      <c r="BO110" s="184"/>
      <c r="BP110" s="184"/>
      <c r="BQ110" s="184"/>
    </row>
    <row r="111" spans="1:90">
      <c r="A111" s="168">
        <v>50</v>
      </c>
      <c r="B111" s="184"/>
      <c r="C111" s="184"/>
      <c r="D111" s="184"/>
      <c r="E111" s="184"/>
      <c r="F111" s="184"/>
      <c r="G111" s="184"/>
      <c r="H111" s="184"/>
      <c r="I111" s="184"/>
      <c r="K111" s="184"/>
      <c r="L111" s="184"/>
      <c r="M111" s="184"/>
      <c r="N111" s="184"/>
      <c r="O111" s="184"/>
      <c r="P111" s="184"/>
      <c r="Q111" s="184"/>
      <c r="R111" s="184"/>
      <c r="S111" s="184"/>
      <c r="U111" s="173">
        <v>50</v>
      </c>
      <c r="V111" s="184"/>
      <c r="W111" s="184"/>
      <c r="X111" s="184"/>
      <c r="Y111" s="184"/>
      <c r="Z111" s="184"/>
      <c r="AA111" s="184"/>
      <c r="AB111" s="184"/>
      <c r="AC111" s="184"/>
      <c r="AE111" s="173">
        <v>50</v>
      </c>
      <c r="AF111" s="184"/>
      <c r="AG111" s="184"/>
      <c r="AH111" s="184"/>
      <c r="AI111" s="184"/>
      <c r="AJ111" s="184"/>
      <c r="AK111" s="184"/>
      <c r="AL111" s="184"/>
      <c r="AM111" s="184"/>
      <c r="AO111" s="201">
        <v>50</v>
      </c>
      <c r="AP111" s="184"/>
      <c r="AQ111" s="184"/>
      <c r="AR111" s="184"/>
      <c r="AS111" s="184"/>
      <c r="AT111" s="184"/>
      <c r="AU111" s="184"/>
      <c r="AV111" s="184"/>
      <c r="AW111" s="184"/>
    </row>
    <row r="112" spans="1:90" s="163" customFormat="1" ht="56.25" customHeight="1">
      <c r="A112" s="321" t="s">
        <v>1075</v>
      </c>
      <c r="B112" s="321"/>
      <c r="C112" s="321"/>
      <c r="D112" s="321"/>
      <c r="E112" s="321"/>
      <c r="F112" s="321"/>
      <c r="G112" s="321"/>
      <c r="H112" s="321"/>
      <c r="I112" s="321"/>
      <c r="K112" s="321" t="s">
        <v>1075</v>
      </c>
      <c r="L112" s="321"/>
      <c r="M112" s="321"/>
      <c r="N112" s="321"/>
      <c r="O112" s="321"/>
      <c r="P112" s="321"/>
      <c r="Q112" s="321"/>
      <c r="R112" s="321"/>
      <c r="S112" s="321"/>
      <c r="U112" s="321" t="s">
        <v>1075</v>
      </c>
      <c r="V112" s="321"/>
      <c r="W112" s="321"/>
      <c r="X112" s="321"/>
      <c r="Y112" s="321"/>
      <c r="Z112" s="321"/>
      <c r="AA112" s="321"/>
      <c r="AB112" s="321"/>
      <c r="AC112" s="321"/>
      <c r="AE112" s="321" t="s">
        <v>1075</v>
      </c>
      <c r="AF112" s="321"/>
      <c r="AG112" s="321"/>
      <c r="AH112" s="321"/>
      <c r="AI112" s="321"/>
      <c r="AJ112" s="321"/>
      <c r="AK112" s="321"/>
      <c r="AL112" s="321"/>
      <c r="AM112" s="321"/>
      <c r="AO112" s="321" t="s">
        <v>1075</v>
      </c>
      <c r="AP112" s="321"/>
      <c r="AQ112" s="321"/>
      <c r="AR112" s="321"/>
      <c r="AS112" s="321"/>
      <c r="AT112" s="321"/>
      <c r="AU112" s="321"/>
      <c r="AV112" s="321"/>
      <c r="AW112" s="321"/>
      <c r="AY112" s="321" t="s">
        <v>1075</v>
      </c>
      <c r="AZ112" s="321"/>
      <c r="BA112" s="321"/>
      <c r="BB112" s="321"/>
      <c r="BC112" s="321"/>
      <c r="BD112" s="321"/>
      <c r="BE112" s="321"/>
      <c r="BF112" s="321"/>
      <c r="BG112" s="321"/>
      <c r="BI112" s="321" t="s">
        <v>1075</v>
      </c>
      <c r="BJ112" s="321"/>
      <c r="BK112" s="321"/>
      <c r="BL112" s="321"/>
      <c r="BM112" s="321"/>
      <c r="BN112" s="321"/>
      <c r="BO112" s="321"/>
      <c r="BP112" s="321"/>
      <c r="BQ112" s="321"/>
    </row>
    <row r="113" spans="1:69">
      <c r="A113" s="322" t="s">
        <v>330</v>
      </c>
      <c r="B113" s="322"/>
      <c r="C113" s="322"/>
      <c r="D113" s="322"/>
      <c r="E113" s="322"/>
      <c r="F113" s="322"/>
      <c r="G113" s="322"/>
      <c r="H113" s="322"/>
      <c r="I113" s="322"/>
      <c r="K113" s="322" t="s">
        <v>330</v>
      </c>
      <c r="L113" s="322"/>
      <c r="M113" s="322"/>
      <c r="N113" s="322"/>
      <c r="O113" s="322"/>
      <c r="P113" s="322"/>
      <c r="Q113" s="322"/>
      <c r="R113" s="322"/>
      <c r="S113" s="322"/>
      <c r="U113" s="322" t="s">
        <v>330</v>
      </c>
      <c r="V113" s="322"/>
      <c r="W113" s="322"/>
      <c r="X113" s="322"/>
      <c r="Y113" s="322"/>
      <c r="Z113" s="322"/>
      <c r="AA113" s="322"/>
      <c r="AB113" s="322"/>
      <c r="AC113" s="322"/>
      <c r="AE113" s="322" t="s">
        <v>330</v>
      </c>
      <c r="AF113" s="322"/>
      <c r="AG113" s="322"/>
      <c r="AH113" s="322"/>
      <c r="AI113" s="322"/>
      <c r="AJ113" s="322"/>
      <c r="AK113" s="322"/>
      <c r="AL113" s="322"/>
      <c r="AM113" s="322"/>
      <c r="AO113" s="322" t="s">
        <v>330</v>
      </c>
      <c r="AP113" s="322"/>
      <c r="AQ113" s="322"/>
      <c r="AR113" s="322"/>
      <c r="AS113" s="322"/>
      <c r="AT113" s="322"/>
      <c r="AU113" s="322"/>
      <c r="AV113" s="322"/>
      <c r="AW113" s="322"/>
      <c r="AY113" s="322" t="s">
        <v>330</v>
      </c>
      <c r="AZ113" s="322"/>
      <c r="BA113" s="322"/>
      <c r="BB113" s="322"/>
      <c r="BC113" s="322"/>
      <c r="BD113" s="322"/>
      <c r="BE113" s="322"/>
      <c r="BF113" s="322"/>
      <c r="BG113" s="322"/>
      <c r="BI113" s="322" t="s">
        <v>330</v>
      </c>
      <c r="BJ113" s="322"/>
      <c r="BK113" s="322"/>
      <c r="BL113" s="322"/>
      <c r="BM113" s="322"/>
      <c r="BN113" s="322"/>
      <c r="BO113" s="322"/>
      <c r="BP113" s="322"/>
      <c r="BQ113" s="322"/>
    </row>
    <row r="114" spans="1:69">
      <c r="A114" s="165">
        <v>2014</v>
      </c>
      <c r="C114" s="316" t="s">
        <v>1076</v>
      </c>
      <c r="D114" s="316"/>
      <c r="E114" s="316"/>
      <c r="F114" s="316"/>
      <c r="K114" s="165">
        <v>2014</v>
      </c>
      <c r="M114" s="316" t="s">
        <v>1077</v>
      </c>
      <c r="N114" s="316"/>
      <c r="O114" s="316"/>
      <c r="P114" s="316"/>
      <c r="U114" s="165">
        <v>2014</v>
      </c>
      <c r="W114" s="316" t="s">
        <v>1078</v>
      </c>
      <c r="X114" s="316"/>
      <c r="Y114" s="316"/>
      <c r="Z114" s="316"/>
      <c r="AE114" s="165">
        <v>2014</v>
      </c>
      <c r="AG114" s="316" t="s">
        <v>1079</v>
      </c>
      <c r="AH114" s="316"/>
      <c r="AI114" s="316"/>
      <c r="AJ114" s="316"/>
      <c r="AO114" s="165">
        <v>2014</v>
      </c>
      <c r="AQ114" s="316" t="s">
        <v>1080</v>
      </c>
      <c r="AR114" s="316"/>
      <c r="AS114" s="316"/>
      <c r="AT114" s="316"/>
      <c r="AY114" s="165">
        <v>2014</v>
      </c>
      <c r="BA114" s="316" t="s">
        <v>1081</v>
      </c>
      <c r="BB114" s="316"/>
      <c r="BC114" s="316"/>
      <c r="BD114" s="316"/>
      <c r="BI114" s="165">
        <v>2014</v>
      </c>
      <c r="BK114" s="316" t="s">
        <v>1082</v>
      </c>
      <c r="BL114" s="316"/>
      <c r="BM114" s="316"/>
      <c r="BN114" s="316"/>
    </row>
    <row r="115" spans="1:69" ht="18" customHeight="1">
      <c r="A115" s="315" t="s">
        <v>339</v>
      </c>
      <c r="B115" s="314" t="s">
        <v>340</v>
      </c>
      <c r="C115" s="314" t="s">
        <v>341</v>
      </c>
      <c r="D115" s="314"/>
      <c r="E115" s="314" t="s">
        <v>199</v>
      </c>
      <c r="F115" s="314"/>
      <c r="G115" s="314"/>
      <c r="H115" s="166" t="s">
        <v>342</v>
      </c>
      <c r="I115" s="314" t="s">
        <v>343</v>
      </c>
      <c r="K115" s="315" t="s">
        <v>339</v>
      </c>
      <c r="L115" s="314" t="s">
        <v>340</v>
      </c>
      <c r="M115" s="314" t="s">
        <v>341</v>
      </c>
      <c r="N115" s="314"/>
      <c r="O115" s="314" t="s">
        <v>199</v>
      </c>
      <c r="P115" s="314"/>
      <c r="Q115" s="314"/>
      <c r="R115" s="166" t="s">
        <v>342</v>
      </c>
      <c r="S115" s="314" t="s">
        <v>343</v>
      </c>
      <c r="U115" s="315" t="s">
        <v>339</v>
      </c>
      <c r="V115" s="314" t="s">
        <v>340</v>
      </c>
      <c r="W115" s="314" t="s">
        <v>341</v>
      </c>
      <c r="X115" s="314"/>
      <c r="Y115" s="314" t="s">
        <v>199</v>
      </c>
      <c r="Z115" s="314"/>
      <c r="AA115" s="314"/>
      <c r="AB115" s="166" t="s">
        <v>342</v>
      </c>
      <c r="AC115" s="314" t="s">
        <v>343</v>
      </c>
      <c r="AE115" s="315" t="s">
        <v>339</v>
      </c>
      <c r="AF115" s="314" t="s">
        <v>340</v>
      </c>
      <c r="AG115" s="314" t="s">
        <v>341</v>
      </c>
      <c r="AH115" s="314"/>
      <c r="AI115" s="314" t="s">
        <v>199</v>
      </c>
      <c r="AJ115" s="314"/>
      <c r="AK115" s="314"/>
      <c r="AL115" s="166" t="s">
        <v>342</v>
      </c>
      <c r="AM115" s="314" t="s">
        <v>343</v>
      </c>
      <c r="AO115" s="315" t="s">
        <v>339</v>
      </c>
      <c r="AP115" s="314" t="s">
        <v>340</v>
      </c>
      <c r="AQ115" s="314" t="s">
        <v>341</v>
      </c>
      <c r="AR115" s="314"/>
      <c r="AS115" s="314" t="s">
        <v>199</v>
      </c>
      <c r="AT115" s="314"/>
      <c r="AU115" s="314"/>
      <c r="AV115" s="166" t="s">
        <v>342</v>
      </c>
      <c r="AW115" s="314" t="s">
        <v>343</v>
      </c>
      <c r="AY115" s="315" t="s">
        <v>339</v>
      </c>
      <c r="AZ115" s="314" t="s">
        <v>340</v>
      </c>
      <c r="BA115" s="314" t="s">
        <v>341</v>
      </c>
      <c r="BB115" s="314"/>
      <c r="BC115" s="314" t="s">
        <v>199</v>
      </c>
      <c r="BD115" s="314"/>
      <c r="BE115" s="314"/>
      <c r="BF115" s="166" t="s">
        <v>342</v>
      </c>
      <c r="BG115" s="314" t="s">
        <v>343</v>
      </c>
      <c r="BI115" s="315" t="s">
        <v>339</v>
      </c>
      <c r="BJ115" s="314" t="s">
        <v>340</v>
      </c>
      <c r="BK115" s="317" t="s">
        <v>341</v>
      </c>
      <c r="BL115" s="318"/>
      <c r="BM115" s="314" t="s">
        <v>199</v>
      </c>
      <c r="BN115" s="314"/>
      <c r="BO115" s="314"/>
      <c r="BP115" s="166" t="s">
        <v>342</v>
      </c>
      <c r="BQ115" s="314" t="s">
        <v>343</v>
      </c>
    </row>
    <row r="116" spans="1:69">
      <c r="A116" s="315"/>
      <c r="B116" s="314"/>
      <c r="C116" s="314"/>
      <c r="D116" s="314"/>
      <c r="E116" s="167" t="s">
        <v>345</v>
      </c>
      <c r="F116" s="167" t="s">
        <v>346</v>
      </c>
      <c r="G116" s="167" t="s">
        <v>347</v>
      </c>
      <c r="H116" s="167" t="s">
        <v>348</v>
      </c>
      <c r="I116" s="314"/>
      <c r="K116" s="315"/>
      <c r="L116" s="314"/>
      <c r="M116" s="314"/>
      <c r="N116" s="314"/>
      <c r="O116" s="167" t="s">
        <v>345</v>
      </c>
      <c r="P116" s="167" t="s">
        <v>346</v>
      </c>
      <c r="Q116" s="167" t="s">
        <v>347</v>
      </c>
      <c r="R116" s="167" t="s">
        <v>348</v>
      </c>
      <c r="S116" s="314"/>
      <c r="U116" s="315"/>
      <c r="V116" s="314"/>
      <c r="W116" s="314"/>
      <c r="X116" s="314"/>
      <c r="Y116" s="167" t="s">
        <v>345</v>
      </c>
      <c r="Z116" s="167" t="s">
        <v>346</v>
      </c>
      <c r="AA116" s="167" t="s">
        <v>347</v>
      </c>
      <c r="AB116" s="167" t="s">
        <v>348</v>
      </c>
      <c r="AC116" s="314"/>
      <c r="AE116" s="315"/>
      <c r="AF116" s="314"/>
      <c r="AG116" s="314"/>
      <c r="AH116" s="314"/>
      <c r="AI116" s="167" t="s">
        <v>345</v>
      </c>
      <c r="AJ116" s="167" t="s">
        <v>346</v>
      </c>
      <c r="AK116" s="167" t="s">
        <v>347</v>
      </c>
      <c r="AL116" s="167" t="s">
        <v>348</v>
      </c>
      <c r="AM116" s="314"/>
      <c r="AO116" s="315"/>
      <c r="AP116" s="314"/>
      <c r="AQ116" s="314"/>
      <c r="AR116" s="314"/>
      <c r="AS116" s="167" t="s">
        <v>345</v>
      </c>
      <c r="AT116" s="167" t="s">
        <v>346</v>
      </c>
      <c r="AU116" s="167" t="s">
        <v>347</v>
      </c>
      <c r="AV116" s="167" t="s">
        <v>348</v>
      </c>
      <c r="AW116" s="314"/>
      <c r="AY116" s="315"/>
      <c r="AZ116" s="314"/>
      <c r="BA116" s="314"/>
      <c r="BB116" s="314"/>
      <c r="BC116" s="167" t="s">
        <v>345</v>
      </c>
      <c r="BD116" s="167" t="s">
        <v>346</v>
      </c>
      <c r="BE116" s="167" t="s">
        <v>347</v>
      </c>
      <c r="BF116" s="167" t="s">
        <v>348</v>
      </c>
      <c r="BG116" s="314"/>
      <c r="BI116" s="315"/>
      <c r="BJ116" s="314"/>
      <c r="BK116" s="319"/>
      <c r="BL116" s="320"/>
      <c r="BM116" s="167" t="s">
        <v>345</v>
      </c>
      <c r="BN116" s="167" t="s">
        <v>346</v>
      </c>
      <c r="BO116" s="167" t="s">
        <v>347</v>
      </c>
      <c r="BP116" s="167" t="s">
        <v>348</v>
      </c>
      <c r="BQ116" s="314"/>
    </row>
    <row r="117" spans="1:69">
      <c r="A117" s="168">
        <v>1</v>
      </c>
      <c r="B117" s="169" t="s">
        <v>246</v>
      </c>
      <c r="C117" s="170" t="s">
        <v>767</v>
      </c>
      <c r="D117" s="171" t="s">
        <v>351</v>
      </c>
      <c r="E117" s="173" t="s">
        <v>205</v>
      </c>
      <c r="F117" s="171"/>
      <c r="G117" s="173"/>
      <c r="H117" s="173" t="s">
        <v>390</v>
      </c>
      <c r="I117" s="173"/>
      <c r="K117" s="168">
        <v>1</v>
      </c>
      <c r="L117" s="169" t="s">
        <v>316</v>
      </c>
      <c r="M117" s="170" t="s">
        <v>1083</v>
      </c>
      <c r="N117" s="171" t="s">
        <v>351</v>
      </c>
      <c r="O117" s="173" t="s">
        <v>205</v>
      </c>
      <c r="P117" s="171" t="s">
        <v>352</v>
      </c>
      <c r="Q117" s="176"/>
      <c r="R117" s="176" t="s">
        <v>353</v>
      </c>
      <c r="S117" s="176"/>
      <c r="U117" s="168">
        <v>1</v>
      </c>
      <c r="V117" s="169" t="s">
        <v>1084</v>
      </c>
      <c r="W117" s="170" t="s">
        <v>1085</v>
      </c>
      <c r="X117" s="171" t="s">
        <v>351</v>
      </c>
      <c r="Y117" s="173" t="s">
        <v>356</v>
      </c>
      <c r="Z117" s="171"/>
      <c r="AA117" s="177"/>
      <c r="AB117" s="219" t="s">
        <v>360</v>
      </c>
      <c r="AC117" s="177"/>
      <c r="AE117" s="168">
        <v>1</v>
      </c>
      <c r="AF117" s="169" t="s">
        <v>1086</v>
      </c>
      <c r="AG117" s="170" t="s">
        <v>1087</v>
      </c>
      <c r="AH117" s="171" t="s">
        <v>351</v>
      </c>
      <c r="AI117" s="172" t="s">
        <v>205</v>
      </c>
      <c r="AJ117" s="171"/>
      <c r="AK117" s="172"/>
      <c r="AL117" s="172" t="s">
        <v>382</v>
      </c>
      <c r="AM117" s="172"/>
      <c r="AO117" s="168">
        <v>1</v>
      </c>
      <c r="AP117" s="169" t="s">
        <v>1088</v>
      </c>
      <c r="AQ117" s="170" t="s">
        <v>1089</v>
      </c>
      <c r="AR117" s="171" t="s">
        <v>351</v>
      </c>
      <c r="AS117" s="173"/>
      <c r="AT117" s="171"/>
      <c r="AU117" s="173"/>
      <c r="AV117" s="173"/>
      <c r="AW117" s="173"/>
      <c r="AY117" s="168">
        <v>1</v>
      </c>
      <c r="AZ117" s="169" t="s">
        <v>1090</v>
      </c>
      <c r="BA117" s="170" t="s">
        <v>1091</v>
      </c>
      <c r="BB117" s="171" t="s">
        <v>351</v>
      </c>
      <c r="BC117" s="172" t="s">
        <v>356</v>
      </c>
      <c r="BD117" s="171"/>
      <c r="BE117" s="176"/>
      <c r="BF117" s="176" t="s">
        <v>377</v>
      </c>
      <c r="BG117" s="176"/>
      <c r="BI117" s="168">
        <v>1</v>
      </c>
      <c r="BJ117" s="169" t="s">
        <v>1092</v>
      </c>
      <c r="BK117" s="170" t="s">
        <v>1093</v>
      </c>
      <c r="BL117" s="171" t="s">
        <v>351</v>
      </c>
      <c r="BM117" s="172"/>
      <c r="BN117" s="171"/>
      <c r="BO117" s="172"/>
      <c r="BP117" s="172"/>
      <c r="BQ117" s="172"/>
    </row>
    <row r="118" spans="1:69">
      <c r="A118" s="168">
        <v>2</v>
      </c>
      <c r="B118" s="169" t="s">
        <v>1094</v>
      </c>
      <c r="C118" s="170" t="s">
        <v>1095</v>
      </c>
      <c r="D118" s="171" t="s">
        <v>351</v>
      </c>
      <c r="E118" s="173" t="s">
        <v>205</v>
      </c>
      <c r="F118" s="171"/>
      <c r="G118" s="173"/>
      <c r="H118" s="173" t="s">
        <v>390</v>
      </c>
      <c r="I118" s="172"/>
      <c r="K118" s="168">
        <v>2</v>
      </c>
      <c r="L118" s="169" t="s">
        <v>1096</v>
      </c>
      <c r="M118" s="170" t="s">
        <v>1097</v>
      </c>
      <c r="N118" s="171" t="s">
        <v>351</v>
      </c>
      <c r="O118" s="173" t="s">
        <v>356</v>
      </c>
      <c r="P118" s="171"/>
      <c r="Q118" s="172"/>
      <c r="R118" s="172" t="s">
        <v>360</v>
      </c>
      <c r="S118" s="172"/>
      <c r="U118" s="168">
        <v>2</v>
      </c>
      <c r="V118" s="169" t="s">
        <v>1098</v>
      </c>
      <c r="W118" s="170" t="s">
        <v>1099</v>
      </c>
      <c r="X118" s="171" t="s">
        <v>351</v>
      </c>
      <c r="Y118" s="173" t="s">
        <v>205</v>
      </c>
      <c r="Z118" s="171"/>
      <c r="AA118" s="173"/>
      <c r="AB118" s="173" t="s">
        <v>382</v>
      </c>
      <c r="AC118" s="173"/>
      <c r="AE118" s="168">
        <v>2</v>
      </c>
      <c r="AF118" s="169" t="s">
        <v>1100</v>
      </c>
      <c r="AG118" s="170" t="s">
        <v>1101</v>
      </c>
      <c r="AH118" s="171" t="s">
        <v>351</v>
      </c>
      <c r="AI118" s="172" t="s">
        <v>356</v>
      </c>
      <c r="AJ118" s="171"/>
      <c r="AK118" s="172"/>
      <c r="AL118" s="172" t="s">
        <v>360</v>
      </c>
      <c r="AM118" s="172"/>
      <c r="AO118" s="168">
        <v>2</v>
      </c>
      <c r="AP118" s="169" t="s">
        <v>1102</v>
      </c>
      <c r="AQ118" s="170" t="s">
        <v>1103</v>
      </c>
      <c r="AR118" s="171" t="s">
        <v>351</v>
      </c>
      <c r="AS118" s="173"/>
      <c r="AT118" s="171"/>
      <c r="AU118" s="172"/>
      <c r="AV118" s="172"/>
      <c r="AW118" s="172"/>
      <c r="AY118" s="168">
        <v>2</v>
      </c>
      <c r="AZ118" s="169" t="s">
        <v>1104</v>
      </c>
      <c r="BA118" s="170" t="s">
        <v>1105</v>
      </c>
      <c r="BB118" s="171" t="s">
        <v>351</v>
      </c>
      <c r="BC118" s="172"/>
      <c r="BD118" s="171"/>
      <c r="BE118" s="172"/>
      <c r="BF118" s="172"/>
      <c r="BG118" s="172"/>
      <c r="BI118" s="220">
        <v>2</v>
      </c>
      <c r="BJ118" s="169" t="s">
        <v>1106</v>
      </c>
      <c r="BK118" s="170" t="s">
        <v>765</v>
      </c>
      <c r="BL118" s="171" t="s">
        <v>351</v>
      </c>
      <c r="BM118" s="172" t="s">
        <v>356</v>
      </c>
      <c r="BN118" s="171"/>
      <c r="BO118" s="172"/>
      <c r="BP118" s="172" t="s">
        <v>360</v>
      </c>
      <c r="BQ118" s="176"/>
    </row>
    <row r="119" spans="1:69">
      <c r="A119" s="168">
        <v>3</v>
      </c>
      <c r="B119" s="169" t="s">
        <v>1107</v>
      </c>
      <c r="C119" s="170" t="s">
        <v>1108</v>
      </c>
      <c r="D119" s="171" t="s">
        <v>351</v>
      </c>
      <c r="E119" s="173" t="s">
        <v>205</v>
      </c>
      <c r="F119" s="171"/>
      <c r="G119" s="172"/>
      <c r="H119" s="172" t="s">
        <v>382</v>
      </c>
      <c r="I119" s="172"/>
      <c r="K119" s="168">
        <v>3</v>
      </c>
      <c r="L119" s="169" t="s">
        <v>1109</v>
      </c>
      <c r="M119" s="170" t="s">
        <v>1110</v>
      </c>
      <c r="N119" s="171" t="s">
        <v>1111</v>
      </c>
      <c r="O119" s="173" t="s">
        <v>205</v>
      </c>
      <c r="P119" s="171" t="s">
        <v>352</v>
      </c>
      <c r="Q119" s="172"/>
      <c r="R119" s="172" t="s">
        <v>390</v>
      </c>
      <c r="S119" s="172"/>
      <c r="U119" s="168">
        <v>3</v>
      </c>
      <c r="V119" s="169" t="s">
        <v>1112</v>
      </c>
      <c r="W119" s="170" t="s">
        <v>1113</v>
      </c>
      <c r="X119" s="171" t="s">
        <v>351</v>
      </c>
      <c r="Y119" s="173" t="s">
        <v>356</v>
      </c>
      <c r="Z119" s="171"/>
      <c r="AA119" s="172"/>
      <c r="AB119" s="172" t="s">
        <v>377</v>
      </c>
      <c r="AC119" s="172"/>
      <c r="AE119" s="168">
        <v>3</v>
      </c>
      <c r="AF119" s="169" t="s">
        <v>1114</v>
      </c>
      <c r="AG119" s="170" t="s">
        <v>1115</v>
      </c>
      <c r="AH119" s="171" t="s">
        <v>351</v>
      </c>
      <c r="AI119" s="172" t="s">
        <v>356</v>
      </c>
      <c r="AJ119" s="171"/>
      <c r="AK119" s="173"/>
      <c r="AL119" s="173" t="s">
        <v>377</v>
      </c>
      <c r="AM119" s="173"/>
      <c r="AO119" s="168">
        <v>3</v>
      </c>
      <c r="AP119" s="169" t="s">
        <v>1116</v>
      </c>
      <c r="AQ119" s="170" t="s">
        <v>1117</v>
      </c>
      <c r="AR119" s="171" t="s">
        <v>351</v>
      </c>
      <c r="AS119" s="173"/>
      <c r="AT119" s="171"/>
      <c r="AU119" s="173"/>
      <c r="AV119" s="173"/>
      <c r="AW119" s="173"/>
      <c r="AY119" s="168">
        <v>3</v>
      </c>
      <c r="AZ119" s="169" t="s">
        <v>1118</v>
      </c>
      <c r="BA119" s="170" t="s">
        <v>1119</v>
      </c>
      <c r="BB119" s="171" t="s">
        <v>351</v>
      </c>
      <c r="BC119" s="172" t="s">
        <v>205</v>
      </c>
      <c r="BD119" s="171"/>
      <c r="BE119" s="173"/>
      <c r="BF119" s="173" t="s">
        <v>382</v>
      </c>
      <c r="BG119" s="173"/>
      <c r="BI119" s="168">
        <v>3</v>
      </c>
      <c r="BJ119" s="169" t="s">
        <v>269</v>
      </c>
      <c r="BK119" s="170" t="s">
        <v>1120</v>
      </c>
      <c r="BL119" s="171" t="s">
        <v>351</v>
      </c>
      <c r="BM119" s="172" t="s">
        <v>205</v>
      </c>
      <c r="BN119" s="171" t="s">
        <v>352</v>
      </c>
      <c r="BO119" s="172"/>
      <c r="BP119" s="172" t="s">
        <v>353</v>
      </c>
      <c r="BQ119" s="172"/>
    </row>
    <row r="120" spans="1:69">
      <c r="A120" s="168">
        <v>4</v>
      </c>
      <c r="B120" s="169" t="s">
        <v>1121</v>
      </c>
      <c r="C120" s="170" t="s">
        <v>1122</v>
      </c>
      <c r="D120" s="171" t="s">
        <v>351</v>
      </c>
      <c r="E120" s="173"/>
      <c r="F120" s="171"/>
      <c r="G120" s="172"/>
      <c r="H120" s="172"/>
      <c r="I120" s="172"/>
      <c r="K120" s="168">
        <v>4</v>
      </c>
      <c r="L120" s="169" t="s">
        <v>1123</v>
      </c>
      <c r="M120" s="170" t="s">
        <v>1124</v>
      </c>
      <c r="N120" s="171" t="s">
        <v>351</v>
      </c>
      <c r="O120" s="173" t="s">
        <v>356</v>
      </c>
      <c r="P120" s="171"/>
      <c r="Q120" s="173"/>
      <c r="R120" s="173" t="s">
        <v>360</v>
      </c>
      <c r="S120" s="173"/>
      <c r="U120" s="168">
        <v>4</v>
      </c>
      <c r="V120" s="169" t="s">
        <v>324</v>
      </c>
      <c r="W120" s="170" t="s">
        <v>848</v>
      </c>
      <c r="X120" s="171" t="s">
        <v>1125</v>
      </c>
      <c r="Y120" s="173" t="s">
        <v>205</v>
      </c>
      <c r="Z120" s="171"/>
      <c r="AA120" s="172"/>
      <c r="AB120" s="172" t="s">
        <v>382</v>
      </c>
      <c r="AC120" s="172"/>
      <c r="AE120" s="168">
        <v>4</v>
      </c>
      <c r="AF120" s="169" t="s">
        <v>1126</v>
      </c>
      <c r="AG120" s="170" t="s">
        <v>1127</v>
      </c>
      <c r="AH120" s="171" t="s">
        <v>351</v>
      </c>
      <c r="AI120" s="172" t="s">
        <v>356</v>
      </c>
      <c r="AJ120" s="171"/>
      <c r="AK120" s="172"/>
      <c r="AL120" s="172" t="s">
        <v>360</v>
      </c>
      <c r="AM120" s="172"/>
      <c r="AO120" s="168">
        <v>4</v>
      </c>
      <c r="AP120" s="169" t="s">
        <v>1128</v>
      </c>
      <c r="AQ120" s="170" t="s">
        <v>1129</v>
      </c>
      <c r="AR120" s="171" t="s">
        <v>414</v>
      </c>
      <c r="AS120" s="173"/>
      <c r="AT120" s="171"/>
      <c r="AU120" s="173"/>
      <c r="AV120" s="173"/>
      <c r="AW120" s="173"/>
      <c r="AY120" s="168">
        <v>4</v>
      </c>
      <c r="AZ120" s="169" t="s">
        <v>1130</v>
      </c>
      <c r="BA120" s="170" t="s">
        <v>1131</v>
      </c>
      <c r="BB120" s="171" t="s">
        <v>351</v>
      </c>
      <c r="BC120" s="172"/>
      <c r="BD120" s="171"/>
      <c r="BE120" s="173"/>
      <c r="BF120" s="173"/>
      <c r="BG120" s="173"/>
      <c r="BI120" s="168">
        <v>4</v>
      </c>
      <c r="BJ120" s="169" t="s">
        <v>1132</v>
      </c>
      <c r="BK120" s="170" t="s">
        <v>1133</v>
      </c>
      <c r="BL120" s="171" t="s">
        <v>351</v>
      </c>
      <c r="BM120" s="172" t="s">
        <v>356</v>
      </c>
      <c r="BN120" s="171"/>
      <c r="BO120" s="172"/>
      <c r="BP120" s="172" t="s">
        <v>377</v>
      </c>
      <c r="BQ120" s="172"/>
    </row>
    <row r="121" spans="1:69">
      <c r="A121" s="168">
        <v>5</v>
      </c>
      <c r="B121" s="169" t="s">
        <v>1134</v>
      </c>
      <c r="C121" s="170" t="s">
        <v>1135</v>
      </c>
      <c r="D121" s="171" t="s">
        <v>351</v>
      </c>
      <c r="E121" s="173" t="s">
        <v>356</v>
      </c>
      <c r="F121" s="171"/>
      <c r="G121" s="172"/>
      <c r="H121" s="172" t="s">
        <v>360</v>
      </c>
      <c r="I121" s="173"/>
      <c r="K121" s="168">
        <v>5</v>
      </c>
      <c r="L121" s="169" t="s">
        <v>322</v>
      </c>
      <c r="M121" s="170" t="s">
        <v>1136</v>
      </c>
      <c r="N121" s="171" t="s">
        <v>351</v>
      </c>
      <c r="O121" s="173" t="s">
        <v>356</v>
      </c>
      <c r="P121" s="171"/>
      <c r="Q121" s="173"/>
      <c r="R121" s="173" t="s">
        <v>360</v>
      </c>
      <c r="S121" s="173"/>
      <c r="U121" s="168">
        <v>5</v>
      </c>
      <c r="V121" s="169" t="s">
        <v>1137</v>
      </c>
      <c r="W121" s="170" t="s">
        <v>989</v>
      </c>
      <c r="X121" s="171" t="s">
        <v>351</v>
      </c>
      <c r="Y121" s="173" t="s">
        <v>205</v>
      </c>
      <c r="Z121" s="171"/>
      <c r="AA121" s="172"/>
      <c r="AB121" s="172" t="s">
        <v>382</v>
      </c>
      <c r="AC121" s="172"/>
      <c r="AE121" s="168">
        <v>5</v>
      </c>
      <c r="AF121" s="169" t="s">
        <v>1138</v>
      </c>
      <c r="AG121" s="170" t="s">
        <v>1139</v>
      </c>
      <c r="AH121" s="171" t="s">
        <v>351</v>
      </c>
      <c r="AI121" s="172" t="s">
        <v>356</v>
      </c>
      <c r="AJ121" s="171" t="s">
        <v>370</v>
      </c>
      <c r="AK121" s="172"/>
      <c r="AL121" s="172" t="s">
        <v>357</v>
      </c>
      <c r="AM121" s="172"/>
      <c r="AO121" s="168">
        <v>5</v>
      </c>
      <c r="AP121" s="169" t="s">
        <v>1140</v>
      </c>
      <c r="AQ121" s="170" t="s">
        <v>1141</v>
      </c>
      <c r="AR121" s="171" t="s">
        <v>351</v>
      </c>
      <c r="AS121" s="173"/>
      <c r="AT121" s="171"/>
      <c r="AU121" s="176"/>
      <c r="AV121" s="176"/>
      <c r="AW121" s="176"/>
      <c r="AY121" s="168">
        <v>5</v>
      </c>
      <c r="AZ121" s="169" t="s">
        <v>1142</v>
      </c>
      <c r="BA121" s="170" t="s">
        <v>866</v>
      </c>
      <c r="BB121" s="171" t="s">
        <v>351</v>
      </c>
      <c r="BC121" s="172" t="s">
        <v>356</v>
      </c>
      <c r="BD121" s="171" t="s">
        <v>370</v>
      </c>
      <c r="BE121" s="172"/>
      <c r="BF121" s="172" t="s">
        <v>377</v>
      </c>
      <c r="BG121" s="172"/>
      <c r="BI121" s="168">
        <v>5</v>
      </c>
      <c r="BJ121" s="169" t="s">
        <v>1143</v>
      </c>
      <c r="BK121" s="170" t="s">
        <v>1144</v>
      </c>
      <c r="BL121" s="171" t="s">
        <v>351</v>
      </c>
      <c r="BM121" s="172" t="s">
        <v>205</v>
      </c>
      <c r="BN121" s="171"/>
      <c r="BO121" s="176"/>
      <c r="BP121" s="172" t="s">
        <v>382</v>
      </c>
      <c r="BQ121" s="173"/>
    </row>
    <row r="122" spans="1:69">
      <c r="A122" s="168">
        <v>6</v>
      </c>
      <c r="B122" s="169" t="s">
        <v>1145</v>
      </c>
      <c r="C122" s="170" t="s">
        <v>848</v>
      </c>
      <c r="D122" s="171" t="s">
        <v>351</v>
      </c>
      <c r="E122" s="173" t="s">
        <v>356</v>
      </c>
      <c r="F122" s="171"/>
      <c r="G122" s="173"/>
      <c r="H122" s="173" t="s">
        <v>360</v>
      </c>
      <c r="I122" s="176"/>
      <c r="K122" s="168">
        <v>6</v>
      </c>
      <c r="L122" s="169" t="s">
        <v>1146</v>
      </c>
      <c r="M122" s="170" t="s">
        <v>1147</v>
      </c>
      <c r="N122" s="171" t="s">
        <v>351</v>
      </c>
      <c r="O122" s="173" t="s">
        <v>205</v>
      </c>
      <c r="P122" s="171"/>
      <c r="Q122" s="173"/>
      <c r="R122" s="173" t="s">
        <v>382</v>
      </c>
      <c r="S122" s="173"/>
      <c r="U122" s="168">
        <v>6</v>
      </c>
      <c r="V122" s="169" t="s">
        <v>1148</v>
      </c>
      <c r="W122" s="170" t="s">
        <v>1149</v>
      </c>
      <c r="X122" s="171" t="s">
        <v>351</v>
      </c>
      <c r="Y122" s="173" t="s">
        <v>356</v>
      </c>
      <c r="Z122" s="171"/>
      <c r="AA122" s="173"/>
      <c r="AB122" s="173" t="s">
        <v>360</v>
      </c>
      <c r="AC122" s="173"/>
      <c r="AE122" s="168">
        <v>6</v>
      </c>
      <c r="AF122" s="169" t="s">
        <v>1150</v>
      </c>
      <c r="AG122" s="170" t="s">
        <v>1151</v>
      </c>
      <c r="AH122" s="171" t="s">
        <v>351</v>
      </c>
      <c r="AI122" s="172" t="s">
        <v>205</v>
      </c>
      <c r="AJ122" s="171"/>
      <c r="AK122" s="176"/>
      <c r="AL122" s="176" t="s">
        <v>382</v>
      </c>
      <c r="AM122" s="176"/>
      <c r="AO122" s="168">
        <v>6</v>
      </c>
      <c r="AP122" s="169" t="s">
        <v>1152</v>
      </c>
      <c r="AQ122" s="170" t="s">
        <v>444</v>
      </c>
      <c r="AR122" s="171" t="s">
        <v>351</v>
      </c>
      <c r="AS122" s="173"/>
      <c r="AT122" s="171"/>
      <c r="AU122" s="172"/>
      <c r="AV122" s="172"/>
      <c r="AW122" s="172"/>
      <c r="AY122" s="168">
        <v>6</v>
      </c>
      <c r="AZ122" s="169" t="s">
        <v>1153</v>
      </c>
      <c r="BA122" s="170" t="s">
        <v>1144</v>
      </c>
      <c r="BB122" s="171" t="s">
        <v>351</v>
      </c>
      <c r="BC122" s="172"/>
      <c r="BD122" s="171"/>
      <c r="BE122" s="172"/>
      <c r="BF122" s="172"/>
      <c r="BG122" s="172"/>
      <c r="BI122" s="168">
        <v>6</v>
      </c>
      <c r="BJ122" s="169" t="s">
        <v>317</v>
      </c>
      <c r="BK122" s="170" t="s">
        <v>1149</v>
      </c>
      <c r="BL122" s="171" t="s">
        <v>351</v>
      </c>
      <c r="BM122" s="172" t="s">
        <v>356</v>
      </c>
      <c r="BN122" s="171"/>
      <c r="BO122" s="172"/>
      <c r="BP122" s="172" t="s">
        <v>360</v>
      </c>
      <c r="BQ122" s="173"/>
    </row>
    <row r="123" spans="1:69">
      <c r="A123" s="168">
        <v>7</v>
      </c>
      <c r="B123" s="169" t="s">
        <v>1154</v>
      </c>
      <c r="C123" s="170" t="s">
        <v>937</v>
      </c>
      <c r="D123" s="171" t="s">
        <v>351</v>
      </c>
      <c r="E123" s="173" t="s">
        <v>205</v>
      </c>
      <c r="F123" s="171"/>
      <c r="G123" s="172"/>
      <c r="H123" s="172" t="s">
        <v>390</v>
      </c>
      <c r="I123" s="172"/>
      <c r="K123" s="168">
        <v>7</v>
      </c>
      <c r="L123" s="169" t="s">
        <v>1155</v>
      </c>
      <c r="M123" s="170" t="s">
        <v>1156</v>
      </c>
      <c r="N123" s="171" t="s">
        <v>351</v>
      </c>
      <c r="O123" s="173" t="s">
        <v>356</v>
      </c>
      <c r="P123" s="171"/>
      <c r="Q123" s="173"/>
      <c r="R123" s="173" t="s">
        <v>357</v>
      </c>
      <c r="S123" s="173"/>
      <c r="U123" s="168">
        <v>7</v>
      </c>
      <c r="V123" s="169" t="s">
        <v>1157</v>
      </c>
      <c r="W123" s="170" t="s">
        <v>366</v>
      </c>
      <c r="X123" s="171" t="s">
        <v>519</v>
      </c>
      <c r="Y123" s="173" t="s">
        <v>356</v>
      </c>
      <c r="Z123" s="171" t="s">
        <v>370</v>
      </c>
      <c r="AA123" s="172"/>
      <c r="AB123" s="172" t="s">
        <v>377</v>
      </c>
      <c r="AC123" s="172"/>
      <c r="AE123" s="168">
        <v>7</v>
      </c>
      <c r="AF123" s="169" t="s">
        <v>326</v>
      </c>
      <c r="AG123" s="170" t="s">
        <v>1158</v>
      </c>
      <c r="AH123" s="171" t="s">
        <v>351</v>
      </c>
      <c r="AI123" s="172" t="s">
        <v>205</v>
      </c>
      <c r="AJ123" s="171"/>
      <c r="AK123" s="173"/>
      <c r="AL123" s="173" t="s">
        <v>382</v>
      </c>
      <c r="AM123" s="173"/>
      <c r="AO123" s="168">
        <v>7</v>
      </c>
      <c r="AP123" s="169" t="s">
        <v>1159</v>
      </c>
      <c r="AQ123" s="170" t="s">
        <v>1160</v>
      </c>
      <c r="AR123" s="171" t="s">
        <v>351</v>
      </c>
      <c r="AS123" s="173"/>
      <c r="AT123" s="171"/>
      <c r="AU123" s="172"/>
      <c r="AV123" s="172"/>
      <c r="AW123" s="172"/>
      <c r="AY123" s="168">
        <v>7</v>
      </c>
      <c r="AZ123" s="169" t="s">
        <v>1161</v>
      </c>
      <c r="BA123" s="170" t="s">
        <v>1162</v>
      </c>
      <c r="BB123" s="171" t="s">
        <v>351</v>
      </c>
      <c r="BC123" s="172" t="s">
        <v>356</v>
      </c>
      <c r="BD123" s="171" t="s">
        <v>370</v>
      </c>
      <c r="BE123" s="172"/>
      <c r="BF123" s="172" t="s">
        <v>357</v>
      </c>
      <c r="BG123" s="172"/>
      <c r="BI123" s="168">
        <v>7</v>
      </c>
      <c r="BJ123" s="169" t="s">
        <v>1163</v>
      </c>
      <c r="BK123" s="170" t="s">
        <v>1164</v>
      </c>
      <c r="BL123" s="171" t="s">
        <v>351</v>
      </c>
      <c r="BM123" s="172" t="s">
        <v>356</v>
      </c>
      <c r="BN123" s="171"/>
      <c r="BO123" s="172"/>
      <c r="BP123" s="172" t="s">
        <v>360</v>
      </c>
      <c r="BQ123" s="172"/>
    </row>
    <row r="124" spans="1:69">
      <c r="A124" s="168">
        <v>8</v>
      </c>
      <c r="B124" s="169" t="s">
        <v>1165</v>
      </c>
      <c r="C124" s="170" t="s">
        <v>1166</v>
      </c>
      <c r="D124" s="171" t="s">
        <v>351</v>
      </c>
      <c r="E124" s="173" t="s">
        <v>205</v>
      </c>
      <c r="F124" s="171"/>
      <c r="G124" s="172"/>
      <c r="H124" s="172" t="s">
        <v>382</v>
      </c>
      <c r="I124" s="173"/>
      <c r="K124" s="168">
        <v>8</v>
      </c>
      <c r="L124" s="169" t="s">
        <v>1167</v>
      </c>
      <c r="M124" s="170" t="s">
        <v>1168</v>
      </c>
      <c r="N124" s="171" t="s">
        <v>351</v>
      </c>
      <c r="O124" s="173" t="s">
        <v>356</v>
      </c>
      <c r="P124" s="171"/>
      <c r="Q124" s="172"/>
      <c r="R124" s="172" t="s">
        <v>360</v>
      </c>
      <c r="S124" s="172"/>
      <c r="U124" s="168">
        <v>8</v>
      </c>
      <c r="V124" s="169" t="s">
        <v>1169</v>
      </c>
      <c r="W124" s="170" t="s">
        <v>1170</v>
      </c>
      <c r="X124" s="171" t="s">
        <v>351</v>
      </c>
      <c r="Y124" s="173" t="s">
        <v>356</v>
      </c>
      <c r="Z124" s="171"/>
      <c r="AA124" s="173"/>
      <c r="AB124" s="173" t="s">
        <v>360</v>
      </c>
      <c r="AC124" s="173"/>
      <c r="AE124" s="168">
        <v>8</v>
      </c>
      <c r="AF124" s="169" t="s">
        <v>1171</v>
      </c>
      <c r="AG124" s="170" t="s">
        <v>1172</v>
      </c>
      <c r="AH124" s="171" t="s">
        <v>351</v>
      </c>
      <c r="AI124" s="172" t="s">
        <v>356</v>
      </c>
      <c r="AJ124" s="171"/>
      <c r="AK124" s="173"/>
      <c r="AL124" s="173" t="s">
        <v>360</v>
      </c>
      <c r="AM124" s="173"/>
      <c r="AO124" s="168">
        <v>8</v>
      </c>
      <c r="AP124" s="169" t="s">
        <v>1173</v>
      </c>
      <c r="AQ124" s="170" t="s">
        <v>1174</v>
      </c>
      <c r="AR124" s="171" t="s">
        <v>351</v>
      </c>
      <c r="AS124" s="173"/>
      <c r="AT124" s="171"/>
      <c r="AU124" s="172"/>
      <c r="AV124" s="172"/>
      <c r="AW124" s="172"/>
      <c r="AY124" s="168">
        <v>8</v>
      </c>
      <c r="AZ124" s="169" t="s">
        <v>1175</v>
      </c>
      <c r="BA124" s="170" t="s">
        <v>1176</v>
      </c>
      <c r="BB124" s="171" t="s">
        <v>351</v>
      </c>
      <c r="BC124" s="172" t="s">
        <v>356</v>
      </c>
      <c r="BD124" s="171"/>
      <c r="BE124" s="172"/>
      <c r="BF124" s="172" t="s">
        <v>360</v>
      </c>
      <c r="BG124" s="172"/>
      <c r="BI124" s="168">
        <v>8</v>
      </c>
      <c r="BJ124" s="169" t="s">
        <v>1177</v>
      </c>
      <c r="BK124" s="170" t="s">
        <v>1178</v>
      </c>
      <c r="BL124" s="171" t="s">
        <v>351</v>
      </c>
      <c r="BM124" s="172"/>
      <c r="BN124" s="171"/>
      <c r="BO124" s="172"/>
      <c r="BP124" s="172"/>
      <c r="BQ124" s="172"/>
    </row>
    <row r="125" spans="1:69">
      <c r="A125" s="168">
        <v>9</v>
      </c>
      <c r="B125" s="169" t="s">
        <v>1179</v>
      </c>
      <c r="C125" s="170" t="s">
        <v>1180</v>
      </c>
      <c r="D125" s="171" t="s">
        <v>351</v>
      </c>
      <c r="E125" s="173"/>
      <c r="F125" s="171"/>
      <c r="G125" s="172"/>
      <c r="H125" s="172"/>
      <c r="I125" s="173"/>
      <c r="K125" s="168">
        <v>9</v>
      </c>
      <c r="L125" s="169" t="s">
        <v>1181</v>
      </c>
      <c r="M125" s="170" t="s">
        <v>845</v>
      </c>
      <c r="N125" s="171" t="s">
        <v>351</v>
      </c>
      <c r="O125" s="173" t="s">
        <v>356</v>
      </c>
      <c r="P125" s="171"/>
      <c r="Q125" s="172"/>
      <c r="R125" s="172" t="s">
        <v>360</v>
      </c>
      <c r="S125" s="172"/>
      <c r="U125" s="168">
        <v>9</v>
      </c>
      <c r="V125" s="169" t="s">
        <v>1182</v>
      </c>
      <c r="W125" s="170" t="s">
        <v>1183</v>
      </c>
      <c r="X125" s="171" t="s">
        <v>351</v>
      </c>
      <c r="Y125" s="173" t="s">
        <v>356</v>
      </c>
      <c r="Z125" s="171"/>
      <c r="AA125" s="173"/>
      <c r="AB125" s="173" t="s">
        <v>377</v>
      </c>
      <c r="AC125" s="173"/>
      <c r="AE125" s="168">
        <v>9</v>
      </c>
      <c r="AF125" s="169" t="s">
        <v>1184</v>
      </c>
      <c r="AG125" s="170" t="s">
        <v>1185</v>
      </c>
      <c r="AH125" s="171" t="s">
        <v>351</v>
      </c>
      <c r="AI125" s="172" t="s">
        <v>356</v>
      </c>
      <c r="AJ125" s="171"/>
      <c r="AK125" s="172"/>
      <c r="AL125" s="172" t="s">
        <v>360</v>
      </c>
      <c r="AM125" s="172"/>
      <c r="AO125" s="168">
        <v>9</v>
      </c>
      <c r="AP125" s="169" t="s">
        <v>1186</v>
      </c>
      <c r="AQ125" s="170" t="s">
        <v>1187</v>
      </c>
      <c r="AR125" s="171" t="s">
        <v>351</v>
      </c>
      <c r="AS125" s="173"/>
      <c r="AT125" s="171"/>
      <c r="AU125" s="172"/>
      <c r="AV125" s="172"/>
      <c r="AW125" s="172"/>
      <c r="AY125" s="220">
        <v>9</v>
      </c>
      <c r="AZ125" s="169" t="s">
        <v>1188</v>
      </c>
      <c r="BA125" s="170" t="s">
        <v>1189</v>
      </c>
      <c r="BB125" s="171" t="s">
        <v>351</v>
      </c>
      <c r="BC125" s="172" t="s">
        <v>356</v>
      </c>
      <c r="BD125" s="171"/>
      <c r="BE125" s="176"/>
      <c r="BF125" s="176" t="s">
        <v>360</v>
      </c>
      <c r="BG125" s="176"/>
      <c r="BI125" s="168">
        <v>9</v>
      </c>
      <c r="BJ125" s="169" t="s">
        <v>307</v>
      </c>
      <c r="BK125" s="170" t="s">
        <v>1190</v>
      </c>
      <c r="BL125" s="171" t="s">
        <v>351</v>
      </c>
      <c r="BM125" s="172" t="s">
        <v>356</v>
      </c>
      <c r="BN125" s="171"/>
      <c r="BO125" s="173"/>
      <c r="BP125" s="172" t="s">
        <v>377</v>
      </c>
      <c r="BQ125" s="172"/>
    </row>
    <row r="126" spans="1:69">
      <c r="A126" s="168">
        <v>10</v>
      </c>
      <c r="B126" s="169" t="s">
        <v>1191</v>
      </c>
      <c r="C126" s="170" t="s">
        <v>973</v>
      </c>
      <c r="D126" s="171" t="s">
        <v>351</v>
      </c>
      <c r="E126" s="173" t="s">
        <v>356</v>
      </c>
      <c r="F126" s="171" t="s">
        <v>370</v>
      </c>
      <c r="G126" s="173"/>
      <c r="H126" s="173" t="s">
        <v>357</v>
      </c>
      <c r="I126" s="173"/>
      <c r="K126" s="173">
        <v>10</v>
      </c>
      <c r="L126" s="169" t="s">
        <v>1192</v>
      </c>
      <c r="M126" s="170" t="s">
        <v>845</v>
      </c>
      <c r="N126" s="171" t="s">
        <v>351</v>
      </c>
      <c r="O126" s="173" t="s">
        <v>356</v>
      </c>
      <c r="P126" s="171"/>
      <c r="Q126" s="173"/>
      <c r="R126" s="173" t="s">
        <v>360</v>
      </c>
      <c r="S126" s="173"/>
      <c r="U126" s="168">
        <v>10</v>
      </c>
      <c r="V126" s="169" t="s">
        <v>1193</v>
      </c>
      <c r="W126" s="170" t="s">
        <v>1194</v>
      </c>
      <c r="X126" s="171" t="s">
        <v>351</v>
      </c>
      <c r="Y126" s="173" t="s">
        <v>356</v>
      </c>
      <c r="Z126" s="171"/>
      <c r="AA126" s="172"/>
      <c r="AB126" s="172" t="s">
        <v>360</v>
      </c>
      <c r="AC126" s="172"/>
      <c r="AE126" s="173">
        <v>10</v>
      </c>
      <c r="AF126" s="169" t="s">
        <v>1195</v>
      </c>
      <c r="AG126" s="170" t="s">
        <v>1196</v>
      </c>
      <c r="AH126" s="171" t="s">
        <v>351</v>
      </c>
      <c r="AI126" s="172"/>
      <c r="AJ126" s="171"/>
      <c r="AK126" s="173"/>
      <c r="AL126" s="173"/>
      <c r="AM126" s="173"/>
      <c r="AO126" s="173">
        <v>10</v>
      </c>
      <c r="AP126" s="169" t="s">
        <v>1197</v>
      </c>
      <c r="AQ126" s="170" t="s">
        <v>1198</v>
      </c>
      <c r="AR126" s="171" t="s">
        <v>351</v>
      </c>
      <c r="AS126" s="173"/>
      <c r="AT126" s="171"/>
      <c r="AU126" s="173"/>
      <c r="AV126" s="173"/>
      <c r="AW126" s="173"/>
      <c r="AY126" s="173">
        <v>10</v>
      </c>
      <c r="AZ126" s="169" t="s">
        <v>1199</v>
      </c>
      <c r="BA126" s="170" t="s">
        <v>1200</v>
      </c>
      <c r="BB126" s="171" t="s">
        <v>351</v>
      </c>
      <c r="BC126" s="172"/>
      <c r="BD126" s="171"/>
      <c r="BE126" s="172"/>
      <c r="BF126" s="172"/>
      <c r="BG126" s="172"/>
      <c r="BI126" s="173">
        <v>10</v>
      </c>
      <c r="BJ126" s="169" t="s">
        <v>1201</v>
      </c>
      <c r="BK126" s="170" t="s">
        <v>1202</v>
      </c>
      <c r="BL126" s="171" t="s">
        <v>351</v>
      </c>
      <c r="BM126" s="172"/>
      <c r="BN126" s="171"/>
      <c r="BO126" s="173"/>
      <c r="BP126" s="172"/>
      <c r="BQ126" s="176"/>
    </row>
    <row r="127" spans="1:69">
      <c r="A127" s="168">
        <v>11</v>
      </c>
      <c r="B127" s="169" t="s">
        <v>1203</v>
      </c>
      <c r="C127" s="170" t="s">
        <v>1204</v>
      </c>
      <c r="D127" s="171" t="s">
        <v>351</v>
      </c>
      <c r="E127" s="173" t="s">
        <v>205</v>
      </c>
      <c r="F127" s="171"/>
      <c r="G127" s="172"/>
      <c r="H127" s="172" t="s">
        <v>382</v>
      </c>
      <c r="I127" s="172"/>
      <c r="K127" s="173">
        <v>11</v>
      </c>
      <c r="L127" s="169" t="s">
        <v>247</v>
      </c>
      <c r="M127" s="170" t="s">
        <v>1205</v>
      </c>
      <c r="N127" s="171" t="s">
        <v>351</v>
      </c>
      <c r="O127" s="173" t="s">
        <v>205</v>
      </c>
      <c r="P127" s="171" t="s">
        <v>352</v>
      </c>
      <c r="Q127" s="172"/>
      <c r="R127" s="172" t="s">
        <v>353</v>
      </c>
      <c r="S127" s="172"/>
      <c r="U127" s="168">
        <v>11</v>
      </c>
      <c r="V127" s="169" t="s">
        <v>1206</v>
      </c>
      <c r="W127" s="170" t="s">
        <v>1207</v>
      </c>
      <c r="X127" s="171" t="s">
        <v>351</v>
      </c>
      <c r="Y127" s="173" t="s">
        <v>205</v>
      </c>
      <c r="Z127" s="171"/>
      <c r="AA127" s="172"/>
      <c r="AB127" s="172" t="s">
        <v>353</v>
      </c>
      <c r="AC127" s="172"/>
      <c r="AE127" s="173">
        <v>11</v>
      </c>
      <c r="AF127" s="169" t="s">
        <v>1208</v>
      </c>
      <c r="AG127" s="170" t="s">
        <v>1209</v>
      </c>
      <c r="AH127" s="171" t="s">
        <v>351</v>
      </c>
      <c r="AI127" s="172" t="s">
        <v>205</v>
      </c>
      <c r="AJ127" s="171"/>
      <c r="AK127" s="173"/>
      <c r="AL127" s="173" t="s">
        <v>382</v>
      </c>
      <c r="AM127" s="173"/>
      <c r="AO127" s="173">
        <v>11</v>
      </c>
      <c r="AP127" s="169" t="s">
        <v>1210</v>
      </c>
      <c r="AQ127" s="170" t="s">
        <v>1211</v>
      </c>
      <c r="AR127" s="171" t="s">
        <v>351</v>
      </c>
      <c r="AS127" s="173"/>
      <c r="AT127" s="171"/>
      <c r="AU127" s="173"/>
      <c r="AV127" s="173"/>
      <c r="AW127" s="173"/>
      <c r="AY127" s="173">
        <v>11</v>
      </c>
      <c r="AZ127" s="169" t="s">
        <v>1212</v>
      </c>
      <c r="BA127" s="170" t="s">
        <v>1213</v>
      </c>
      <c r="BB127" s="171" t="s">
        <v>351</v>
      </c>
      <c r="BC127" s="172"/>
      <c r="BD127" s="171"/>
      <c r="BE127" s="173"/>
      <c r="BF127" s="173"/>
      <c r="BG127" s="173"/>
      <c r="BI127" s="173">
        <v>11</v>
      </c>
      <c r="BJ127" s="169" t="s">
        <v>1214</v>
      </c>
      <c r="BK127" s="170" t="s">
        <v>1215</v>
      </c>
      <c r="BL127" s="171" t="s">
        <v>351</v>
      </c>
      <c r="BM127" s="172" t="s">
        <v>356</v>
      </c>
      <c r="BN127" s="171"/>
      <c r="BO127" s="172"/>
      <c r="BP127" s="172" t="s">
        <v>360</v>
      </c>
      <c r="BQ127" s="172"/>
    </row>
    <row r="128" spans="1:69">
      <c r="A128" s="168">
        <v>12</v>
      </c>
      <c r="B128" s="169" t="s">
        <v>1216</v>
      </c>
      <c r="C128" s="170" t="s">
        <v>1217</v>
      </c>
      <c r="D128" s="171" t="s">
        <v>351</v>
      </c>
      <c r="E128" s="173" t="s">
        <v>205</v>
      </c>
      <c r="F128" s="171"/>
      <c r="G128" s="173"/>
      <c r="H128" s="173" t="s">
        <v>382</v>
      </c>
      <c r="I128" s="172"/>
      <c r="K128" s="173">
        <v>12</v>
      </c>
      <c r="L128" s="169" t="s">
        <v>1218</v>
      </c>
      <c r="M128" s="170" t="s">
        <v>1174</v>
      </c>
      <c r="N128" s="171" t="s">
        <v>351</v>
      </c>
      <c r="O128" s="173" t="s">
        <v>356</v>
      </c>
      <c r="P128" s="171"/>
      <c r="Q128" s="172"/>
      <c r="R128" s="172" t="s">
        <v>360</v>
      </c>
      <c r="S128" s="172"/>
      <c r="U128" s="168">
        <v>12</v>
      </c>
      <c r="V128" s="169" t="s">
        <v>1219</v>
      </c>
      <c r="W128" s="170" t="s">
        <v>1220</v>
      </c>
      <c r="X128" s="171" t="s">
        <v>351</v>
      </c>
      <c r="Y128" s="173" t="s">
        <v>356</v>
      </c>
      <c r="Z128" s="171"/>
      <c r="AA128" s="173"/>
      <c r="AB128" s="173" t="s">
        <v>360</v>
      </c>
      <c r="AC128" s="173"/>
      <c r="AE128" s="173">
        <v>12</v>
      </c>
      <c r="AF128" s="169" t="s">
        <v>1221</v>
      </c>
      <c r="AG128" s="170" t="s">
        <v>1222</v>
      </c>
      <c r="AH128" s="171" t="s">
        <v>351</v>
      </c>
      <c r="AI128" s="172" t="s">
        <v>356</v>
      </c>
      <c r="AJ128" s="171"/>
      <c r="AK128" s="172"/>
      <c r="AL128" s="172" t="s">
        <v>360</v>
      </c>
      <c r="AM128" s="172"/>
      <c r="AO128" s="173">
        <v>12</v>
      </c>
      <c r="AP128" s="169" t="s">
        <v>1223</v>
      </c>
      <c r="AQ128" s="170" t="s">
        <v>1224</v>
      </c>
      <c r="AR128" s="171" t="s">
        <v>351</v>
      </c>
      <c r="AS128" s="173"/>
      <c r="AT128" s="171"/>
      <c r="AU128" s="172"/>
      <c r="AV128" s="172"/>
      <c r="AW128" s="172"/>
      <c r="AY128" s="173">
        <v>12</v>
      </c>
      <c r="AZ128" s="169" t="s">
        <v>1225</v>
      </c>
      <c r="BA128" s="170" t="s">
        <v>1226</v>
      </c>
      <c r="BB128" s="171" t="s">
        <v>351</v>
      </c>
      <c r="BC128" s="172" t="s">
        <v>356</v>
      </c>
      <c r="BD128" s="171"/>
      <c r="BE128" s="172"/>
      <c r="BF128" s="172" t="s">
        <v>357</v>
      </c>
      <c r="BG128" s="172"/>
      <c r="BI128" s="173">
        <v>12</v>
      </c>
      <c r="BJ128" s="169" t="s">
        <v>1227</v>
      </c>
      <c r="BK128" s="170" t="s">
        <v>1228</v>
      </c>
      <c r="BL128" s="171" t="s">
        <v>351</v>
      </c>
      <c r="BM128" s="172" t="s">
        <v>356</v>
      </c>
      <c r="BN128" s="171" t="s">
        <v>370</v>
      </c>
      <c r="BO128" s="172"/>
      <c r="BP128" s="172" t="s">
        <v>377</v>
      </c>
      <c r="BQ128" s="173"/>
    </row>
    <row r="129" spans="1:69">
      <c r="A129" s="168">
        <v>13</v>
      </c>
      <c r="B129" s="169" t="s">
        <v>1229</v>
      </c>
      <c r="C129" s="170" t="s">
        <v>1183</v>
      </c>
      <c r="D129" s="171" t="s">
        <v>351</v>
      </c>
      <c r="E129" s="173"/>
      <c r="F129" s="171"/>
      <c r="G129" s="172"/>
      <c r="H129" s="172"/>
      <c r="I129" s="173"/>
      <c r="K129" s="173">
        <v>13</v>
      </c>
      <c r="L129" s="169" t="s">
        <v>1230</v>
      </c>
      <c r="M129" s="170" t="s">
        <v>1231</v>
      </c>
      <c r="N129" s="171" t="s">
        <v>351</v>
      </c>
      <c r="O129" s="173" t="s">
        <v>205</v>
      </c>
      <c r="P129" s="171"/>
      <c r="Q129" s="172"/>
      <c r="R129" s="172" t="s">
        <v>382</v>
      </c>
      <c r="S129" s="172"/>
      <c r="U129" s="168">
        <v>13</v>
      </c>
      <c r="V129" s="169" t="s">
        <v>1232</v>
      </c>
      <c r="W129" s="170" t="s">
        <v>1233</v>
      </c>
      <c r="X129" s="171" t="s">
        <v>351</v>
      </c>
      <c r="Y129" s="173" t="s">
        <v>356</v>
      </c>
      <c r="Z129" s="171"/>
      <c r="AA129" s="173"/>
      <c r="AB129" s="198" t="s">
        <v>360</v>
      </c>
      <c r="AC129" s="173"/>
      <c r="AE129" s="173">
        <v>13</v>
      </c>
      <c r="AF129" s="169" t="s">
        <v>1234</v>
      </c>
      <c r="AG129" s="170" t="s">
        <v>656</v>
      </c>
      <c r="AH129" s="171" t="s">
        <v>351</v>
      </c>
      <c r="AI129" s="172" t="s">
        <v>205</v>
      </c>
      <c r="AJ129" s="171" t="s">
        <v>352</v>
      </c>
      <c r="AK129" s="173"/>
      <c r="AL129" s="173" t="s">
        <v>353</v>
      </c>
      <c r="AM129" s="173"/>
      <c r="AO129" s="173">
        <v>13</v>
      </c>
      <c r="AP129" s="169" t="s">
        <v>1235</v>
      </c>
      <c r="AQ129" s="170" t="s">
        <v>1236</v>
      </c>
      <c r="AR129" s="171" t="s">
        <v>351</v>
      </c>
      <c r="AS129" s="173"/>
      <c r="AT129" s="171"/>
      <c r="AU129" s="172"/>
      <c r="AV129" s="172"/>
      <c r="AW129" s="172"/>
      <c r="AY129" s="173">
        <v>13</v>
      </c>
      <c r="AZ129" s="169" t="s">
        <v>1237</v>
      </c>
      <c r="BA129" s="170" t="s">
        <v>1238</v>
      </c>
      <c r="BB129" s="171" t="s">
        <v>351</v>
      </c>
      <c r="BC129" s="172" t="s">
        <v>356</v>
      </c>
      <c r="BD129" s="171" t="s">
        <v>370</v>
      </c>
      <c r="BE129" s="172"/>
      <c r="BF129" s="172" t="s">
        <v>377</v>
      </c>
      <c r="BG129" s="172"/>
      <c r="BI129" s="173">
        <v>13</v>
      </c>
      <c r="BJ129" s="169" t="s">
        <v>1239</v>
      </c>
      <c r="BK129" s="170" t="s">
        <v>1240</v>
      </c>
      <c r="BL129" s="171" t="s">
        <v>351</v>
      </c>
      <c r="BM129" s="172" t="s">
        <v>356</v>
      </c>
      <c r="BN129" s="171"/>
      <c r="BO129" s="172"/>
      <c r="BP129" s="172" t="s">
        <v>360</v>
      </c>
      <c r="BQ129" s="172"/>
    </row>
    <row r="130" spans="1:69">
      <c r="A130" s="168">
        <v>14</v>
      </c>
      <c r="B130" s="169" t="s">
        <v>262</v>
      </c>
      <c r="C130" s="170" t="s">
        <v>674</v>
      </c>
      <c r="D130" s="171" t="s">
        <v>351</v>
      </c>
      <c r="E130" s="173" t="s">
        <v>356</v>
      </c>
      <c r="F130" s="171"/>
      <c r="G130" s="172"/>
      <c r="H130" s="172" t="s">
        <v>377</v>
      </c>
      <c r="I130" s="172"/>
      <c r="K130" s="173">
        <v>14</v>
      </c>
      <c r="L130" s="169" t="s">
        <v>1241</v>
      </c>
      <c r="M130" s="170" t="s">
        <v>1242</v>
      </c>
      <c r="N130" s="171" t="s">
        <v>351</v>
      </c>
      <c r="O130" s="173"/>
      <c r="P130" s="171"/>
      <c r="Q130" s="173"/>
      <c r="R130" s="173"/>
      <c r="S130" s="173"/>
      <c r="U130" s="168">
        <v>14</v>
      </c>
      <c r="V130" s="169" t="s">
        <v>1243</v>
      </c>
      <c r="W130" s="170" t="s">
        <v>1244</v>
      </c>
      <c r="X130" s="171" t="s">
        <v>351</v>
      </c>
      <c r="Y130" s="173" t="s">
        <v>356</v>
      </c>
      <c r="Z130" s="171"/>
      <c r="AA130" s="172"/>
      <c r="AB130" s="172" t="s">
        <v>377</v>
      </c>
      <c r="AC130" s="172"/>
      <c r="AE130" s="173">
        <v>14</v>
      </c>
      <c r="AF130" s="169" t="s">
        <v>305</v>
      </c>
      <c r="AG130" s="170" t="s">
        <v>619</v>
      </c>
      <c r="AH130" s="171" t="s">
        <v>351</v>
      </c>
      <c r="AI130" s="172" t="s">
        <v>205</v>
      </c>
      <c r="AJ130" s="171"/>
      <c r="AK130" s="172"/>
      <c r="AL130" s="172" t="s">
        <v>390</v>
      </c>
      <c r="AM130" s="172"/>
      <c r="AO130" s="173">
        <v>14</v>
      </c>
      <c r="AP130" s="169" t="s">
        <v>1245</v>
      </c>
      <c r="AQ130" s="170" t="s">
        <v>1246</v>
      </c>
      <c r="AR130" s="171" t="s">
        <v>351</v>
      </c>
      <c r="AS130" s="173"/>
      <c r="AT130" s="171"/>
      <c r="AU130" s="173"/>
      <c r="AV130" s="221"/>
      <c r="AW130" s="173"/>
      <c r="AY130" s="173">
        <v>14</v>
      </c>
      <c r="AZ130" s="169" t="s">
        <v>1247</v>
      </c>
      <c r="BA130" s="170" t="s">
        <v>1248</v>
      </c>
      <c r="BB130" s="171" t="s">
        <v>351</v>
      </c>
      <c r="BC130" s="172" t="s">
        <v>356</v>
      </c>
      <c r="BD130" s="171"/>
      <c r="BE130" s="172"/>
      <c r="BF130" s="172" t="s">
        <v>360</v>
      </c>
      <c r="BG130" s="172"/>
      <c r="BI130" s="173">
        <v>14</v>
      </c>
      <c r="BJ130" s="169" t="s">
        <v>1249</v>
      </c>
      <c r="BK130" s="170" t="s">
        <v>1105</v>
      </c>
      <c r="BL130" s="171" t="s">
        <v>351</v>
      </c>
      <c r="BM130" s="172" t="s">
        <v>205</v>
      </c>
      <c r="BN130" s="171"/>
      <c r="BO130" s="172"/>
      <c r="BP130" s="172" t="s">
        <v>382</v>
      </c>
      <c r="BQ130" s="172"/>
    </row>
    <row r="131" spans="1:69">
      <c r="A131" s="168">
        <v>15</v>
      </c>
      <c r="B131" s="169" t="s">
        <v>1250</v>
      </c>
      <c r="C131" s="170" t="s">
        <v>1251</v>
      </c>
      <c r="D131" s="171" t="s">
        <v>351</v>
      </c>
      <c r="E131" s="173" t="s">
        <v>205</v>
      </c>
      <c r="F131" s="171"/>
      <c r="G131" s="173"/>
      <c r="H131" s="173" t="s">
        <v>390</v>
      </c>
      <c r="I131" s="173"/>
      <c r="K131" s="173">
        <v>15</v>
      </c>
      <c r="L131" s="169" t="s">
        <v>1252</v>
      </c>
      <c r="M131" s="170"/>
      <c r="N131" s="171" t="s">
        <v>351</v>
      </c>
      <c r="O131" s="172"/>
      <c r="P131" s="171"/>
      <c r="Q131" s="172"/>
      <c r="R131" s="172"/>
      <c r="S131" s="173"/>
      <c r="U131" s="168">
        <v>15</v>
      </c>
      <c r="V131" s="169" t="s">
        <v>1253</v>
      </c>
      <c r="W131" s="170" t="s">
        <v>436</v>
      </c>
      <c r="X131" s="171" t="s">
        <v>887</v>
      </c>
      <c r="Y131" s="173"/>
      <c r="Z131" s="171"/>
      <c r="AA131" s="172"/>
      <c r="AB131" s="172"/>
      <c r="AC131" s="172"/>
      <c r="AE131" s="173">
        <v>15</v>
      </c>
      <c r="AF131" s="169" t="s">
        <v>1254</v>
      </c>
      <c r="AG131" s="170" t="s">
        <v>956</v>
      </c>
      <c r="AH131" s="171" t="s">
        <v>351</v>
      </c>
      <c r="AI131" s="172"/>
      <c r="AJ131" s="171"/>
      <c r="AK131" s="172"/>
      <c r="AL131" s="172"/>
      <c r="AM131" s="172"/>
      <c r="AO131" s="173">
        <v>15</v>
      </c>
      <c r="AP131" s="169" t="s">
        <v>1255</v>
      </c>
      <c r="AQ131" s="170" t="s">
        <v>1256</v>
      </c>
      <c r="AR131" s="171" t="s">
        <v>351</v>
      </c>
      <c r="AS131" s="173"/>
      <c r="AT131" s="171"/>
      <c r="AU131" s="173"/>
      <c r="AV131" s="173"/>
      <c r="AW131" s="173"/>
      <c r="AY131" s="173">
        <v>15</v>
      </c>
      <c r="AZ131" s="169" t="s">
        <v>1257</v>
      </c>
      <c r="BA131" s="170" t="s">
        <v>1258</v>
      </c>
      <c r="BB131" s="171" t="s">
        <v>351</v>
      </c>
      <c r="BC131" s="172" t="s">
        <v>356</v>
      </c>
      <c r="BD131" s="171"/>
      <c r="BE131" s="172"/>
      <c r="BF131" s="172" t="s">
        <v>360</v>
      </c>
      <c r="BG131" s="172"/>
      <c r="BI131" s="173">
        <v>15</v>
      </c>
      <c r="BJ131" s="169" t="s">
        <v>1259</v>
      </c>
      <c r="BK131" s="170" t="s">
        <v>549</v>
      </c>
      <c r="BL131" s="171" t="s">
        <v>351</v>
      </c>
      <c r="BM131" s="172" t="s">
        <v>356</v>
      </c>
      <c r="BN131" s="171" t="s">
        <v>370</v>
      </c>
      <c r="BO131" s="176"/>
      <c r="BP131" s="172" t="s">
        <v>377</v>
      </c>
      <c r="BQ131" s="172"/>
    </row>
    <row r="132" spans="1:69">
      <c r="A132" s="168">
        <v>16</v>
      </c>
      <c r="B132" s="169" t="s">
        <v>1260</v>
      </c>
      <c r="C132" s="170" t="s">
        <v>1261</v>
      </c>
      <c r="D132" s="171" t="s">
        <v>351</v>
      </c>
      <c r="E132" s="173" t="s">
        <v>356</v>
      </c>
      <c r="F132" s="171"/>
      <c r="G132" s="172"/>
      <c r="H132" s="172" t="s">
        <v>360</v>
      </c>
      <c r="I132" s="172"/>
      <c r="K132" s="173">
        <v>16</v>
      </c>
      <c r="L132" s="169" t="s">
        <v>1262</v>
      </c>
      <c r="M132" s="170" t="s">
        <v>1263</v>
      </c>
      <c r="N132" s="171" t="s">
        <v>351</v>
      </c>
      <c r="O132" s="172" t="s">
        <v>205</v>
      </c>
      <c r="P132" s="171"/>
      <c r="Q132" s="173"/>
      <c r="R132" s="173" t="s">
        <v>377</v>
      </c>
      <c r="S132" s="173"/>
      <c r="U132" s="168">
        <v>16</v>
      </c>
      <c r="V132" s="169" t="s">
        <v>1264</v>
      </c>
      <c r="W132" s="170" t="s">
        <v>1265</v>
      </c>
      <c r="X132" s="171" t="s">
        <v>351</v>
      </c>
      <c r="Y132" s="173" t="s">
        <v>205</v>
      </c>
      <c r="Z132" s="171"/>
      <c r="AA132" s="173"/>
      <c r="AB132" s="173" t="s">
        <v>390</v>
      </c>
      <c r="AC132" s="173"/>
      <c r="AE132" s="173">
        <v>16</v>
      </c>
      <c r="AF132" s="169" t="s">
        <v>1266</v>
      </c>
      <c r="AG132" s="170" t="s">
        <v>1267</v>
      </c>
      <c r="AH132" s="171" t="s">
        <v>351</v>
      </c>
      <c r="AI132" s="172" t="s">
        <v>356</v>
      </c>
      <c r="AJ132" s="171"/>
      <c r="AK132" s="176"/>
      <c r="AL132" s="176" t="s">
        <v>360</v>
      </c>
      <c r="AM132" s="176"/>
      <c r="AO132" s="173">
        <v>16</v>
      </c>
      <c r="AP132" s="169" t="s">
        <v>1268</v>
      </c>
      <c r="AQ132" s="170" t="s">
        <v>1158</v>
      </c>
      <c r="AR132" s="171" t="s">
        <v>351</v>
      </c>
      <c r="AS132" s="173"/>
      <c r="AT132" s="171"/>
      <c r="AU132" s="172"/>
      <c r="AV132" s="172"/>
      <c r="AW132" s="172"/>
      <c r="AY132" s="173">
        <v>16</v>
      </c>
      <c r="AZ132" s="169" t="s">
        <v>1269</v>
      </c>
      <c r="BA132" s="170" t="s">
        <v>1270</v>
      </c>
      <c r="BB132" s="171" t="s">
        <v>351</v>
      </c>
      <c r="BC132" s="172"/>
      <c r="BD132" s="171"/>
      <c r="BE132" s="172"/>
      <c r="BF132" s="172"/>
      <c r="BG132" s="172"/>
      <c r="BI132" s="173">
        <v>16</v>
      </c>
      <c r="BJ132" s="169" t="s">
        <v>1271</v>
      </c>
      <c r="BK132" s="170" t="s">
        <v>1272</v>
      </c>
      <c r="BL132" s="171" t="s">
        <v>351</v>
      </c>
      <c r="BM132" s="172" t="s">
        <v>356</v>
      </c>
      <c r="BN132" s="171"/>
      <c r="BO132" s="172"/>
      <c r="BP132" s="172" t="s">
        <v>360</v>
      </c>
      <c r="BQ132" s="173"/>
    </row>
    <row r="133" spans="1:69">
      <c r="A133" s="168">
        <v>17</v>
      </c>
      <c r="B133" s="169" t="s">
        <v>1273</v>
      </c>
      <c r="C133" s="170" t="s">
        <v>1274</v>
      </c>
      <c r="D133" s="171" t="s">
        <v>351</v>
      </c>
      <c r="E133" s="173" t="s">
        <v>356</v>
      </c>
      <c r="F133" s="171"/>
      <c r="G133" s="173"/>
      <c r="H133" s="173" t="s">
        <v>360</v>
      </c>
      <c r="I133" s="172"/>
      <c r="K133" s="173">
        <v>17</v>
      </c>
      <c r="L133" s="169" t="s">
        <v>1275</v>
      </c>
      <c r="M133" s="170" t="s">
        <v>1276</v>
      </c>
      <c r="N133" s="171" t="s">
        <v>351</v>
      </c>
      <c r="O133" s="172" t="s">
        <v>205</v>
      </c>
      <c r="P133" s="171"/>
      <c r="Q133" s="172"/>
      <c r="R133" s="172" t="s">
        <v>382</v>
      </c>
      <c r="S133" s="172"/>
      <c r="U133" s="168">
        <v>17</v>
      </c>
      <c r="V133" s="169" t="s">
        <v>1277</v>
      </c>
      <c r="W133" s="170" t="s">
        <v>1278</v>
      </c>
      <c r="X133" s="171" t="s">
        <v>351</v>
      </c>
      <c r="Y133" s="173" t="s">
        <v>356</v>
      </c>
      <c r="Z133" s="171"/>
      <c r="AA133" s="172"/>
      <c r="AB133" s="172" t="s">
        <v>360</v>
      </c>
      <c r="AC133" s="172"/>
      <c r="AE133" s="173">
        <v>17</v>
      </c>
      <c r="AF133" s="169" t="s">
        <v>252</v>
      </c>
      <c r="AG133" s="170" t="s">
        <v>943</v>
      </c>
      <c r="AH133" s="171" t="s">
        <v>351</v>
      </c>
      <c r="AI133" s="172" t="s">
        <v>205</v>
      </c>
      <c r="AJ133" s="171"/>
      <c r="AK133" s="173"/>
      <c r="AL133" s="173" t="s">
        <v>382</v>
      </c>
      <c r="AM133" s="173"/>
      <c r="AO133" s="173">
        <v>17</v>
      </c>
      <c r="AP133" s="169" t="s">
        <v>1279</v>
      </c>
      <c r="AQ133" s="170" t="s">
        <v>1280</v>
      </c>
      <c r="AR133" s="171" t="s">
        <v>351</v>
      </c>
      <c r="AS133" s="173"/>
      <c r="AT133" s="171"/>
      <c r="AU133" s="173"/>
      <c r="AV133" s="221"/>
      <c r="AW133" s="173"/>
      <c r="AY133" s="173">
        <v>17</v>
      </c>
      <c r="AZ133" s="169" t="s">
        <v>1281</v>
      </c>
      <c r="BA133" s="170" t="s">
        <v>1282</v>
      </c>
      <c r="BB133" s="171" t="s">
        <v>351</v>
      </c>
      <c r="BC133" s="172" t="s">
        <v>356</v>
      </c>
      <c r="BD133" s="171"/>
      <c r="BE133" s="172"/>
      <c r="BF133" s="172" t="s">
        <v>360</v>
      </c>
      <c r="BG133" s="172"/>
      <c r="BI133" s="173">
        <v>17</v>
      </c>
      <c r="BJ133" s="169" t="s">
        <v>1283</v>
      </c>
      <c r="BK133" s="170" t="s">
        <v>1284</v>
      </c>
      <c r="BL133" s="171" t="s">
        <v>351</v>
      </c>
      <c r="BM133" s="172"/>
      <c r="BN133" s="171"/>
      <c r="BO133" s="173"/>
      <c r="BP133" s="172"/>
      <c r="BQ133" s="172"/>
    </row>
    <row r="134" spans="1:69">
      <c r="A134" s="168">
        <v>18</v>
      </c>
      <c r="B134" s="169" t="s">
        <v>1285</v>
      </c>
      <c r="C134" s="170" t="s">
        <v>1286</v>
      </c>
      <c r="D134" s="171" t="s">
        <v>351</v>
      </c>
      <c r="E134" s="173" t="s">
        <v>356</v>
      </c>
      <c r="F134" s="171"/>
      <c r="G134" s="172"/>
      <c r="H134" s="172" t="s">
        <v>360</v>
      </c>
      <c r="I134" s="173"/>
      <c r="K134" s="173">
        <v>18</v>
      </c>
      <c r="L134" s="169" t="s">
        <v>1287</v>
      </c>
      <c r="M134" s="170" t="s">
        <v>1288</v>
      </c>
      <c r="N134" s="171" t="s">
        <v>351</v>
      </c>
      <c r="O134" s="172" t="s">
        <v>205</v>
      </c>
      <c r="P134" s="171"/>
      <c r="Q134" s="173"/>
      <c r="R134" s="173" t="s">
        <v>382</v>
      </c>
      <c r="S134" s="173"/>
      <c r="U134" s="168">
        <v>18</v>
      </c>
      <c r="V134" s="169" t="s">
        <v>1289</v>
      </c>
      <c r="W134" s="170" t="s">
        <v>1290</v>
      </c>
      <c r="X134" s="171" t="s">
        <v>351</v>
      </c>
      <c r="Y134" s="173" t="s">
        <v>356</v>
      </c>
      <c r="Z134" s="171"/>
      <c r="AA134" s="172"/>
      <c r="AB134" s="172" t="s">
        <v>360</v>
      </c>
      <c r="AC134" s="172"/>
      <c r="AE134" s="173">
        <v>18</v>
      </c>
      <c r="AF134" s="169" t="s">
        <v>1291</v>
      </c>
      <c r="AG134" s="170" t="s">
        <v>1292</v>
      </c>
      <c r="AH134" s="171" t="s">
        <v>351</v>
      </c>
      <c r="AI134" s="172" t="s">
        <v>205</v>
      </c>
      <c r="AJ134" s="171"/>
      <c r="AK134" s="172"/>
      <c r="AL134" s="172" t="s">
        <v>353</v>
      </c>
      <c r="AM134" s="172"/>
      <c r="AO134" s="173">
        <v>18</v>
      </c>
      <c r="AP134" s="169" t="s">
        <v>1293</v>
      </c>
      <c r="AQ134" s="170" t="s">
        <v>1294</v>
      </c>
      <c r="AR134" s="171" t="s">
        <v>351</v>
      </c>
      <c r="AS134" s="173"/>
      <c r="AT134" s="171"/>
      <c r="AU134" s="172"/>
      <c r="AV134" s="172"/>
      <c r="AW134" s="172"/>
      <c r="AY134" s="173">
        <v>18</v>
      </c>
      <c r="AZ134" s="169" t="s">
        <v>266</v>
      </c>
      <c r="BA134" s="170" t="s">
        <v>1295</v>
      </c>
      <c r="BB134" s="171" t="s">
        <v>351</v>
      </c>
      <c r="BC134" s="172" t="s">
        <v>205</v>
      </c>
      <c r="BD134" s="171"/>
      <c r="BE134" s="173"/>
      <c r="BF134" s="173" t="s">
        <v>390</v>
      </c>
      <c r="BG134" s="173"/>
      <c r="BI134" s="173">
        <v>18</v>
      </c>
      <c r="BJ134" s="169" t="s">
        <v>1296</v>
      </c>
      <c r="BK134" s="170" t="s">
        <v>1297</v>
      </c>
      <c r="BL134" s="171" t="s">
        <v>351</v>
      </c>
      <c r="BM134" s="172" t="s">
        <v>356</v>
      </c>
      <c r="BN134" s="171"/>
      <c r="BO134" s="172"/>
      <c r="BP134" s="172" t="s">
        <v>360</v>
      </c>
      <c r="BQ134" s="173"/>
    </row>
    <row r="135" spans="1:69">
      <c r="A135" s="168">
        <v>19</v>
      </c>
      <c r="B135" s="169" t="s">
        <v>1298</v>
      </c>
      <c r="C135" s="170" t="s">
        <v>845</v>
      </c>
      <c r="D135" s="171" t="s">
        <v>351</v>
      </c>
      <c r="E135" s="173" t="s">
        <v>356</v>
      </c>
      <c r="F135" s="171"/>
      <c r="G135" s="172"/>
      <c r="H135" s="172" t="s">
        <v>360</v>
      </c>
      <c r="I135" s="173"/>
      <c r="K135" s="173">
        <v>19</v>
      </c>
      <c r="L135" s="169" t="s">
        <v>1299</v>
      </c>
      <c r="M135" s="170" t="s">
        <v>1300</v>
      </c>
      <c r="N135" s="171" t="s">
        <v>351</v>
      </c>
      <c r="O135" s="172" t="s">
        <v>356</v>
      </c>
      <c r="P135" s="171"/>
      <c r="Q135" s="173"/>
      <c r="R135" s="173" t="s">
        <v>377</v>
      </c>
      <c r="S135" s="173"/>
      <c r="U135" s="168">
        <v>19</v>
      </c>
      <c r="V135" s="169" t="s">
        <v>263</v>
      </c>
      <c r="W135" s="170" t="s">
        <v>1301</v>
      </c>
      <c r="X135" s="171" t="s">
        <v>351</v>
      </c>
      <c r="Y135" s="173" t="s">
        <v>205</v>
      </c>
      <c r="Z135" s="171"/>
      <c r="AA135" s="172"/>
      <c r="AB135" s="172" t="s">
        <v>390</v>
      </c>
      <c r="AC135" s="172"/>
      <c r="AE135" s="173">
        <v>19</v>
      </c>
      <c r="AF135" s="169" t="s">
        <v>1302</v>
      </c>
      <c r="AG135" s="170" t="s">
        <v>1303</v>
      </c>
      <c r="AH135" s="171" t="s">
        <v>351</v>
      </c>
      <c r="AI135" s="172" t="s">
        <v>356</v>
      </c>
      <c r="AJ135" s="171"/>
      <c r="AK135" s="173"/>
      <c r="AL135" s="173" t="s">
        <v>360</v>
      </c>
      <c r="AM135" s="173"/>
      <c r="AO135" s="173">
        <v>19</v>
      </c>
      <c r="AP135" s="169" t="s">
        <v>1304</v>
      </c>
      <c r="AQ135" s="170" t="s">
        <v>420</v>
      </c>
      <c r="AR135" s="171" t="s">
        <v>351</v>
      </c>
      <c r="AS135" s="173"/>
      <c r="AT135" s="171"/>
      <c r="AU135" s="173"/>
      <c r="AV135" s="173"/>
      <c r="AW135" s="173"/>
      <c r="AY135" s="173">
        <v>19</v>
      </c>
      <c r="AZ135" s="169" t="s">
        <v>1305</v>
      </c>
      <c r="BA135" s="170" t="s">
        <v>1251</v>
      </c>
      <c r="BB135" s="171" t="s">
        <v>351</v>
      </c>
      <c r="BC135" s="172" t="s">
        <v>356</v>
      </c>
      <c r="BD135" s="171"/>
      <c r="BE135" s="172"/>
      <c r="BF135" s="172" t="s">
        <v>360</v>
      </c>
      <c r="BG135" s="172"/>
      <c r="BI135" s="173">
        <v>19</v>
      </c>
      <c r="BJ135" s="169" t="s">
        <v>268</v>
      </c>
      <c r="BK135" s="170" t="s">
        <v>388</v>
      </c>
      <c r="BL135" s="171" t="s">
        <v>351</v>
      </c>
      <c r="BM135" s="172" t="s">
        <v>205</v>
      </c>
      <c r="BN135" s="171"/>
      <c r="BO135" s="172"/>
      <c r="BP135" s="172" t="s">
        <v>353</v>
      </c>
      <c r="BQ135" s="172"/>
    </row>
    <row r="136" spans="1:69">
      <c r="A136" s="168">
        <v>20</v>
      </c>
      <c r="B136" s="169" t="s">
        <v>1306</v>
      </c>
      <c r="C136" s="170" t="s">
        <v>1307</v>
      </c>
      <c r="D136" s="171" t="s">
        <v>351</v>
      </c>
      <c r="E136" s="173" t="s">
        <v>205</v>
      </c>
      <c r="F136" s="171" t="s">
        <v>352</v>
      </c>
      <c r="G136" s="173"/>
      <c r="H136" s="173" t="s">
        <v>353</v>
      </c>
      <c r="I136" s="172"/>
      <c r="K136" s="173">
        <v>20</v>
      </c>
      <c r="L136" s="169" t="s">
        <v>248</v>
      </c>
      <c r="M136" s="170" t="s">
        <v>1308</v>
      </c>
      <c r="N136" s="171" t="s">
        <v>351</v>
      </c>
      <c r="O136" s="172" t="s">
        <v>205</v>
      </c>
      <c r="P136" s="171" t="s">
        <v>352</v>
      </c>
      <c r="Q136" s="173"/>
      <c r="R136" s="173" t="s">
        <v>390</v>
      </c>
      <c r="S136" s="173"/>
      <c r="U136" s="168">
        <v>20</v>
      </c>
      <c r="V136" s="169" t="s">
        <v>1309</v>
      </c>
      <c r="W136" s="170" t="s">
        <v>1038</v>
      </c>
      <c r="X136" s="171" t="s">
        <v>351</v>
      </c>
      <c r="Y136" s="173" t="s">
        <v>356</v>
      </c>
      <c r="Z136" s="171"/>
      <c r="AA136" s="172"/>
      <c r="AB136" s="172" t="s">
        <v>360</v>
      </c>
      <c r="AC136" s="172"/>
      <c r="AE136" s="173">
        <v>20</v>
      </c>
      <c r="AF136" s="169" t="s">
        <v>1310</v>
      </c>
      <c r="AG136" s="170" t="s">
        <v>1286</v>
      </c>
      <c r="AH136" s="171" t="s">
        <v>351</v>
      </c>
      <c r="AI136" s="172" t="s">
        <v>205</v>
      </c>
      <c r="AJ136" s="171"/>
      <c r="AK136" s="173"/>
      <c r="AL136" s="173" t="s">
        <v>382</v>
      </c>
      <c r="AM136" s="173"/>
      <c r="AO136" s="173">
        <v>20</v>
      </c>
      <c r="AP136" s="169" t="s">
        <v>1311</v>
      </c>
      <c r="AQ136" s="170" t="s">
        <v>1312</v>
      </c>
      <c r="AR136" s="171" t="s">
        <v>351</v>
      </c>
      <c r="AS136" s="173"/>
      <c r="AT136" s="171"/>
      <c r="AU136" s="173"/>
      <c r="AV136" s="173"/>
      <c r="AW136" s="173"/>
      <c r="AY136" s="173">
        <v>20</v>
      </c>
      <c r="AZ136" s="169" t="s">
        <v>1313</v>
      </c>
      <c r="BA136" s="170" t="s">
        <v>1314</v>
      </c>
      <c r="BB136" s="171" t="s">
        <v>351</v>
      </c>
      <c r="BC136" s="172"/>
      <c r="BD136" s="171"/>
      <c r="BE136" s="172"/>
      <c r="BF136" s="172"/>
      <c r="BG136" s="172"/>
      <c r="BI136" s="173">
        <v>20</v>
      </c>
      <c r="BJ136" s="169" t="s">
        <v>1315</v>
      </c>
      <c r="BK136" s="170" t="s">
        <v>1300</v>
      </c>
      <c r="BL136" s="171" t="s">
        <v>351</v>
      </c>
      <c r="BM136" s="172" t="s">
        <v>356</v>
      </c>
      <c r="BN136" s="171"/>
      <c r="BO136" s="173"/>
      <c r="BP136" s="172" t="s">
        <v>377</v>
      </c>
      <c r="BQ136" s="172"/>
    </row>
    <row r="137" spans="1:69">
      <c r="A137" s="168">
        <v>21</v>
      </c>
      <c r="B137" s="169" t="s">
        <v>1316</v>
      </c>
      <c r="C137" s="170" t="s">
        <v>1317</v>
      </c>
      <c r="D137" s="171" t="s">
        <v>351</v>
      </c>
      <c r="E137" s="173" t="s">
        <v>205</v>
      </c>
      <c r="F137" s="171"/>
      <c r="G137" s="176"/>
      <c r="H137" s="176" t="s">
        <v>382</v>
      </c>
      <c r="I137" s="173"/>
      <c r="K137" s="173">
        <v>21</v>
      </c>
      <c r="L137" s="169" t="s">
        <v>172</v>
      </c>
      <c r="M137" s="170" t="s">
        <v>1318</v>
      </c>
      <c r="N137" s="171" t="s">
        <v>351</v>
      </c>
      <c r="O137" s="172" t="s">
        <v>205</v>
      </c>
      <c r="P137" s="171"/>
      <c r="Q137" s="173"/>
      <c r="R137" s="173" t="s">
        <v>382</v>
      </c>
      <c r="S137" s="173"/>
      <c r="U137" s="168">
        <v>21</v>
      </c>
      <c r="V137" s="169" t="s">
        <v>1319</v>
      </c>
      <c r="W137" s="170" t="s">
        <v>1320</v>
      </c>
      <c r="X137" s="171" t="s">
        <v>351</v>
      </c>
      <c r="Y137" s="173" t="s">
        <v>356</v>
      </c>
      <c r="Z137" s="171" t="s">
        <v>370</v>
      </c>
      <c r="AA137" s="173"/>
      <c r="AB137" s="173" t="s">
        <v>357</v>
      </c>
      <c r="AC137" s="173"/>
      <c r="AE137" s="173">
        <v>21</v>
      </c>
      <c r="AF137" s="169" t="s">
        <v>1321</v>
      </c>
      <c r="AG137" s="170" t="s">
        <v>1322</v>
      </c>
      <c r="AH137" s="171" t="s">
        <v>351</v>
      </c>
      <c r="AI137" s="172" t="s">
        <v>356</v>
      </c>
      <c r="AJ137" s="171"/>
      <c r="AK137" s="172"/>
      <c r="AL137" s="172" t="s">
        <v>360</v>
      </c>
      <c r="AM137" s="172"/>
      <c r="AO137" s="173">
        <v>21</v>
      </c>
      <c r="AP137" s="169" t="s">
        <v>1323</v>
      </c>
      <c r="AQ137" s="170" t="s">
        <v>1324</v>
      </c>
      <c r="AR137" s="171" t="s">
        <v>351</v>
      </c>
      <c r="AS137" s="173"/>
      <c r="AT137" s="171"/>
      <c r="AU137" s="172"/>
      <c r="AV137" s="172"/>
      <c r="AW137" s="172"/>
      <c r="AY137" s="173">
        <v>21</v>
      </c>
      <c r="AZ137" s="169" t="s">
        <v>1325</v>
      </c>
      <c r="BA137" s="170" t="s">
        <v>1326</v>
      </c>
      <c r="BB137" s="171" t="s">
        <v>351</v>
      </c>
      <c r="BC137" s="172" t="s">
        <v>356</v>
      </c>
      <c r="BD137" s="171"/>
      <c r="BE137" s="172"/>
      <c r="BF137" s="172" t="s">
        <v>360</v>
      </c>
      <c r="BG137" s="172"/>
      <c r="BI137" s="173">
        <v>21</v>
      </c>
      <c r="BJ137" s="169" t="s">
        <v>270</v>
      </c>
      <c r="BK137" s="170" t="s">
        <v>1327</v>
      </c>
      <c r="BL137" s="171" t="s">
        <v>351</v>
      </c>
      <c r="BM137" s="172" t="s">
        <v>356</v>
      </c>
      <c r="BN137" s="171" t="s">
        <v>370</v>
      </c>
      <c r="BO137" s="173"/>
      <c r="BP137" s="172" t="s">
        <v>357</v>
      </c>
      <c r="BQ137" s="172"/>
    </row>
    <row r="138" spans="1:69">
      <c r="A138" s="168">
        <v>22</v>
      </c>
      <c r="B138" s="169" t="s">
        <v>1328</v>
      </c>
      <c r="C138" s="170" t="s">
        <v>1329</v>
      </c>
      <c r="D138" s="171" t="s">
        <v>351</v>
      </c>
      <c r="E138" s="173" t="s">
        <v>356</v>
      </c>
      <c r="F138" s="171"/>
      <c r="G138" s="172"/>
      <c r="H138" s="172" t="s">
        <v>360</v>
      </c>
      <c r="I138" s="173"/>
      <c r="K138" s="173">
        <v>22</v>
      </c>
      <c r="L138" s="169" t="s">
        <v>1330</v>
      </c>
      <c r="M138" s="170" t="s">
        <v>1110</v>
      </c>
      <c r="N138" s="171" t="s">
        <v>351</v>
      </c>
      <c r="O138" s="172" t="s">
        <v>356</v>
      </c>
      <c r="P138" s="171" t="s">
        <v>370</v>
      </c>
      <c r="Q138" s="173"/>
      <c r="R138" s="173" t="s">
        <v>377</v>
      </c>
      <c r="S138" s="173"/>
      <c r="U138" s="168">
        <v>22</v>
      </c>
      <c r="V138" s="169" t="s">
        <v>1331</v>
      </c>
      <c r="W138" s="170" t="s">
        <v>1332</v>
      </c>
      <c r="X138" s="171" t="s">
        <v>351</v>
      </c>
      <c r="Y138" s="173"/>
      <c r="Z138" s="171"/>
      <c r="AA138" s="173"/>
      <c r="AB138" s="173"/>
      <c r="AC138" s="173"/>
      <c r="AE138" s="173">
        <v>22</v>
      </c>
      <c r="AF138" s="169" t="s">
        <v>1333</v>
      </c>
      <c r="AG138" s="170" t="s">
        <v>1334</v>
      </c>
      <c r="AH138" s="171" t="s">
        <v>351</v>
      </c>
      <c r="AI138" s="172" t="s">
        <v>356</v>
      </c>
      <c r="AJ138" s="171"/>
      <c r="AK138" s="172"/>
      <c r="AL138" s="172" t="s">
        <v>360</v>
      </c>
      <c r="AM138" s="172"/>
      <c r="AO138" s="173">
        <v>22</v>
      </c>
      <c r="AP138" s="169" t="s">
        <v>1335</v>
      </c>
      <c r="AQ138" s="170" t="s">
        <v>1336</v>
      </c>
      <c r="AR138" s="171" t="s">
        <v>351</v>
      </c>
      <c r="AS138" s="173"/>
      <c r="AT138" s="171"/>
      <c r="AU138" s="173"/>
      <c r="AV138" s="173"/>
      <c r="AW138" s="173"/>
      <c r="AY138" s="173">
        <v>22</v>
      </c>
      <c r="AZ138" s="169" t="s">
        <v>1337</v>
      </c>
      <c r="BA138" s="170" t="s">
        <v>1338</v>
      </c>
      <c r="BB138" s="171" t="s">
        <v>351</v>
      </c>
      <c r="BC138" s="172"/>
      <c r="BD138" s="171"/>
      <c r="BE138" s="172"/>
      <c r="BF138" s="172"/>
      <c r="BG138" s="172"/>
      <c r="BI138" s="173">
        <v>22</v>
      </c>
      <c r="BJ138" s="169" t="s">
        <v>165</v>
      </c>
      <c r="BK138" s="170" t="s">
        <v>1339</v>
      </c>
      <c r="BL138" s="171" t="s">
        <v>351</v>
      </c>
      <c r="BM138" s="172" t="s">
        <v>356</v>
      </c>
      <c r="BN138" s="171"/>
      <c r="BO138" s="173"/>
      <c r="BP138" s="172" t="s">
        <v>360</v>
      </c>
      <c r="BQ138" s="172"/>
    </row>
    <row r="139" spans="1:69">
      <c r="A139" s="168">
        <v>23</v>
      </c>
      <c r="B139" s="169" t="s">
        <v>1340</v>
      </c>
      <c r="C139" s="170" t="s">
        <v>1341</v>
      </c>
      <c r="D139" s="171" t="s">
        <v>351</v>
      </c>
      <c r="E139" s="173" t="s">
        <v>356</v>
      </c>
      <c r="F139" s="171"/>
      <c r="G139" s="172"/>
      <c r="H139" s="172" t="s">
        <v>360</v>
      </c>
      <c r="I139" s="173"/>
      <c r="K139" s="173">
        <v>23</v>
      </c>
      <c r="L139" s="169" t="s">
        <v>1342</v>
      </c>
      <c r="M139" s="170" t="s">
        <v>1343</v>
      </c>
      <c r="N139" s="171" t="s">
        <v>351</v>
      </c>
      <c r="O139" s="172" t="s">
        <v>356</v>
      </c>
      <c r="P139" s="171"/>
      <c r="Q139" s="173"/>
      <c r="R139" s="173" t="s">
        <v>377</v>
      </c>
      <c r="S139" s="173"/>
      <c r="U139" s="220">
        <v>23</v>
      </c>
      <c r="V139" s="169" t="s">
        <v>1344</v>
      </c>
      <c r="W139" s="170" t="s">
        <v>1345</v>
      </c>
      <c r="X139" s="171" t="s">
        <v>351</v>
      </c>
      <c r="Y139" s="173" t="s">
        <v>205</v>
      </c>
      <c r="Z139" s="171"/>
      <c r="AA139" s="176"/>
      <c r="AB139" s="176" t="s">
        <v>382</v>
      </c>
      <c r="AC139" s="173"/>
      <c r="AE139" s="173">
        <v>23</v>
      </c>
      <c r="AF139" s="169" t="s">
        <v>1346</v>
      </c>
      <c r="AG139" s="170" t="s">
        <v>1347</v>
      </c>
      <c r="AH139" s="171" t="s">
        <v>351</v>
      </c>
      <c r="AI139" s="172" t="s">
        <v>205</v>
      </c>
      <c r="AJ139" s="171"/>
      <c r="AK139" s="173"/>
      <c r="AL139" s="173" t="s">
        <v>382</v>
      </c>
      <c r="AM139" s="173"/>
      <c r="AO139" s="173">
        <v>23</v>
      </c>
      <c r="AP139" s="169" t="s">
        <v>1348</v>
      </c>
      <c r="AQ139" s="170" t="s">
        <v>1349</v>
      </c>
      <c r="AR139" s="171" t="s">
        <v>351</v>
      </c>
      <c r="AS139" s="173"/>
      <c r="AT139" s="171"/>
      <c r="AU139" s="173"/>
      <c r="AV139" s="173"/>
      <c r="AW139" s="173"/>
      <c r="AY139" s="173">
        <v>23</v>
      </c>
      <c r="AZ139" s="169" t="s">
        <v>1350</v>
      </c>
      <c r="BA139" s="170" t="s">
        <v>1351</v>
      </c>
      <c r="BB139" s="171" t="s">
        <v>351</v>
      </c>
      <c r="BC139" s="172"/>
      <c r="BD139" s="171"/>
      <c r="BE139" s="173"/>
      <c r="BF139" s="173"/>
      <c r="BG139" s="173"/>
      <c r="BI139" s="173">
        <v>23</v>
      </c>
      <c r="BJ139" s="169" t="s">
        <v>1352</v>
      </c>
      <c r="BK139" s="170" t="s">
        <v>1353</v>
      </c>
      <c r="BL139" s="171" t="s">
        <v>351</v>
      </c>
      <c r="BM139" s="172"/>
      <c r="BN139" s="171"/>
      <c r="BO139" s="172"/>
      <c r="BP139" s="172"/>
      <c r="BQ139" s="172"/>
    </row>
    <row r="140" spans="1:69">
      <c r="A140" s="168">
        <v>24</v>
      </c>
      <c r="B140" s="169" t="s">
        <v>1354</v>
      </c>
      <c r="C140" s="170" t="s">
        <v>1301</v>
      </c>
      <c r="D140" s="171" t="s">
        <v>351</v>
      </c>
      <c r="E140" s="173" t="s">
        <v>356</v>
      </c>
      <c r="F140" s="171"/>
      <c r="G140" s="172"/>
      <c r="H140" s="172" t="s">
        <v>360</v>
      </c>
      <c r="I140" s="172"/>
      <c r="K140" s="173">
        <v>24</v>
      </c>
      <c r="L140" s="169" t="s">
        <v>1355</v>
      </c>
      <c r="M140" s="170" t="s">
        <v>1356</v>
      </c>
      <c r="N140" s="171" t="s">
        <v>351</v>
      </c>
      <c r="O140" s="172" t="s">
        <v>356</v>
      </c>
      <c r="P140" s="171"/>
      <c r="Q140" s="173"/>
      <c r="R140" s="173" t="s">
        <v>360</v>
      </c>
      <c r="S140" s="173"/>
      <c r="U140" s="168">
        <v>24</v>
      </c>
      <c r="V140" s="169" t="s">
        <v>1357</v>
      </c>
      <c r="W140" s="170" t="s">
        <v>1358</v>
      </c>
      <c r="X140" s="171" t="s">
        <v>351</v>
      </c>
      <c r="Y140" s="173"/>
      <c r="Z140" s="171"/>
      <c r="AA140" s="172"/>
      <c r="AB140" s="172"/>
      <c r="AC140" s="172"/>
      <c r="AE140" s="173">
        <v>24</v>
      </c>
      <c r="AF140" s="169" t="s">
        <v>1359</v>
      </c>
      <c r="AG140" s="170" t="s">
        <v>1360</v>
      </c>
      <c r="AH140" s="171" t="s">
        <v>351</v>
      </c>
      <c r="AI140" s="172" t="s">
        <v>356</v>
      </c>
      <c r="AJ140" s="171"/>
      <c r="AK140" s="173"/>
      <c r="AL140" s="173" t="s">
        <v>360</v>
      </c>
      <c r="AM140" s="173"/>
      <c r="AO140" s="173">
        <v>24</v>
      </c>
      <c r="AP140" s="169" t="s">
        <v>1361</v>
      </c>
      <c r="AQ140" s="170" t="s">
        <v>1013</v>
      </c>
      <c r="AR140" s="171" t="s">
        <v>351</v>
      </c>
      <c r="AS140" s="173"/>
      <c r="AT140" s="171"/>
      <c r="AU140" s="176"/>
      <c r="AV140" s="176"/>
      <c r="AW140" s="176"/>
      <c r="AY140" s="173">
        <v>24</v>
      </c>
      <c r="AZ140" s="169" t="s">
        <v>1362</v>
      </c>
      <c r="BA140" s="170" t="s">
        <v>471</v>
      </c>
      <c r="BB140" s="171" t="s">
        <v>351</v>
      </c>
      <c r="BC140" s="172" t="s">
        <v>356</v>
      </c>
      <c r="BD140" s="171"/>
      <c r="BE140" s="172"/>
      <c r="BF140" s="172" t="s">
        <v>377</v>
      </c>
      <c r="BG140" s="172"/>
      <c r="BI140" s="173">
        <v>24</v>
      </c>
      <c r="BJ140" s="169" t="s">
        <v>1363</v>
      </c>
      <c r="BK140" s="170" t="s">
        <v>859</v>
      </c>
      <c r="BL140" s="171" t="s">
        <v>351</v>
      </c>
      <c r="BM140" s="172" t="s">
        <v>356</v>
      </c>
      <c r="BN140" s="171"/>
      <c r="BO140" s="172"/>
      <c r="BP140" s="172" t="s">
        <v>360</v>
      </c>
      <c r="BQ140" s="172"/>
    </row>
    <row r="141" spans="1:69">
      <c r="A141" s="168">
        <v>25</v>
      </c>
      <c r="B141" s="169" t="s">
        <v>1364</v>
      </c>
      <c r="C141" s="170" t="s">
        <v>1365</v>
      </c>
      <c r="D141" s="171" t="s">
        <v>351</v>
      </c>
      <c r="E141" s="173" t="s">
        <v>356</v>
      </c>
      <c r="F141" s="171"/>
      <c r="G141" s="172"/>
      <c r="H141" s="172" t="s">
        <v>360</v>
      </c>
      <c r="I141" s="172"/>
      <c r="K141" s="173">
        <v>25</v>
      </c>
      <c r="L141" s="169" t="s">
        <v>1366</v>
      </c>
      <c r="M141" s="170" t="s">
        <v>1367</v>
      </c>
      <c r="N141" s="171" t="s">
        <v>351</v>
      </c>
      <c r="O141" s="172" t="s">
        <v>356</v>
      </c>
      <c r="P141" s="171"/>
      <c r="Q141" s="172"/>
      <c r="R141" s="172" t="s">
        <v>360</v>
      </c>
      <c r="S141" s="172"/>
      <c r="U141" s="168">
        <v>25</v>
      </c>
      <c r="V141" s="169" t="s">
        <v>1368</v>
      </c>
      <c r="W141" s="170" t="s">
        <v>1369</v>
      </c>
      <c r="X141" s="171" t="s">
        <v>351</v>
      </c>
      <c r="Y141" s="173" t="s">
        <v>205</v>
      </c>
      <c r="Z141" s="171"/>
      <c r="AA141" s="173"/>
      <c r="AB141" s="173" t="s">
        <v>382</v>
      </c>
      <c r="AC141" s="173"/>
      <c r="AE141" s="173">
        <v>25</v>
      </c>
      <c r="AF141" s="169" t="s">
        <v>1370</v>
      </c>
      <c r="AG141" s="170" t="s">
        <v>779</v>
      </c>
      <c r="AH141" s="171" t="s">
        <v>351</v>
      </c>
      <c r="AI141" s="172" t="s">
        <v>205</v>
      </c>
      <c r="AJ141" s="171" t="s">
        <v>352</v>
      </c>
      <c r="AK141" s="172"/>
      <c r="AL141" s="172" t="s">
        <v>353</v>
      </c>
      <c r="AM141" s="172"/>
      <c r="AO141" s="173">
        <v>25</v>
      </c>
      <c r="AP141" s="169" t="s">
        <v>1371</v>
      </c>
      <c r="AQ141" s="170" t="s">
        <v>1372</v>
      </c>
      <c r="AR141" s="171" t="s">
        <v>351</v>
      </c>
      <c r="AS141" s="173"/>
      <c r="AT141" s="171"/>
      <c r="AU141" s="173"/>
      <c r="AV141" s="173"/>
      <c r="AW141" s="173"/>
      <c r="AY141" s="173">
        <v>25</v>
      </c>
      <c r="AZ141" s="169" t="s">
        <v>267</v>
      </c>
      <c r="BA141" s="170" t="s">
        <v>1373</v>
      </c>
      <c r="BB141" s="171" t="s">
        <v>351</v>
      </c>
      <c r="BC141" s="172" t="s">
        <v>356</v>
      </c>
      <c r="BD141" s="171"/>
      <c r="BE141" s="172"/>
      <c r="BF141" s="172" t="s">
        <v>377</v>
      </c>
      <c r="BG141" s="172"/>
      <c r="BI141" s="173">
        <v>25</v>
      </c>
      <c r="BJ141" s="169" t="s">
        <v>1374</v>
      </c>
      <c r="BK141" s="170" t="s">
        <v>1341</v>
      </c>
      <c r="BL141" s="171" t="s">
        <v>351</v>
      </c>
      <c r="BM141" s="172"/>
      <c r="BN141" s="171"/>
      <c r="BO141" s="172"/>
      <c r="BP141" s="172"/>
      <c r="BQ141" s="173"/>
    </row>
    <row r="142" spans="1:69">
      <c r="A142" s="168">
        <v>26</v>
      </c>
      <c r="B142" s="169" t="s">
        <v>1375</v>
      </c>
      <c r="C142" s="170" t="s">
        <v>1376</v>
      </c>
      <c r="D142" s="171" t="s">
        <v>351</v>
      </c>
      <c r="E142" s="173" t="s">
        <v>205</v>
      </c>
      <c r="F142" s="171"/>
      <c r="G142" s="184"/>
      <c r="H142" s="173" t="s">
        <v>382</v>
      </c>
      <c r="I142" s="172"/>
      <c r="K142" s="173">
        <v>26</v>
      </c>
      <c r="L142" s="169" t="s">
        <v>162</v>
      </c>
      <c r="M142" s="170" t="s">
        <v>1377</v>
      </c>
      <c r="N142" s="171" t="s">
        <v>351</v>
      </c>
      <c r="O142" s="172" t="s">
        <v>205</v>
      </c>
      <c r="P142" s="171"/>
      <c r="Q142" s="172"/>
      <c r="R142" s="172" t="s">
        <v>382</v>
      </c>
      <c r="S142" s="172"/>
      <c r="U142" s="168">
        <v>26</v>
      </c>
      <c r="V142" s="169" t="s">
        <v>1378</v>
      </c>
      <c r="W142" s="170" t="s">
        <v>1379</v>
      </c>
      <c r="X142" s="171" t="s">
        <v>351</v>
      </c>
      <c r="Y142" s="173" t="s">
        <v>205</v>
      </c>
      <c r="Z142" s="171" t="s">
        <v>352</v>
      </c>
      <c r="AA142" s="172"/>
      <c r="AB142" s="172" t="s">
        <v>390</v>
      </c>
      <c r="AC142" s="172"/>
      <c r="AE142" s="173">
        <v>26</v>
      </c>
      <c r="AF142" s="169" t="s">
        <v>186</v>
      </c>
      <c r="AG142" s="170" t="s">
        <v>1380</v>
      </c>
      <c r="AH142" s="171" t="s">
        <v>351</v>
      </c>
      <c r="AI142" s="172" t="s">
        <v>356</v>
      </c>
      <c r="AJ142" s="171"/>
      <c r="AK142" s="176"/>
      <c r="AL142" s="176" t="s">
        <v>360</v>
      </c>
      <c r="AM142" s="176"/>
      <c r="AO142" s="173">
        <v>26</v>
      </c>
      <c r="AP142" s="169" t="s">
        <v>1381</v>
      </c>
      <c r="AQ142" s="170" t="s">
        <v>1382</v>
      </c>
      <c r="AR142" s="171" t="s">
        <v>351</v>
      </c>
      <c r="AS142" s="173"/>
      <c r="AT142" s="171"/>
      <c r="AU142" s="172"/>
      <c r="AV142" s="172"/>
      <c r="AW142" s="172"/>
      <c r="AY142" s="173">
        <v>26</v>
      </c>
      <c r="AZ142" s="169" t="s">
        <v>1383</v>
      </c>
      <c r="BA142" s="170" t="s">
        <v>1384</v>
      </c>
      <c r="BB142" s="171" t="s">
        <v>351</v>
      </c>
      <c r="BC142" s="172"/>
      <c r="BD142" s="171"/>
      <c r="BE142" s="172"/>
      <c r="BF142" s="172"/>
      <c r="BG142" s="172"/>
      <c r="BI142" s="173">
        <v>26</v>
      </c>
      <c r="BJ142" s="169" t="s">
        <v>1385</v>
      </c>
      <c r="BK142" s="170" t="s">
        <v>702</v>
      </c>
      <c r="BL142" s="171" t="s">
        <v>351</v>
      </c>
      <c r="BM142" s="172" t="s">
        <v>356</v>
      </c>
      <c r="BN142" s="171"/>
      <c r="BO142" s="173"/>
      <c r="BP142" s="172" t="s">
        <v>360</v>
      </c>
      <c r="BQ142" s="173"/>
    </row>
    <row r="143" spans="1:69">
      <c r="A143" s="168">
        <v>27</v>
      </c>
      <c r="B143" s="169" t="s">
        <v>1386</v>
      </c>
      <c r="C143" s="170" t="s">
        <v>1387</v>
      </c>
      <c r="D143" s="171" t="s">
        <v>351</v>
      </c>
      <c r="E143" s="173" t="s">
        <v>205</v>
      </c>
      <c r="F143" s="171"/>
      <c r="G143" s="173"/>
      <c r="H143" s="173" t="s">
        <v>390</v>
      </c>
      <c r="I143" s="172"/>
      <c r="K143" s="173">
        <v>27</v>
      </c>
      <c r="L143" s="169" t="s">
        <v>1388</v>
      </c>
      <c r="M143" s="170" t="s">
        <v>1115</v>
      </c>
      <c r="N143" s="171" t="s">
        <v>351</v>
      </c>
      <c r="O143" s="172" t="s">
        <v>205</v>
      </c>
      <c r="P143" s="171"/>
      <c r="Q143" s="173"/>
      <c r="R143" s="173" t="s">
        <v>390</v>
      </c>
      <c r="S143" s="173"/>
      <c r="U143" s="168">
        <v>27</v>
      </c>
      <c r="V143" s="169" t="s">
        <v>1389</v>
      </c>
      <c r="W143" s="170" t="s">
        <v>1365</v>
      </c>
      <c r="X143" s="171" t="s">
        <v>351</v>
      </c>
      <c r="Y143" s="173" t="s">
        <v>205</v>
      </c>
      <c r="Z143" s="171"/>
      <c r="AA143" s="173"/>
      <c r="AB143" s="173" t="s">
        <v>390</v>
      </c>
      <c r="AC143" s="173"/>
      <c r="AE143" s="173">
        <v>27</v>
      </c>
      <c r="AF143" s="169" t="s">
        <v>1390</v>
      </c>
      <c r="AG143" s="170" t="s">
        <v>1391</v>
      </c>
      <c r="AH143" s="171" t="s">
        <v>351</v>
      </c>
      <c r="AI143" s="172"/>
      <c r="AJ143" s="171"/>
      <c r="AK143" s="173"/>
      <c r="AL143" s="173"/>
      <c r="AM143" s="173"/>
      <c r="AO143" s="173">
        <v>27</v>
      </c>
      <c r="AP143" s="169" t="s">
        <v>1392</v>
      </c>
      <c r="AQ143" s="170" t="s">
        <v>1393</v>
      </c>
      <c r="AR143" s="171" t="s">
        <v>351</v>
      </c>
      <c r="AS143" s="173"/>
      <c r="AT143" s="171"/>
      <c r="AU143" s="173"/>
      <c r="AV143" s="173"/>
      <c r="AW143" s="173"/>
      <c r="AY143" s="173">
        <v>27</v>
      </c>
      <c r="AZ143" s="169" t="s">
        <v>1394</v>
      </c>
      <c r="BA143" s="170" t="s">
        <v>1395</v>
      </c>
      <c r="BB143" s="171" t="s">
        <v>351</v>
      </c>
      <c r="BC143" s="172" t="s">
        <v>356</v>
      </c>
      <c r="BD143" s="171"/>
      <c r="BE143" s="172"/>
      <c r="BF143" s="172" t="s">
        <v>360</v>
      </c>
      <c r="BG143" s="172"/>
      <c r="BI143" s="173">
        <v>27</v>
      </c>
      <c r="BJ143" s="169" t="s">
        <v>1396</v>
      </c>
      <c r="BK143" s="170" t="s">
        <v>1397</v>
      </c>
      <c r="BL143" s="171" t="s">
        <v>351</v>
      </c>
      <c r="BM143" s="172"/>
      <c r="BN143" s="171"/>
      <c r="BO143" s="173"/>
      <c r="BP143" s="172"/>
      <c r="BQ143" s="173"/>
    </row>
    <row r="144" spans="1:69">
      <c r="A144" s="168">
        <v>28</v>
      </c>
      <c r="B144" s="169" t="s">
        <v>1398</v>
      </c>
      <c r="C144" s="170" t="s">
        <v>1399</v>
      </c>
      <c r="D144" s="171" t="s">
        <v>351</v>
      </c>
      <c r="E144" s="173" t="s">
        <v>356</v>
      </c>
      <c r="F144" s="171"/>
      <c r="G144" s="173"/>
      <c r="H144" s="173" t="s">
        <v>377</v>
      </c>
      <c r="I144" s="172"/>
      <c r="K144" s="173">
        <v>28</v>
      </c>
      <c r="L144" s="169" t="s">
        <v>1400</v>
      </c>
      <c r="M144" s="170" t="s">
        <v>1401</v>
      </c>
      <c r="N144" s="171" t="s">
        <v>351</v>
      </c>
      <c r="O144" s="172" t="s">
        <v>356</v>
      </c>
      <c r="P144" s="171"/>
      <c r="Q144" s="172"/>
      <c r="R144" s="172" t="s">
        <v>360</v>
      </c>
      <c r="S144" s="172"/>
      <c r="U144" s="168">
        <v>28</v>
      </c>
      <c r="V144" s="169" t="s">
        <v>1402</v>
      </c>
      <c r="W144" s="170" t="s">
        <v>1403</v>
      </c>
      <c r="X144" s="171" t="s">
        <v>351</v>
      </c>
      <c r="Y144" s="173" t="s">
        <v>356</v>
      </c>
      <c r="Z144" s="171"/>
      <c r="AA144" s="172"/>
      <c r="AB144" s="172" t="s">
        <v>360</v>
      </c>
      <c r="AC144" s="172"/>
      <c r="AE144" s="173">
        <v>28</v>
      </c>
      <c r="AF144" s="169" t="s">
        <v>1404</v>
      </c>
      <c r="AG144" s="170" t="s">
        <v>1099</v>
      </c>
      <c r="AH144" s="171" t="s">
        <v>351</v>
      </c>
      <c r="AI144" s="172" t="s">
        <v>356</v>
      </c>
      <c r="AJ144" s="171"/>
      <c r="AK144" s="173"/>
      <c r="AL144" s="173" t="s">
        <v>360</v>
      </c>
      <c r="AM144" s="173"/>
      <c r="AO144" s="173">
        <v>28</v>
      </c>
      <c r="AP144" s="169" t="s">
        <v>1405</v>
      </c>
      <c r="AQ144" s="170" t="s">
        <v>1406</v>
      </c>
      <c r="AR144" s="171" t="s">
        <v>351</v>
      </c>
      <c r="AS144" s="173"/>
      <c r="AT144" s="171"/>
      <c r="AU144" s="173"/>
      <c r="AV144" s="173"/>
      <c r="AW144" s="173"/>
      <c r="AY144" s="173">
        <v>28</v>
      </c>
      <c r="AZ144" s="169" t="s">
        <v>1407</v>
      </c>
      <c r="BA144" s="170" t="s">
        <v>1408</v>
      </c>
      <c r="BB144" s="171" t="s">
        <v>351</v>
      </c>
      <c r="BC144" s="172" t="s">
        <v>356</v>
      </c>
      <c r="BD144" s="171"/>
      <c r="BE144" s="172"/>
      <c r="BF144" s="172" t="s">
        <v>360</v>
      </c>
      <c r="BG144" s="172"/>
      <c r="BI144" s="173">
        <v>28</v>
      </c>
      <c r="BJ144" s="169" t="s">
        <v>1409</v>
      </c>
      <c r="BK144" s="170" t="s">
        <v>1135</v>
      </c>
      <c r="BL144" s="171" t="s">
        <v>351</v>
      </c>
      <c r="BM144" s="172"/>
      <c r="BN144" s="171"/>
      <c r="BO144" s="172"/>
      <c r="BP144" s="172"/>
      <c r="BQ144" s="172"/>
    </row>
    <row r="145" spans="1:90">
      <c r="A145" s="168">
        <v>29</v>
      </c>
      <c r="B145" s="169" t="s">
        <v>1410</v>
      </c>
      <c r="C145" s="170" t="s">
        <v>1411</v>
      </c>
      <c r="D145" s="171" t="s">
        <v>351</v>
      </c>
      <c r="E145" s="173" t="s">
        <v>356</v>
      </c>
      <c r="F145" s="171"/>
      <c r="G145" s="222"/>
      <c r="H145" s="222" t="s">
        <v>360</v>
      </c>
      <c r="K145" s="173">
        <v>29</v>
      </c>
      <c r="L145" s="169" t="s">
        <v>1412</v>
      </c>
      <c r="M145" s="170" t="s">
        <v>845</v>
      </c>
      <c r="N145" s="171" t="s">
        <v>351</v>
      </c>
      <c r="O145" s="172" t="s">
        <v>356</v>
      </c>
      <c r="P145" s="171"/>
      <c r="Q145" s="172"/>
      <c r="R145" s="172" t="s">
        <v>360</v>
      </c>
      <c r="S145" s="172"/>
      <c r="U145" s="168">
        <v>29</v>
      </c>
      <c r="V145" s="169" t="s">
        <v>1413</v>
      </c>
      <c r="W145" s="170" t="s">
        <v>1414</v>
      </c>
      <c r="X145" s="171" t="s">
        <v>351</v>
      </c>
      <c r="Y145" s="173" t="s">
        <v>205</v>
      </c>
      <c r="Z145" s="171"/>
      <c r="AA145" s="173"/>
      <c r="AB145" s="173" t="s">
        <v>390</v>
      </c>
      <c r="AC145" s="173"/>
      <c r="AE145" s="173">
        <v>29</v>
      </c>
      <c r="AF145" s="169" t="s">
        <v>1415</v>
      </c>
      <c r="AG145" s="170" t="s">
        <v>1053</v>
      </c>
      <c r="AH145" s="171" t="s">
        <v>351</v>
      </c>
      <c r="AI145" s="172" t="s">
        <v>205</v>
      </c>
      <c r="AJ145" s="171"/>
      <c r="AK145" s="176"/>
      <c r="AL145" s="176" t="s">
        <v>382</v>
      </c>
      <c r="AM145" s="176"/>
      <c r="AO145" s="173">
        <v>29</v>
      </c>
      <c r="AP145" s="169" t="s">
        <v>1416</v>
      </c>
      <c r="AQ145" s="170" t="s">
        <v>1417</v>
      </c>
      <c r="AR145" s="171" t="s">
        <v>351</v>
      </c>
      <c r="AS145" s="173"/>
      <c r="AT145" s="171"/>
      <c r="AU145" s="172"/>
      <c r="AV145" s="172"/>
      <c r="AW145" s="172"/>
      <c r="AY145" s="173">
        <v>29</v>
      </c>
      <c r="AZ145" s="169" t="s">
        <v>1418</v>
      </c>
      <c r="BA145" s="170" t="s">
        <v>1419</v>
      </c>
      <c r="BB145" s="171" t="s">
        <v>351</v>
      </c>
      <c r="BC145" s="172" t="s">
        <v>205</v>
      </c>
      <c r="BD145" s="171"/>
      <c r="BE145" s="172"/>
      <c r="BF145" s="172" t="s">
        <v>353</v>
      </c>
      <c r="BG145" s="172"/>
      <c r="BI145" s="173">
        <v>29</v>
      </c>
      <c r="BJ145" s="169" t="s">
        <v>1420</v>
      </c>
      <c r="BK145" s="170" t="s">
        <v>1421</v>
      </c>
      <c r="BL145" s="171" t="s">
        <v>351</v>
      </c>
      <c r="BM145" s="172"/>
      <c r="BN145" s="171"/>
      <c r="BO145" s="172"/>
      <c r="BP145" s="172"/>
      <c r="BQ145" s="173"/>
    </row>
    <row r="146" spans="1:90">
      <c r="A146" s="168">
        <v>30</v>
      </c>
      <c r="B146" s="169" t="s">
        <v>1422</v>
      </c>
      <c r="C146" s="170" t="s">
        <v>1423</v>
      </c>
      <c r="D146" s="171" t="s">
        <v>351</v>
      </c>
      <c r="E146" s="173" t="s">
        <v>356</v>
      </c>
      <c r="F146" s="171"/>
      <c r="G146" s="173"/>
      <c r="H146" s="173" t="s">
        <v>377</v>
      </c>
      <c r="I146" s="172"/>
      <c r="K146" s="173">
        <v>30</v>
      </c>
      <c r="L146" s="169" t="s">
        <v>1424</v>
      </c>
      <c r="M146" s="170" t="s">
        <v>1425</v>
      </c>
      <c r="N146" s="171" t="s">
        <v>351</v>
      </c>
      <c r="O146" s="172" t="s">
        <v>205</v>
      </c>
      <c r="P146" s="171"/>
      <c r="R146" s="173" t="s">
        <v>382</v>
      </c>
      <c r="S146" s="172"/>
      <c r="U146" s="168">
        <v>30</v>
      </c>
      <c r="V146" s="169" t="s">
        <v>1426</v>
      </c>
      <c r="W146" s="170" t="s">
        <v>621</v>
      </c>
      <c r="X146" s="171" t="s">
        <v>351</v>
      </c>
      <c r="Y146" s="173" t="s">
        <v>205</v>
      </c>
      <c r="Z146" s="171" t="s">
        <v>352</v>
      </c>
      <c r="AA146" s="173"/>
      <c r="AB146" s="173" t="s">
        <v>390</v>
      </c>
      <c r="AC146" s="173"/>
      <c r="AE146" s="173">
        <v>30</v>
      </c>
      <c r="AF146" s="169" t="s">
        <v>1427</v>
      </c>
      <c r="AG146" s="170" t="s">
        <v>1205</v>
      </c>
      <c r="AH146" s="171" t="s">
        <v>351</v>
      </c>
      <c r="AI146" s="172"/>
      <c r="AJ146" s="171"/>
      <c r="AK146" s="172"/>
      <c r="AL146" s="172"/>
      <c r="AM146" s="172"/>
      <c r="AO146" s="173">
        <v>30</v>
      </c>
      <c r="AP146" s="169" t="s">
        <v>1428</v>
      </c>
      <c r="AQ146" s="170" t="s">
        <v>889</v>
      </c>
      <c r="AR146" s="171" t="s">
        <v>1429</v>
      </c>
      <c r="AS146" s="173"/>
      <c r="AT146" s="171"/>
      <c r="AU146" s="172"/>
      <c r="AV146" s="172"/>
      <c r="AW146" s="172"/>
      <c r="AY146" s="173">
        <v>30</v>
      </c>
      <c r="AZ146" s="169" t="s">
        <v>1430</v>
      </c>
      <c r="BA146" s="170" t="s">
        <v>1431</v>
      </c>
      <c r="BB146" s="171" t="s">
        <v>351</v>
      </c>
      <c r="BC146" s="172"/>
      <c r="BD146" s="171"/>
      <c r="BE146" s="172"/>
      <c r="BF146" s="172"/>
      <c r="BG146" s="172"/>
      <c r="BI146" s="173">
        <v>30</v>
      </c>
      <c r="BJ146" s="169" t="s">
        <v>1432</v>
      </c>
      <c r="BK146" s="170" t="s">
        <v>1433</v>
      </c>
      <c r="BL146" s="171" t="s">
        <v>351</v>
      </c>
      <c r="BM146" s="172" t="s">
        <v>356</v>
      </c>
      <c r="BN146" s="171"/>
      <c r="BO146" s="173"/>
      <c r="BP146" s="172" t="s">
        <v>377</v>
      </c>
      <c r="BQ146" s="172"/>
    </row>
    <row r="147" spans="1:90">
      <c r="A147" s="168">
        <v>31</v>
      </c>
      <c r="B147" s="169" t="s">
        <v>1434</v>
      </c>
      <c r="C147" s="170" t="s">
        <v>1435</v>
      </c>
      <c r="D147" s="171" t="s">
        <v>351</v>
      </c>
      <c r="E147" s="173" t="s">
        <v>356</v>
      </c>
      <c r="F147" s="171"/>
      <c r="G147" s="173"/>
      <c r="H147" s="173" t="s">
        <v>360</v>
      </c>
      <c r="I147" s="172"/>
      <c r="K147" s="173">
        <v>31</v>
      </c>
      <c r="L147" s="169" t="s">
        <v>1436</v>
      </c>
      <c r="M147" s="170" t="s">
        <v>1437</v>
      </c>
      <c r="N147" s="171" t="s">
        <v>351</v>
      </c>
      <c r="O147" s="172" t="s">
        <v>205</v>
      </c>
      <c r="P147" s="171"/>
      <c r="Q147" s="172"/>
      <c r="R147" s="172" t="s">
        <v>382</v>
      </c>
      <c r="S147" s="172"/>
      <c r="U147" s="168">
        <v>31</v>
      </c>
      <c r="V147" s="169" t="s">
        <v>1438</v>
      </c>
      <c r="W147" s="170" t="s">
        <v>1439</v>
      </c>
      <c r="X147" s="171" t="s">
        <v>351</v>
      </c>
      <c r="Y147" s="173" t="s">
        <v>205</v>
      </c>
      <c r="Z147" s="171"/>
      <c r="AA147" s="172"/>
      <c r="AB147" s="172" t="s">
        <v>353</v>
      </c>
      <c r="AC147" s="173"/>
      <c r="AE147" s="173">
        <v>31</v>
      </c>
      <c r="AF147" s="169" t="s">
        <v>1440</v>
      </c>
      <c r="AG147" s="170" t="s">
        <v>1441</v>
      </c>
      <c r="AH147" s="171" t="s">
        <v>1442</v>
      </c>
      <c r="AI147" s="172" t="s">
        <v>356</v>
      </c>
      <c r="AJ147" s="171"/>
      <c r="AK147" s="172"/>
      <c r="AL147" s="172" t="s">
        <v>360</v>
      </c>
      <c r="AM147" s="172"/>
      <c r="AO147" s="173">
        <v>31</v>
      </c>
      <c r="AP147" s="169" t="s">
        <v>1443</v>
      </c>
      <c r="AQ147" s="170" t="s">
        <v>975</v>
      </c>
      <c r="AR147" s="171" t="s">
        <v>351</v>
      </c>
      <c r="AS147" s="173"/>
      <c r="AT147" s="171"/>
      <c r="AU147" s="173"/>
      <c r="AV147" s="173"/>
      <c r="AW147" s="173"/>
      <c r="AY147" s="173">
        <v>31</v>
      </c>
      <c r="AZ147" s="169" t="s">
        <v>1444</v>
      </c>
      <c r="BA147" s="170" t="s">
        <v>1445</v>
      </c>
      <c r="BB147" s="171" t="s">
        <v>351</v>
      </c>
      <c r="BC147" s="172"/>
      <c r="BD147" s="171"/>
      <c r="BE147" s="172"/>
      <c r="BF147" s="172"/>
      <c r="BG147" s="172"/>
      <c r="BI147" s="173">
        <v>31</v>
      </c>
      <c r="BJ147" s="169" t="s">
        <v>1446</v>
      </c>
      <c r="BK147" s="170" t="s">
        <v>1447</v>
      </c>
      <c r="BL147" s="171" t="s">
        <v>351</v>
      </c>
      <c r="BM147" s="172" t="s">
        <v>356</v>
      </c>
      <c r="BN147" s="171"/>
      <c r="BO147" s="172"/>
      <c r="BP147" s="172" t="s">
        <v>377</v>
      </c>
      <c r="BQ147" s="172"/>
    </row>
    <row r="148" spans="1:90">
      <c r="A148" s="168">
        <v>32</v>
      </c>
      <c r="B148" s="169" t="s">
        <v>1448</v>
      </c>
      <c r="C148" s="170" t="s">
        <v>866</v>
      </c>
      <c r="D148" s="171" t="s">
        <v>351</v>
      </c>
      <c r="E148" s="173" t="s">
        <v>205</v>
      </c>
      <c r="F148" s="171" t="s">
        <v>352</v>
      </c>
      <c r="G148" s="172"/>
      <c r="H148" s="172" t="s">
        <v>353</v>
      </c>
      <c r="I148" s="173"/>
      <c r="K148" s="173">
        <v>32</v>
      </c>
      <c r="L148" s="169" t="s">
        <v>1449</v>
      </c>
      <c r="M148" s="170" t="s">
        <v>1059</v>
      </c>
      <c r="N148" s="171" t="s">
        <v>351</v>
      </c>
      <c r="O148" s="172" t="s">
        <v>356</v>
      </c>
      <c r="P148" s="171" t="s">
        <v>370</v>
      </c>
      <c r="Q148" s="173"/>
      <c r="R148" s="173" t="s">
        <v>377</v>
      </c>
      <c r="S148" s="173"/>
      <c r="U148" s="168">
        <v>32</v>
      </c>
      <c r="V148" s="169" t="s">
        <v>1450</v>
      </c>
      <c r="W148" s="170" t="s">
        <v>1261</v>
      </c>
      <c r="X148" s="171" t="s">
        <v>351</v>
      </c>
      <c r="Y148" s="173" t="s">
        <v>356</v>
      </c>
      <c r="Z148" s="171"/>
      <c r="AA148" s="172"/>
      <c r="AB148" s="172" t="s">
        <v>360</v>
      </c>
      <c r="AC148" s="172"/>
      <c r="AE148" s="173">
        <v>32</v>
      </c>
      <c r="AF148" s="169" t="s">
        <v>306</v>
      </c>
      <c r="AG148" s="170" t="s">
        <v>1451</v>
      </c>
      <c r="AH148" s="171" t="s">
        <v>351</v>
      </c>
      <c r="AI148" s="172" t="s">
        <v>205</v>
      </c>
      <c r="AJ148" s="171"/>
      <c r="AK148" s="172"/>
      <c r="AL148" s="172" t="s">
        <v>353</v>
      </c>
      <c r="AM148" s="172"/>
      <c r="AO148" s="173">
        <v>32</v>
      </c>
      <c r="AP148" s="169" t="s">
        <v>1452</v>
      </c>
      <c r="AQ148" s="170" t="s">
        <v>1248</v>
      </c>
      <c r="AR148" s="171" t="s">
        <v>351</v>
      </c>
      <c r="AS148" s="173"/>
      <c r="AT148" s="171"/>
      <c r="AU148" s="173"/>
      <c r="AV148" s="173"/>
      <c r="AW148" s="173"/>
      <c r="AY148" s="173">
        <v>32</v>
      </c>
      <c r="AZ148" s="169" t="s">
        <v>1453</v>
      </c>
      <c r="BA148" s="170" t="s">
        <v>1454</v>
      </c>
      <c r="BB148" s="171" t="s">
        <v>351</v>
      </c>
      <c r="BC148" s="172" t="s">
        <v>356</v>
      </c>
      <c r="BD148" s="171"/>
      <c r="BE148" s="172"/>
      <c r="BF148" s="172" t="s">
        <v>360</v>
      </c>
      <c r="BG148" s="172"/>
      <c r="BI148" s="173">
        <v>32</v>
      </c>
      <c r="BJ148" s="169" t="s">
        <v>1455</v>
      </c>
      <c r="BK148" s="170" t="s">
        <v>1456</v>
      </c>
      <c r="BL148" s="171" t="s">
        <v>351</v>
      </c>
      <c r="BM148" s="172" t="s">
        <v>356</v>
      </c>
      <c r="BN148" s="171"/>
      <c r="BO148" s="172"/>
      <c r="BP148" s="172" t="s">
        <v>360</v>
      </c>
      <c r="BQ148" s="172"/>
    </row>
    <row r="149" spans="1:90">
      <c r="A149" s="168">
        <v>33</v>
      </c>
      <c r="B149" s="196"/>
      <c r="C149" s="197"/>
      <c r="D149" s="173"/>
      <c r="E149" s="173"/>
      <c r="F149" s="173"/>
      <c r="G149" s="173"/>
      <c r="H149" s="173"/>
      <c r="I149" s="173"/>
      <c r="K149" s="173">
        <v>33</v>
      </c>
      <c r="L149" s="169" t="s">
        <v>1457</v>
      </c>
      <c r="M149" s="170" t="s">
        <v>1458</v>
      </c>
      <c r="N149" s="171" t="s">
        <v>351</v>
      </c>
      <c r="O149" s="172" t="s">
        <v>205</v>
      </c>
      <c r="P149" s="171"/>
      <c r="Q149" s="173"/>
      <c r="R149" s="173" t="s">
        <v>382</v>
      </c>
      <c r="S149" s="173"/>
      <c r="U149" s="168">
        <v>33</v>
      </c>
      <c r="V149" s="169" t="s">
        <v>1459</v>
      </c>
      <c r="W149" s="170" t="s">
        <v>1460</v>
      </c>
      <c r="X149" s="171" t="s">
        <v>351</v>
      </c>
      <c r="Y149" s="173" t="s">
        <v>205</v>
      </c>
      <c r="Z149" s="171"/>
      <c r="AA149" s="173"/>
      <c r="AB149" s="173" t="s">
        <v>390</v>
      </c>
      <c r="AC149" s="173"/>
      <c r="AE149" s="173">
        <v>33</v>
      </c>
      <c r="AF149" s="196" t="s">
        <v>1461</v>
      </c>
      <c r="AG149" s="197"/>
      <c r="AH149" s="173"/>
      <c r="AI149" s="173" t="s">
        <v>205</v>
      </c>
      <c r="AJ149" s="173"/>
      <c r="AK149" s="173"/>
      <c r="AL149" s="173" t="s">
        <v>353</v>
      </c>
      <c r="AM149" s="173"/>
      <c r="AO149" s="173">
        <v>33</v>
      </c>
      <c r="AP149" s="169" t="s">
        <v>1462</v>
      </c>
      <c r="AQ149" s="170" t="s">
        <v>418</v>
      </c>
      <c r="AR149" s="171" t="s">
        <v>887</v>
      </c>
      <c r="AS149" s="173"/>
      <c r="AT149" s="171"/>
      <c r="AU149" s="167"/>
      <c r="AV149" s="167"/>
      <c r="AW149" s="167"/>
      <c r="AY149" s="173">
        <v>33</v>
      </c>
      <c r="AZ149" s="169" t="s">
        <v>254</v>
      </c>
      <c r="BA149" s="170" t="s">
        <v>1463</v>
      </c>
      <c r="BB149" s="171" t="s">
        <v>351</v>
      </c>
      <c r="BC149" s="172" t="s">
        <v>205</v>
      </c>
      <c r="BD149" s="171"/>
      <c r="BE149" s="172"/>
      <c r="BF149" s="172" t="s">
        <v>382</v>
      </c>
      <c r="BG149" s="172"/>
      <c r="BI149" s="173">
        <v>33</v>
      </c>
      <c r="BJ149" s="169" t="s">
        <v>1464</v>
      </c>
      <c r="BK149" s="170" t="s">
        <v>1465</v>
      </c>
      <c r="BL149" s="171" t="s">
        <v>351</v>
      </c>
      <c r="BM149" s="172"/>
      <c r="BN149" s="171"/>
      <c r="BO149" s="172"/>
      <c r="BP149" s="172"/>
      <c r="BQ149" s="172"/>
    </row>
    <row r="150" spans="1:90">
      <c r="A150" s="168">
        <v>34</v>
      </c>
      <c r="B150" s="196"/>
      <c r="C150" s="197"/>
      <c r="D150" s="173"/>
      <c r="E150" s="173"/>
      <c r="F150" s="173"/>
      <c r="G150" s="173"/>
      <c r="H150" s="173"/>
      <c r="I150" s="173"/>
      <c r="K150" s="173">
        <v>34</v>
      </c>
      <c r="L150" s="169"/>
      <c r="M150" s="170"/>
      <c r="N150" s="171"/>
      <c r="O150" s="173"/>
      <c r="P150" s="171"/>
      <c r="Q150" s="173"/>
      <c r="R150" s="173"/>
      <c r="S150" s="173"/>
      <c r="U150" s="168">
        <v>34</v>
      </c>
      <c r="V150" s="173" t="s">
        <v>1466</v>
      </c>
      <c r="W150" s="197"/>
      <c r="X150" s="173"/>
      <c r="Y150" s="167" t="s">
        <v>205</v>
      </c>
      <c r="Z150" s="167"/>
      <c r="AA150" s="167"/>
      <c r="AB150" s="167" t="s">
        <v>390</v>
      </c>
      <c r="AC150" s="167"/>
      <c r="AE150" s="173">
        <v>34</v>
      </c>
      <c r="AF150" s="179"/>
      <c r="AG150" s="180"/>
      <c r="AH150" s="167"/>
      <c r="AI150" s="167"/>
      <c r="AJ150" s="167"/>
      <c r="AK150" s="167"/>
      <c r="AL150" s="167"/>
      <c r="AM150" s="167"/>
      <c r="AO150" s="173">
        <v>34</v>
      </c>
      <c r="AP150" s="169" t="s">
        <v>1467</v>
      </c>
      <c r="AQ150" s="170" t="s">
        <v>1231</v>
      </c>
      <c r="AR150" s="171" t="s">
        <v>351</v>
      </c>
      <c r="AS150" s="173"/>
      <c r="AT150" s="171"/>
      <c r="AU150" s="173"/>
      <c r="AV150" s="173"/>
      <c r="AW150" s="173"/>
      <c r="AY150" s="173">
        <v>34</v>
      </c>
      <c r="AZ150" s="169" t="s">
        <v>1468</v>
      </c>
      <c r="BA150" s="170" t="s">
        <v>873</v>
      </c>
      <c r="BB150" s="171" t="s">
        <v>351</v>
      </c>
      <c r="BC150" s="172" t="s">
        <v>205</v>
      </c>
      <c r="BD150" s="171"/>
      <c r="BE150" s="173"/>
      <c r="BF150" s="173" t="s">
        <v>382</v>
      </c>
      <c r="BG150" s="173"/>
      <c r="BI150" s="173">
        <v>34</v>
      </c>
      <c r="BJ150" s="169" t="s">
        <v>1469</v>
      </c>
      <c r="BK150" s="170" t="s">
        <v>1470</v>
      </c>
      <c r="BL150" s="171" t="s">
        <v>351</v>
      </c>
      <c r="BM150" s="172"/>
      <c r="BN150" s="171"/>
      <c r="BO150" s="172"/>
      <c r="BP150" s="172"/>
      <c r="BQ150" s="172"/>
    </row>
    <row r="151" spans="1:90">
      <c r="A151" s="168">
        <v>35</v>
      </c>
      <c r="B151" s="196"/>
      <c r="C151" s="197"/>
      <c r="D151" s="173"/>
      <c r="E151" s="173"/>
      <c r="F151" s="173"/>
      <c r="G151" s="173"/>
      <c r="H151" s="173"/>
      <c r="I151" s="173"/>
      <c r="K151" s="173">
        <v>35</v>
      </c>
      <c r="L151" s="169"/>
      <c r="M151" s="170"/>
      <c r="N151" s="171"/>
      <c r="O151" s="173"/>
      <c r="P151" s="171"/>
      <c r="Q151" s="173"/>
      <c r="R151" s="173"/>
      <c r="S151" s="173"/>
      <c r="U151" s="168">
        <v>35</v>
      </c>
      <c r="V151" s="167"/>
      <c r="W151" s="180"/>
      <c r="X151" s="167"/>
      <c r="Y151" s="167"/>
      <c r="Z151" s="167"/>
      <c r="AA151" s="167"/>
      <c r="AB151" s="167"/>
      <c r="AC151" s="167"/>
      <c r="AE151" s="173">
        <v>35</v>
      </c>
      <c r="AF151" s="223"/>
      <c r="AG151" s="180"/>
      <c r="AH151" s="167"/>
      <c r="AI151" s="167"/>
      <c r="AJ151" s="167"/>
      <c r="AK151" s="167"/>
      <c r="AL151" s="167"/>
      <c r="AM151" s="167"/>
      <c r="AO151" s="173">
        <v>35</v>
      </c>
      <c r="AP151" s="169" t="s">
        <v>1471</v>
      </c>
      <c r="AQ151" s="170" t="s">
        <v>1472</v>
      </c>
      <c r="AR151" s="171" t="s">
        <v>351</v>
      </c>
      <c r="AS151" s="173"/>
      <c r="AT151" s="171"/>
      <c r="AU151" s="173"/>
      <c r="AV151" s="173"/>
      <c r="AW151" s="173"/>
      <c r="AY151" s="173">
        <v>35</v>
      </c>
      <c r="AZ151" s="169" t="s">
        <v>1473</v>
      </c>
      <c r="BA151" s="170" t="s">
        <v>1474</v>
      </c>
      <c r="BB151" s="171" t="s">
        <v>351</v>
      </c>
      <c r="BC151" s="172" t="s">
        <v>356</v>
      </c>
      <c r="BD151" s="171"/>
      <c r="BE151" s="172"/>
      <c r="BF151" s="172" t="s">
        <v>360</v>
      </c>
      <c r="BG151" s="173"/>
      <c r="BI151" s="173">
        <v>35</v>
      </c>
      <c r="BJ151" s="169" t="s">
        <v>1475</v>
      </c>
      <c r="BK151" s="170" t="s">
        <v>1476</v>
      </c>
      <c r="BL151" s="171" t="s">
        <v>351</v>
      </c>
      <c r="BM151" s="172"/>
      <c r="BN151" s="171"/>
      <c r="BO151" s="172"/>
      <c r="BP151" s="172"/>
      <c r="BQ151" s="172"/>
    </row>
    <row r="152" spans="1:90">
      <c r="A152" s="168">
        <v>36</v>
      </c>
      <c r="B152" s="196"/>
      <c r="C152" s="197"/>
      <c r="D152" s="173"/>
      <c r="E152" s="173"/>
      <c r="F152" s="173"/>
      <c r="G152" s="173"/>
      <c r="H152" s="173"/>
      <c r="I152" s="173"/>
      <c r="K152" s="173">
        <v>36</v>
      </c>
      <c r="L152" s="169"/>
      <c r="M152" s="170"/>
      <c r="N152" s="171"/>
      <c r="O152" s="173"/>
      <c r="P152" s="171"/>
      <c r="Q152" s="173"/>
      <c r="R152" s="173"/>
      <c r="S152" s="173"/>
      <c r="U152" s="168">
        <v>36</v>
      </c>
      <c r="V152" s="167"/>
      <c r="W152" s="180"/>
      <c r="X152" s="167"/>
      <c r="Y152" s="167"/>
      <c r="Z152" s="167"/>
      <c r="AA152" s="167"/>
      <c r="AB152" s="167"/>
      <c r="AC152" s="167"/>
      <c r="AE152" s="173">
        <v>36</v>
      </c>
      <c r="AF152" s="167"/>
      <c r="AG152" s="180"/>
      <c r="AH152" s="167"/>
      <c r="AI152" s="167"/>
      <c r="AJ152" s="167"/>
      <c r="AK152" s="167"/>
      <c r="AL152" s="167"/>
      <c r="AM152" s="167"/>
      <c r="AO152" s="173">
        <v>36</v>
      </c>
      <c r="AP152" s="169" t="s">
        <v>1477</v>
      </c>
      <c r="AQ152" s="170" t="s">
        <v>632</v>
      </c>
      <c r="AR152" s="171" t="s">
        <v>351</v>
      </c>
      <c r="AS152" s="173"/>
      <c r="AT152" s="171"/>
      <c r="AU152" s="173"/>
      <c r="AV152" s="173"/>
      <c r="AW152" s="173"/>
      <c r="AY152" s="173">
        <v>36</v>
      </c>
      <c r="AZ152" s="169" t="s">
        <v>1478</v>
      </c>
      <c r="BA152" s="170" t="s">
        <v>1479</v>
      </c>
      <c r="BB152" s="171" t="s">
        <v>351</v>
      </c>
      <c r="BC152" s="172"/>
      <c r="BD152" s="171"/>
      <c r="BE152" s="172"/>
      <c r="BF152" s="172"/>
      <c r="BG152" s="173"/>
      <c r="BI152" s="173">
        <v>36</v>
      </c>
      <c r="BJ152" s="224"/>
      <c r="BK152" s="197"/>
      <c r="BL152" s="224"/>
      <c r="BM152" s="173"/>
      <c r="BN152" s="173"/>
      <c r="BO152" s="173"/>
      <c r="BP152" s="172"/>
      <c r="BQ152" s="173"/>
    </row>
    <row r="153" spans="1:90">
      <c r="A153" s="168">
        <v>37</v>
      </c>
      <c r="B153" s="173"/>
      <c r="C153" s="197"/>
      <c r="D153" s="173"/>
      <c r="E153" s="173"/>
      <c r="F153" s="173"/>
      <c r="G153" s="173"/>
      <c r="H153" s="173"/>
      <c r="I153" s="173"/>
      <c r="K153" s="173">
        <v>37</v>
      </c>
      <c r="L153" s="196"/>
      <c r="M153" s="197"/>
      <c r="N153" s="173"/>
      <c r="O153" s="173"/>
      <c r="P153" s="173"/>
      <c r="Q153" s="173"/>
      <c r="R153" s="173"/>
      <c r="S153" s="173"/>
      <c r="U153" s="225">
        <v>37</v>
      </c>
      <c r="V153" s="202"/>
      <c r="W153" s="203"/>
      <c r="X153" s="202"/>
      <c r="Y153" s="202"/>
      <c r="Z153" s="202"/>
      <c r="AA153" s="202"/>
      <c r="AB153" s="202"/>
      <c r="AC153" s="202"/>
      <c r="AE153" s="173">
        <v>37</v>
      </c>
      <c r="AF153" s="167"/>
      <c r="AG153" s="180"/>
      <c r="AH153" s="167"/>
      <c r="AI153" s="167"/>
      <c r="AJ153" s="167"/>
      <c r="AK153" s="167"/>
      <c r="AL153" s="167"/>
      <c r="AM153" s="167"/>
      <c r="AO153" s="173">
        <v>37</v>
      </c>
      <c r="AP153" s="174"/>
      <c r="AQ153" s="175"/>
      <c r="AR153" s="172"/>
      <c r="AS153" s="172"/>
      <c r="AT153" s="172"/>
      <c r="AU153" s="172"/>
      <c r="AV153" s="172"/>
      <c r="AW153" s="172"/>
      <c r="AY153" s="173">
        <v>37</v>
      </c>
      <c r="AZ153" s="169" t="s">
        <v>1480</v>
      </c>
      <c r="BA153" s="170" t="s">
        <v>692</v>
      </c>
      <c r="BB153" s="171" t="s">
        <v>351</v>
      </c>
      <c r="BC153" s="172"/>
      <c r="BD153" s="171"/>
      <c r="BE153" s="173"/>
      <c r="BF153" s="173"/>
      <c r="BG153" s="173"/>
      <c r="BI153" s="173">
        <v>37</v>
      </c>
      <c r="BJ153" s="196"/>
      <c r="BK153" s="197"/>
      <c r="BL153" s="173"/>
      <c r="BM153" s="173"/>
      <c r="BN153" s="173"/>
      <c r="BO153" s="173"/>
      <c r="BP153" s="173"/>
      <c r="BQ153" s="173"/>
    </row>
    <row r="154" spans="1:90">
      <c r="A154" s="168">
        <v>38</v>
      </c>
      <c r="B154" s="167"/>
      <c r="C154" s="180"/>
      <c r="D154" s="167"/>
      <c r="E154" s="167"/>
      <c r="F154" s="167"/>
      <c r="G154" s="167"/>
      <c r="H154" s="167"/>
      <c r="I154" s="167"/>
      <c r="K154" s="173">
        <v>38</v>
      </c>
      <c r="L154" s="173"/>
      <c r="M154" s="197"/>
      <c r="N154" s="173"/>
      <c r="O154" s="173"/>
      <c r="P154" s="173"/>
      <c r="Q154" s="173"/>
      <c r="R154" s="173"/>
      <c r="S154" s="173"/>
      <c r="U154" s="173">
        <v>38</v>
      </c>
      <c r="V154" s="167"/>
      <c r="W154" s="180"/>
      <c r="X154" s="167"/>
      <c r="Y154" s="167"/>
      <c r="Z154" s="167"/>
      <c r="AA154" s="167"/>
      <c r="AB154" s="167"/>
      <c r="AC154" s="167"/>
      <c r="AE154" s="173">
        <v>38</v>
      </c>
      <c r="AF154" s="167"/>
      <c r="AG154" s="180"/>
      <c r="AH154" s="167"/>
      <c r="AI154" s="167"/>
      <c r="AJ154" s="167"/>
      <c r="AK154" s="167"/>
      <c r="AL154" s="167"/>
      <c r="AM154" s="167"/>
      <c r="AO154" s="173">
        <v>38</v>
      </c>
      <c r="AP154" s="167"/>
      <c r="AQ154" s="218"/>
      <c r="AR154" s="167"/>
      <c r="AS154" s="167"/>
      <c r="AT154" s="167"/>
      <c r="AU154" s="167"/>
      <c r="AV154" s="167"/>
      <c r="AW154" s="167"/>
      <c r="AY154" s="173">
        <v>38</v>
      </c>
      <c r="AZ154" s="169" t="s">
        <v>1481</v>
      </c>
      <c r="BA154" s="170" t="s">
        <v>1482</v>
      </c>
      <c r="BB154" s="171" t="s">
        <v>351</v>
      </c>
      <c r="BC154" s="172" t="s">
        <v>356</v>
      </c>
      <c r="BD154" s="171"/>
      <c r="BE154" s="173"/>
      <c r="BF154" s="173" t="s">
        <v>360</v>
      </c>
      <c r="BG154" s="173"/>
      <c r="BI154" s="173">
        <v>38</v>
      </c>
      <c r="BJ154" s="173"/>
      <c r="BK154" s="197"/>
      <c r="BL154" s="173"/>
      <c r="BM154" s="173"/>
      <c r="BN154" s="173"/>
      <c r="BO154" s="173"/>
      <c r="BP154" s="173"/>
      <c r="BQ154" s="173"/>
    </row>
    <row r="155" spans="1:90">
      <c r="A155" s="168">
        <v>39</v>
      </c>
      <c r="B155" s="167"/>
      <c r="C155" s="180"/>
      <c r="D155" s="167"/>
      <c r="E155" s="167"/>
      <c r="F155" s="167"/>
      <c r="G155" s="167"/>
      <c r="H155" s="167"/>
      <c r="I155" s="167"/>
      <c r="K155" s="201">
        <v>39</v>
      </c>
      <c r="L155" s="167"/>
      <c r="M155" s="180"/>
      <c r="N155" s="167"/>
      <c r="O155" s="167"/>
      <c r="P155" s="167"/>
      <c r="Q155" s="167"/>
      <c r="R155" s="167"/>
      <c r="S155" s="167"/>
      <c r="U155" s="201">
        <v>39</v>
      </c>
      <c r="V155" s="167"/>
      <c r="W155" s="180"/>
      <c r="X155" s="167"/>
      <c r="Y155" s="167"/>
      <c r="Z155" s="167"/>
      <c r="AA155" s="167"/>
      <c r="AB155" s="167"/>
      <c r="AC155" s="167"/>
      <c r="AE155" s="201">
        <v>39</v>
      </c>
      <c r="AF155" s="167"/>
      <c r="AG155" s="180"/>
      <c r="AH155" s="167"/>
      <c r="AI155" s="167"/>
      <c r="AJ155" s="167"/>
      <c r="AK155" s="167"/>
      <c r="AL155" s="167"/>
      <c r="AM155" s="167"/>
      <c r="AO155" s="201">
        <v>39</v>
      </c>
      <c r="AP155" s="174"/>
      <c r="AQ155" s="175"/>
      <c r="AR155" s="172"/>
      <c r="AS155" s="172"/>
      <c r="AT155" s="172"/>
      <c r="AU155" s="172"/>
      <c r="AV155" s="172"/>
      <c r="AW155" s="172"/>
      <c r="AY155" s="201">
        <v>39</v>
      </c>
      <c r="AZ155" s="167"/>
      <c r="BA155" s="180"/>
      <c r="BB155" s="167"/>
      <c r="BC155" s="167"/>
      <c r="BD155" s="167"/>
      <c r="BE155" s="167"/>
      <c r="BF155" s="167"/>
      <c r="BG155" s="167"/>
      <c r="BI155" s="201">
        <v>39</v>
      </c>
      <c r="BJ155" s="173"/>
      <c r="BK155" s="197"/>
      <c r="BL155" s="173"/>
      <c r="BM155" s="173"/>
      <c r="BN155" s="173"/>
      <c r="BO155" s="173"/>
      <c r="BP155" s="173"/>
      <c r="BQ155" s="173"/>
    </row>
    <row r="156" spans="1:90" s="216" customFormat="1">
      <c r="A156" s="168">
        <v>40</v>
      </c>
      <c r="B156" s="167"/>
      <c r="C156" s="180"/>
      <c r="D156" s="167"/>
      <c r="E156" s="167"/>
      <c r="F156" s="167"/>
      <c r="G156" s="167"/>
      <c r="H156" s="167"/>
      <c r="I156" s="167"/>
      <c r="J156" s="214"/>
      <c r="K156" s="173">
        <v>40</v>
      </c>
      <c r="L156" s="167"/>
      <c r="M156" s="180"/>
      <c r="N156" s="167"/>
      <c r="O156" s="167"/>
      <c r="P156" s="167"/>
      <c r="Q156" s="167"/>
      <c r="R156" s="167"/>
      <c r="S156" s="167"/>
      <c r="T156" s="214"/>
      <c r="U156" s="173">
        <v>40</v>
      </c>
      <c r="V156" s="167"/>
      <c r="W156" s="180"/>
      <c r="X156" s="167"/>
      <c r="Y156" s="167"/>
      <c r="Z156" s="167"/>
      <c r="AA156" s="167"/>
      <c r="AB156" s="167"/>
      <c r="AC156" s="167"/>
      <c r="AD156" s="214"/>
      <c r="AE156" s="173">
        <v>40</v>
      </c>
      <c r="AF156" s="167"/>
      <c r="AG156" s="180"/>
      <c r="AH156" s="167"/>
      <c r="AI156" s="167"/>
      <c r="AJ156" s="167"/>
      <c r="AK156" s="167"/>
      <c r="AL156" s="167"/>
      <c r="AM156" s="167"/>
      <c r="AN156" s="214"/>
      <c r="AO156" s="173">
        <v>40</v>
      </c>
      <c r="AP156" s="174"/>
      <c r="AQ156" s="175"/>
      <c r="AR156" s="172"/>
      <c r="AS156" s="172"/>
      <c r="AT156" s="172"/>
      <c r="AU156" s="172"/>
      <c r="AV156" s="172"/>
      <c r="AW156" s="172"/>
      <c r="AX156" s="214"/>
      <c r="AY156" s="173">
        <v>40</v>
      </c>
      <c r="AZ156" s="167"/>
      <c r="BA156" s="180"/>
      <c r="BB156" s="167"/>
      <c r="BC156" s="167"/>
      <c r="BD156" s="167"/>
      <c r="BE156" s="167"/>
      <c r="BF156" s="167"/>
      <c r="BG156" s="167"/>
      <c r="BH156" s="214"/>
      <c r="BI156" s="173">
        <v>40</v>
      </c>
      <c r="BJ156" s="196"/>
      <c r="BK156" s="197"/>
      <c r="BL156" s="173"/>
      <c r="BM156" s="173"/>
      <c r="BN156" s="173"/>
      <c r="BO156" s="173"/>
      <c r="BP156" s="173"/>
      <c r="BQ156" s="173"/>
      <c r="BR156" s="214"/>
      <c r="CB156" s="214"/>
      <c r="CL156" s="214"/>
    </row>
    <row r="157" spans="1:90" s="216" customFormat="1">
      <c r="A157" s="168">
        <v>41</v>
      </c>
      <c r="B157" s="167"/>
      <c r="C157" s="180"/>
      <c r="D157" s="167"/>
      <c r="E157" s="167"/>
      <c r="F157" s="167"/>
      <c r="G157" s="167"/>
      <c r="H157" s="167"/>
      <c r="I157" s="167"/>
      <c r="J157" s="214"/>
      <c r="K157" s="173">
        <v>41</v>
      </c>
      <c r="L157" s="167"/>
      <c r="M157" s="180"/>
      <c r="N157" s="167"/>
      <c r="O157" s="167"/>
      <c r="P157" s="167"/>
      <c r="Q157" s="167"/>
      <c r="R157" s="167"/>
      <c r="S157" s="167"/>
      <c r="T157" s="214"/>
      <c r="U157" s="173">
        <v>41</v>
      </c>
      <c r="V157" s="167"/>
      <c r="W157" s="180"/>
      <c r="X157" s="167"/>
      <c r="Y157" s="167"/>
      <c r="Z157" s="167"/>
      <c r="AA157" s="167"/>
      <c r="AB157" s="167"/>
      <c r="AC157" s="167"/>
      <c r="AD157" s="214"/>
      <c r="AE157" s="173">
        <v>41</v>
      </c>
      <c r="AF157" s="167"/>
      <c r="AG157" s="180"/>
      <c r="AH157" s="167"/>
      <c r="AI157" s="167"/>
      <c r="AJ157" s="167"/>
      <c r="AK157" s="167"/>
      <c r="AL157" s="167"/>
      <c r="AM157" s="167"/>
      <c r="AN157" s="214"/>
      <c r="AO157" s="173">
        <v>41</v>
      </c>
      <c r="AP157" s="174"/>
      <c r="AQ157" s="175"/>
      <c r="AR157" s="172"/>
      <c r="AS157" s="172"/>
      <c r="AT157" s="172"/>
      <c r="AU157" s="172"/>
      <c r="AV157" s="172"/>
      <c r="AW157" s="172"/>
      <c r="AX157" s="214"/>
      <c r="AY157" s="173">
        <v>41</v>
      </c>
      <c r="AZ157" s="167"/>
      <c r="BA157" s="180"/>
      <c r="BB157" s="167"/>
      <c r="BC157" s="167"/>
      <c r="BD157" s="167"/>
      <c r="BE157" s="167"/>
      <c r="BF157" s="167"/>
      <c r="BG157" s="167"/>
      <c r="BH157" s="214"/>
      <c r="BI157" s="173">
        <v>41</v>
      </c>
      <c r="BJ157" s="173"/>
      <c r="BK157" s="197"/>
      <c r="BL157" s="173"/>
      <c r="BM157" s="173"/>
      <c r="BN157" s="173"/>
      <c r="BO157" s="173"/>
      <c r="BP157" s="173"/>
      <c r="BQ157" s="173"/>
      <c r="BR157" s="214"/>
      <c r="CB157" s="214"/>
      <c r="CL157" s="214"/>
    </row>
    <row r="158" spans="1:90">
      <c r="A158" s="168">
        <v>42</v>
      </c>
      <c r="B158" s="184"/>
      <c r="C158" s="184"/>
      <c r="D158" s="184"/>
      <c r="E158" s="184"/>
      <c r="F158" s="184"/>
      <c r="G158" s="184"/>
      <c r="H158" s="184"/>
      <c r="I158" s="184"/>
      <c r="K158" s="173">
        <v>42</v>
      </c>
      <c r="L158" s="184"/>
      <c r="M158" s="184"/>
      <c r="N158" s="184"/>
      <c r="O158" s="184"/>
      <c r="P158" s="184"/>
      <c r="Q158" s="184"/>
      <c r="R158" s="184"/>
      <c r="S158" s="184"/>
      <c r="U158" s="173">
        <v>42</v>
      </c>
      <c r="V158" s="184"/>
      <c r="W158" s="184"/>
      <c r="X158" s="184"/>
      <c r="Y158" s="184"/>
      <c r="Z158" s="184"/>
      <c r="AA158" s="184"/>
      <c r="AB158" s="184"/>
      <c r="AC158" s="184"/>
      <c r="AE158" s="173">
        <v>42</v>
      </c>
      <c r="AF158" s="184"/>
      <c r="AG158" s="184"/>
      <c r="AH158" s="184"/>
      <c r="AI158" s="184"/>
      <c r="AJ158" s="184"/>
      <c r="AK158" s="184"/>
      <c r="AL158" s="184"/>
      <c r="AM158" s="184"/>
      <c r="AO158" s="173">
        <v>42</v>
      </c>
      <c r="AP158" s="174"/>
      <c r="AQ158" s="175"/>
      <c r="AR158" s="172"/>
      <c r="AS158" s="172"/>
      <c r="AT158" s="172"/>
      <c r="AU158" s="172"/>
      <c r="AV158" s="172"/>
      <c r="AW158" s="172"/>
      <c r="AY158" s="173">
        <v>42</v>
      </c>
      <c r="AZ158" s="184"/>
      <c r="BA158" s="184"/>
      <c r="BB158" s="184"/>
      <c r="BC158" s="184"/>
      <c r="BD158" s="184"/>
      <c r="BE158" s="184"/>
      <c r="BF158" s="184"/>
      <c r="BG158" s="184"/>
      <c r="BI158" s="173">
        <v>42</v>
      </c>
      <c r="BJ158" s="177"/>
      <c r="BK158" s="177"/>
      <c r="BL158" s="177"/>
      <c r="BM158" s="177"/>
      <c r="BN158" s="177"/>
      <c r="BO158" s="177"/>
      <c r="BP158" s="177"/>
      <c r="BQ158" s="177"/>
    </row>
    <row r="159" spans="1:90">
      <c r="A159" s="168">
        <v>43</v>
      </c>
      <c r="B159" s="184"/>
      <c r="C159" s="184"/>
      <c r="D159" s="184"/>
      <c r="E159" s="184"/>
      <c r="F159" s="184"/>
      <c r="G159" s="184"/>
      <c r="H159" s="184"/>
      <c r="I159" s="184"/>
      <c r="K159" s="201">
        <v>43</v>
      </c>
      <c r="L159" s="184"/>
      <c r="M159" s="184"/>
      <c r="N159" s="184"/>
      <c r="O159" s="184"/>
      <c r="P159" s="184"/>
      <c r="Q159" s="184"/>
      <c r="R159" s="184"/>
      <c r="S159" s="184"/>
      <c r="U159" s="201">
        <v>43</v>
      </c>
      <c r="V159" s="184"/>
      <c r="W159" s="184"/>
      <c r="X159" s="184"/>
      <c r="Y159" s="184"/>
      <c r="Z159" s="184"/>
      <c r="AA159" s="184"/>
      <c r="AB159" s="184"/>
      <c r="AC159" s="184"/>
      <c r="AE159" s="201">
        <v>43</v>
      </c>
      <c r="AF159" s="184"/>
      <c r="AG159" s="184"/>
      <c r="AH159" s="184"/>
      <c r="AI159" s="184"/>
      <c r="AJ159" s="184"/>
      <c r="AK159" s="184"/>
      <c r="AL159" s="184"/>
      <c r="AM159" s="184"/>
      <c r="AO159" s="201">
        <v>43</v>
      </c>
      <c r="AP159" s="226"/>
      <c r="AQ159" s="184"/>
      <c r="AR159" s="184"/>
      <c r="AS159" s="167"/>
      <c r="AT159" s="167"/>
      <c r="AU159" s="167"/>
      <c r="AV159" s="167"/>
      <c r="AW159" s="184"/>
      <c r="AY159" s="201">
        <v>43</v>
      </c>
      <c r="AZ159" s="184"/>
      <c r="BA159" s="184"/>
      <c r="BB159" s="184"/>
      <c r="BC159" s="184"/>
      <c r="BD159" s="184"/>
      <c r="BE159" s="184"/>
      <c r="BF159" s="184"/>
      <c r="BG159" s="184"/>
      <c r="BI159" s="201">
        <v>43</v>
      </c>
      <c r="BJ159" s="184"/>
      <c r="BK159" s="184"/>
      <c r="BL159" s="184"/>
      <c r="BM159" s="184"/>
      <c r="BN159" s="184"/>
      <c r="BO159" s="184"/>
      <c r="BP159" s="184"/>
      <c r="BQ159" s="184"/>
    </row>
    <row r="160" spans="1:90" ht="18" customHeight="1">
      <c r="A160" s="168">
        <v>44</v>
      </c>
      <c r="B160" s="184"/>
      <c r="C160" s="184"/>
      <c r="D160" s="184"/>
      <c r="E160" s="184"/>
      <c r="F160" s="184"/>
      <c r="G160" s="184"/>
      <c r="H160" s="184"/>
      <c r="I160" s="184"/>
      <c r="K160" s="173">
        <v>44</v>
      </c>
      <c r="L160" s="184"/>
      <c r="M160" s="184"/>
      <c r="N160" s="184"/>
      <c r="O160" s="184"/>
      <c r="P160" s="184"/>
      <c r="Q160" s="184"/>
      <c r="R160" s="184"/>
      <c r="S160" s="184"/>
      <c r="U160" s="173">
        <v>44</v>
      </c>
      <c r="V160" s="184"/>
      <c r="W160" s="184"/>
      <c r="X160" s="184"/>
      <c r="Y160" s="184"/>
      <c r="Z160" s="184"/>
      <c r="AA160" s="184"/>
      <c r="AB160" s="184"/>
      <c r="AC160" s="184"/>
      <c r="AE160" s="173">
        <v>44</v>
      </c>
      <c r="AF160" s="184"/>
      <c r="AG160" s="184"/>
      <c r="AH160" s="184"/>
      <c r="AI160" s="184"/>
      <c r="AJ160" s="184"/>
      <c r="AK160" s="184"/>
      <c r="AL160" s="184"/>
      <c r="AM160" s="184"/>
      <c r="AO160" s="173">
        <v>44</v>
      </c>
      <c r="AP160" s="184"/>
      <c r="AQ160" s="184"/>
      <c r="AR160" s="184"/>
      <c r="AS160" s="184"/>
      <c r="AT160" s="184"/>
      <c r="AU160" s="184"/>
      <c r="AV160" s="184"/>
      <c r="AW160" s="184"/>
      <c r="AY160" s="173">
        <v>44</v>
      </c>
      <c r="AZ160" s="184"/>
      <c r="BA160" s="184"/>
      <c r="BB160" s="184"/>
      <c r="BC160" s="184"/>
      <c r="BD160" s="184"/>
      <c r="BE160" s="184"/>
      <c r="BF160" s="184"/>
      <c r="BG160" s="184"/>
      <c r="BI160" s="173">
        <v>44</v>
      </c>
      <c r="BJ160" s="184"/>
      <c r="BK160" s="184"/>
      <c r="BL160" s="184"/>
      <c r="BM160" s="184"/>
      <c r="BN160" s="184"/>
      <c r="BO160" s="184"/>
      <c r="BP160" s="184"/>
      <c r="BQ160" s="184"/>
    </row>
    <row r="161" spans="1:69">
      <c r="A161" s="168">
        <v>45</v>
      </c>
      <c r="B161" s="184"/>
      <c r="C161" s="184"/>
      <c r="D161" s="184"/>
      <c r="E161" s="184"/>
      <c r="F161" s="184"/>
      <c r="G161" s="184"/>
      <c r="H161" s="184"/>
      <c r="I161" s="184"/>
      <c r="K161" s="173">
        <v>45</v>
      </c>
      <c r="L161" s="184"/>
      <c r="M161" s="184"/>
      <c r="N161" s="184"/>
      <c r="O161" s="184"/>
      <c r="P161" s="184"/>
      <c r="Q161" s="184"/>
      <c r="R161" s="184"/>
      <c r="S161" s="184"/>
      <c r="U161" s="173">
        <v>45</v>
      </c>
      <c r="V161" s="184"/>
      <c r="W161" s="184"/>
      <c r="X161" s="184"/>
      <c r="Y161" s="184"/>
      <c r="Z161" s="184"/>
      <c r="AA161" s="184"/>
      <c r="AB161" s="184"/>
      <c r="AC161" s="184"/>
      <c r="AE161" s="173">
        <v>45</v>
      </c>
      <c r="AF161" s="184"/>
      <c r="AG161" s="184"/>
      <c r="AH161" s="184"/>
      <c r="AI161" s="184"/>
      <c r="AJ161" s="184"/>
      <c r="AK161" s="184"/>
      <c r="AL161" s="184"/>
      <c r="AM161" s="184"/>
      <c r="AO161" s="173">
        <v>45</v>
      </c>
      <c r="AP161" s="184"/>
      <c r="AQ161" s="184"/>
      <c r="AR161" s="184"/>
      <c r="AS161" s="184"/>
      <c r="AT161" s="184"/>
      <c r="AU161" s="184"/>
      <c r="AV161" s="184"/>
      <c r="AW161" s="184"/>
      <c r="AY161" s="173">
        <v>45</v>
      </c>
      <c r="AZ161" s="184"/>
      <c r="BA161" s="184"/>
      <c r="BB161" s="184"/>
      <c r="BC161" s="184"/>
      <c r="BD161" s="184"/>
      <c r="BE161" s="184"/>
      <c r="BF161" s="184"/>
      <c r="BG161" s="184"/>
      <c r="BI161" s="173">
        <v>45</v>
      </c>
      <c r="BJ161" s="184"/>
      <c r="BK161" s="184"/>
      <c r="BL161" s="184"/>
      <c r="BM161" s="184"/>
      <c r="BN161" s="184"/>
      <c r="BO161" s="184"/>
      <c r="BP161" s="184"/>
      <c r="BQ161" s="184"/>
    </row>
    <row r="162" spans="1:69">
      <c r="A162" s="168">
        <v>46</v>
      </c>
      <c r="B162" s="184"/>
      <c r="C162" s="184"/>
      <c r="D162" s="184"/>
      <c r="E162" s="184"/>
      <c r="F162" s="184"/>
      <c r="G162" s="184"/>
      <c r="H162" s="184"/>
      <c r="I162" s="184"/>
      <c r="K162" s="173">
        <v>46</v>
      </c>
      <c r="L162" s="184"/>
      <c r="M162" s="184"/>
      <c r="N162" s="184"/>
      <c r="O162" s="184"/>
      <c r="P162" s="184"/>
      <c r="Q162" s="184"/>
      <c r="R162" s="184"/>
      <c r="S162" s="184"/>
      <c r="U162" s="173">
        <v>46</v>
      </c>
      <c r="V162" s="184"/>
      <c r="W162" s="184"/>
      <c r="X162" s="184"/>
      <c r="Y162" s="184"/>
      <c r="Z162" s="184"/>
      <c r="AA162" s="184"/>
      <c r="AB162" s="184"/>
      <c r="AC162" s="184"/>
      <c r="AE162" s="173">
        <v>46</v>
      </c>
      <c r="AF162" s="184"/>
      <c r="AG162" s="184"/>
      <c r="AH162" s="184"/>
      <c r="AI162" s="184"/>
      <c r="AJ162" s="184"/>
      <c r="AK162" s="184"/>
      <c r="AL162" s="184"/>
      <c r="AM162" s="184"/>
      <c r="AO162" s="173">
        <v>46</v>
      </c>
      <c r="AP162" s="184"/>
      <c r="AQ162" s="184"/>
      <c r="AR162" s="184"/>
      <c r="AS162" s="184"/>
      <c r="AT162" s="184"/>
      <c r="AU162" s="184"/>
      <c r="AV162" s="184"/>
      <c r="AW162" s="184"/>
      <c r="AY162" s="173">
        <v>46</v>
      </c>
      <c r="AZ162" s="184"/>
      <c r="BA162" s="184"/>
      <c r="BB162" s="184"/>
      <c r="BC162" s="184"/>
      <c r="BD162" s="184"/>
      <c r="BE162" s="184"/>
      <c r="BF162" s="184"/>
      <c r="BG162" s="184"/>
      <c r="BI162" s="173">
        <v>46</v>
      </c>
      <c r="BJ162" s="184"/>
      <c r="BK162" s="184"/>
      <c r="BL162" s="184"/>
      <c r="BM162" s="184"/>
      <c r="BN162" s="184"/>
      <c r="BO162" s="184"/>
      <c r="BP162" s="184"/>
      <c r="BQ162" s="184"/>
    </row>
    <row r="163" spans="1:69">
      <c r="A163" s="201">
        <v>47</v>
      </c>
      <c r="B163" s="184"/>
      <c r="C163" s="184"/>
      <c r="D163" s="184"/>
      <c r="E163" s="184"/>
      <c r="F163" s="184"/>
      <c r="G163" s="184"/>
      <c r="H163" s="184"/>
      <c r="I163" s="184"/>
      <c r="K163" s="201">
        <v>47</v>
      </c>
      <c r="L163" s="184"/>
      <c r="M163" s="184"/>
      <c r="N163" s="184"/>
      <c r="O163" s="184"/>
      <c r="P163" s="184"/>
      <c r="Q163" s="184"/>
      <c r="R163" s="184"/>
      <c r="S163" s="184"/>
      <c r="U163" s="201">
        <v>47</v>
      </c>
      <c r="V163" s="184"/>
      <c r="W163" s="184"/>
      <c r="X163" s="184"/>
      <c r="Y163" s="184"/>
      <c r="Z163" s="184"/>
      <c r="AA163" s="184"/>
      <c r="AB163" s="184"/>
      <c r="AC163" s="184"/>
      <c r="AE163" s="201">
        <v>47</v>
      </c>
      <c r="AF163" s="184"/>
      <c r="AG163" s="184"/>
      <c r="AH163" s="184"/>
      <c r="AI163" s="184"/>
      <c r="AJ163" s="184"/>
      <c r="AK163" s="184"/>
      <c r="AL163" s="184"/>
      <c r="AM163" s="184"/>
      <c r="AO163" s="201">
        <v>47</v>
      </c>
      <c r="AP163" s="184"/>
      <c r="AQ163" s="184"/>
      <c r="AR163" s="184"/>
      <c r="AS163" s="184"/>
      <c r="AT163" s="184"/>
      <c r="AU163" s="184"/>
      <c r="AV163" s="184"/>
      <c r="AW163" s="184"/>
      <c r="AY163" s="201">
        <v>47</v>
      </c>
      <c r="AZ163" s="184"/>
      <c r="BA163" s="184"/>
      <c r="BB163" s="184"/>
      <c r="BC163" s="184"/>
      <c r="BD163" s="184"/>
      <c r="BE163" s="184"/>
      <c r="BF163" s="184"/>
      <c r="BG163" s="184"/>
      <c r="BI163" s="201">
        <v>47</v>
      </c>
      <c r="BJ163" s="184"/>
      <c r="BK163" s="184"/>
      <c r="BL163" s="184"/>
      <c r="BM163" s="184"/>
      <c r="BN163" s="184"/>
      <c r="BO163" s="184"/>
      <c r="BP163" s="184"/>
      <c r="BQ163" s="184"/>
    </row>
    <row r="164" spans="1:69">
      <c r="A164" s="173">
        <v>48</v>
      </c>
      <c r="B164" s="184"/>
      <c r="C164" s="184"/>
      <c r="D164" s="184"/>
      <c r="E164" s="184"/>
      <c r="F164" s="184"/>
      <c r="G164" s="184"/>
      <c r="H164" s="184"/>
      <c r="I164" s="184"/>
      <c r="K164" s="173">
        <v>48</v>
      </c>
      <c r="L164" s="184"/>
      <c r="M164" s="184"/>
      <c r="N164" s="184"/>
      <c r="O164" s="184"/>
      <c r="P164" s="184"/>
      <c r="Q164" s="184"/>
      <c r="R164" s="184"/>
      <c r="S164" s="184"/>
      <c r="U164" s="173">
        <v>48</v>
      </c>
      <c r="V164" s="184"/>
      <c r="W164" s="184"/>
      <c r="X164" s="184"/>
      <c r="Y164" s="184"/>
      <c r="Z164" s="184"/>
      <c r="AA164" s="184"/>
      <c r="AB164" s="184"/>
      <c r="AC164" s="184"/>
      <c r="AE164" s="173">
        <v>48</v>
      </c>
      <c r="AF164" s="184"/>
      <c r="AG164" s="184"/>
      <c r="AH164" s="184"/>
      <c r="AI164" s="184"/>
      <c r="AJ164" s="184"/>
      <c r="AK164" s="184"/>
      <c r="AL164" s="184"/>
      <c r="AM164" s="184"/>
      <c r="AO164" s="173">
        <v>48</v>
      </c>
      <c r="AP164" s="184"/>
      <c r="AQ164" s="184"/>
      <c r="AR164" s="184"/>
      <c r="AS164" s="184"/>
      <c r="AT164" s="184"/>
      <c r="AU164" s="184"/>
      <c r="AV164" s="184"/>
      <c r="AW164" s="184"/>
      <c r="AY164" s="173">
        <v>48</v>
      </c>
      <c r="AZ164" s="184"/>
      <c r="BA164" s="184"/>
      <c r="BB164" s="184"/>
      <c r="BC164" s="184"/>
      <c r="BD164" s="184"/>
      <c r="BE164" s="184"/>
      <c r="BF164" s="184"/>
      <c r="BG164" s="184"/>
      <c r="BI164" s="173">
        <v>48</v>
      </c>
      <c r="BJ164" s="184"/>
      <c r="BK164" s="184"/>
      <c r="BL164" s="184"/>
      <c r="BM164" s="184"/>
      <c r="BN164" s="184"/>
      <c r="BO164" s="184"/>
      <c r="BP164" s="184"/>
      <c r="BQ164" s="184"/>
    </row>
    <row r="165" spans="1:69">
      <c r="A165" s="173">
        <v>49</v>
      </c>
      <c r="B165" s="184"/>
      <c r="C165" s="184"/>
      <c r="D165" s="184"/>
      <c r="E165" s="184"/>
      <c r="F165" s="184"/>
      <c r="G165" s="184"/>
      <c r="H165" s="184"/>
      <c r="I165" s="184"/>
      <c r="K165" s="173">
        <v>49</v>
      </c>
      <c r="L165" s="184"/>
      <c r="M165" s="184"/>
      <c r="N165" s="184"/>
      <c r="O165" s="184"/>
      <c r="P165" s="184"/>
      <c r="Q165" s="184"/>
      <c r="R165" s="184"/>
      <c r="S165" s="184"/>
      <c r="U165" s="173">
        <v>49</v>
      </c>
      <c r="V165" s="184"/>
      <c r="W165" s="184"/>
      <c r="X165" s="184"/>
      <c r="Y165" s="184"/>
      <c r="Z165" s="184"/>
      <c r="AA165" s="184"/>
      <c r="AB165" s="184"/>
      <c r="AC165" s="184"/>
      <c r="AE165" s="173">
        <v>49</v>
      </c>
      <c r="AF165" s="184"/>
      <c r="AG165" s="184"/>
      <c r="AH165" s="184"/>
      <c r="AI165" s="184"/>
      <c r="AJ165" s="184"/>
      <c r="AK165" s="184"/>
      <c r="AL165" s="184"/>
      <c r="AM165" s="184"/>
      <c r="AO165" s="173">
        <v>49</v>
      </c>
      <c r="AP165" s="184"/>
      <c r="AQ165" s="184"/>
      <c r="AR165" s="184"/>
      <c r="AS165" s="184"/>
      <c r="AT165" s="184"/>
      <c r="AU165" s="184"/>
      <c r="AV165" s="184"/>
      <c r="AW165" s="184"/>
      <c r="AY165" s="173">
        <v>49</v>
      </c>
      <c r="AZ165" s="184"/>
      <c r="BA165" s="184"/>
      <c r="BB165" s="184"/>
      <c r="BC165" s="184"/>
      <c r="BD165" s="184"/>
      <c r="BE165" s="184"/>
      <c r="BF165" s="184"/>
      <c r="BG165" s="184"/>
      <c r="BI165" s="173">
        <v>49</v>
      </c>
      <c r="BJ165" s="184"/>
      <c r="BK165" s="184"/>
      <c r="BL165" s="184"/>
      <c r="BM165" s="184"/>
      <c r="BN165" s="184"/>
      <c r="BO165" s="184"/>
      <c r="BP165" s="184"/>
      <c r="BQ165" s="184"/>
    </row>
    <row r="166" spans="1:69">
      <c r="A166" s="173">
        <v>50</v>
      </c>
      <c r="B166" s="184"/>
      <c r="C166" s="184"/>
      <c r="D166" s="184"/>
      <c r="E166" s="184"/>
      <c r="F166" s="184"/>
      <c r="G166" s="184"/>
      <c r="H166" s="184"/>
      <c r="I166" s="184"/>
      <c r="K166" s="173">
        <v>50</v>
      </c>
      <c r="L166" s="184"/>
      <c r="M166" s="184"/>
      <c r="N166" s="184"/>
      <c r="O166" s="184"/>
      <c r="P166" s="184"/>
      <c r="Q166" s="184"/>
      <c r="R166" s="184"/>
      <c r="S166" s="184"/>
      <c r="U166" s="173">
        <v>50</v>
      </c>
      <c r="V166" s="184"/>
      <c r="W166" s="184"/>
      <c r="X166" s="184"/>
      <c r="Y166" s="184"/>
      <c r="Z166" s="184"/>
      <c r="AA166" s="184"/>
      <c r="AB166" s="184"/>
      <c r="AC166" s="184"/>
      <c r="AE166" s="173">
        <v>50</v>
      </c>
      <c r="AF166" s="184"/>
      <c r="AG166" s="184"/>
      <c r="AH166" s="184"/>
      <c r="AI166" s="184"/>
      <c r="AJ166" s="184"/>
      <c r="AK166" s="184"/>
      <c r="AL166" s="184"/>
      <c r="AM166" s="184"/>
      <c r="AO166" s="173">
        <v>50</v>
      </c>
      <c r="AP166" s="184"/>
      <c r="AQ166" s="184"/>
      <c r="AR166" s="184"/>
      <c r="AS166" s="184"/>
      <c r="AT166" s="184"/>
      <c r="AU166" s="184"/>
      <c r="AV166" s="184"/>
      <c r="AW166" s="184"/>
      <c r="AY166" s="173">
        <v>50</v>
      </c>
      <c r="AZ166" s="184"/>
      <c r="BA166" s="184"/>
      <c r="BB166" s="184"/>
      <c r="BC166" s="184"/>
      <c r="BD166" s="184"/>
      <c r="BE166" s="184"/>
      <c r="BF166" s="184"/>
      <c r="BG166" s="184"/>
      <c r="BI166" s="173">
        <v>50</v>
      </c>
      <c r="BJ166" s="184"/>
      <c r="BK166" s="184"/>
      <c r="BL166" s="184"/>
      <c r="BM166" s="184"/>
      <c r="BN166" s="184"/>
      <c r="BO166" s="184"/>
      <c r="BP166" s="184"/>
      <c r="BQ166" s="184"/>
    </row>
    <row r="167" spans="1:69">
      <c r="A167" s="164"/>
    </row>
    <row r="168" spans="1:69">
      <c r="A168" s="164"/>
    </row>
    <row r="169" spans="1:69">
      <c r="A169" s="164"/>
    </row>
    <row r="170" spans="1:69" ht="18" customHeight="1">
      <c r="A170" s="164"/>
    </row>
    <row r="171" spans="1:69">
      <c r="A171" s="164"/>
    </row>
    <row r="172" spans="1:69">
      <c r="A172" s="164"/>
    </row>
    <row r="173" spans="1:69">
      <c r="A173" s="164"/>
    </row>
    <row r="174" spans="1:69">
      <c r="A174" s="164"/>
    </row>
    <row r="175" spans="1:69">
      <c r="A175" s="164"/>
    </row>
    <row r="176" spans="1:69">
      <c r="A176" s="164"/>
    </row>
    <row r="177" spans="1:1">
      <c r="A177" s="164"/>
    </row>
    <row r="178" spans="1:1">
      <c r="A178" s="164"/>
    </row>
    <row r="179" spans="1:1">
      <c r="A179" s="164"/>
    </row>
    <row r="180" spans="1:1">
      <c r="A180" s="164"/>
    </row>
    <row r="181" spans="1:1">
      <c r="A181" s="164"/>
    </row>
    <row r="182" spans="1:1">
      <c r="A182" s="164"/>
    </row>
    <row r="183" spans="1:1">
      <c r="A183" s="164"/>
    </row>
    <row r="184" spans="1:1">
      <c r="A184" s="164"/>
    </row>
    <row r="185" spans="1:1">
      <c r="A185" s="164"/>
    </row>
    <row r="186" spans="1:1">
      <c r="A186" s="164"/>
    </row>
    <row r="187" spans="1:1">
      <c r="A187" s="164"/>
    </row>
    <row r="188" spans="1:1">
      <c r="A188" s="164"/>
    </row>
    <row r="189" spans="1:1">
      <c r="A189" s="164"/>
    </row>
    <row r="190" spans="1:1">
      <c r="A190" s="164"/>
    </row>
    <row r="191" spans="1:1">
      <c r="A191" s="164"/>
    </row>
    <row r="192" spans="1:1">
      <c r="A192" s="164"/>
    </row>
    <row r="193" spans="1:1">
      <c r="A193" s="164"/>
    </row>
    <row r="194" spans="1:1">
      <c r="A194" s="164"/>
    </row>
    <row r="195" spans="1:1">
      <c r="A195" s="164"/>
    </row>
    <row r="196" spans="1:1">
      <c r="A196" s="164"/>
    </row>
    <row r="197" spans="1:1">
      <c r="A197" s="164"/>
    </row>
    <row r="198" spans="1:1">
      <c r="A198" s="164"/>
    </row>
    <row r="199" spans="1:1">
      <c r="A199" s="164"/>
    </row>
    <row r="200" spans="1:1">
      <c r="A200" s="164"/>
    </row>
    <row r="201" spans="1:1">
      <c r="A201" s="164"/>
    </row>
    <row r="202" spans="1:1">
      <c r="A202" s="164"/>
    </row>
    <row r="203" spans="1:1">
      <c r="A203" s="164"/>
    </row>
    <row r="204" spans="1:1">
      <c r="A204" s="164"/>
    </row>
    <row r="205" spans="1:1">
      <c r="A205" s="164"/>
    </row>
    <row r="206" spans="1:1">
      <c r="A206" s="164"/>
    </row>
    <row r="207" spans="1:1">
      <c r="A207" s="164"/>
    </row>
    <row r="208" spans="1:1">
      <c r="A208" s="164"/>
    </row>
    <row r="209" spans="1:90" s="216" customFormat="1">
      <c r="A209" s="227"/>
      <c r="B209" s="228"/>
      <c r="C209" s="229"/>
      <c r="D209" s="228"/>
      <c r="E209" s="228"/>
      <c r="F209" s="228"/>
      <c r="G209" s="228"/>
      <c r="H209" s="228"/>
      <c r="I209" s="228"/>
      <c r="J209" s="214"/>
      <c r="T209" s="214"/>
      <c r="AD209" s="214"/>
      <c r="AN209" s="214"/>
      <c r="AX209" s="214"/>
      <c r="BH209" s="214"/>
      <c r="BR209" s="214"/>
      <c r="CB209" s="214"/>
      <c r="CL209" s="214"/>
    </row>
  </sheetData>
  <mergeCells count="202">
    <mergeCell ref="BI1:BQ1"/>
    <mergeCell ref="BS1:CA1"/>
    <mergeCell ref="CC1:CK1"/>
    <mergeCell ref="A2:I2"/>
    <mergeCell ref="K2:S2"/>
    <mergeCell ref="U2:AC2"/>
    <mergeCell ref="AE2:AM2"/>
    <mergeCell ref="AO2:AW2"/>
    <mergeCell ref="AY2:BG2"/>
    <mergeCell ref="BI2:BQ2"/>
    <mergeCell ref="A1:I1"/>
    <mergeCell ref="K1:S1"/>
    <mergeCell ref="U1:AC1"/>
    <mergeCell ref="AE1:AM1"/>
    <mergeCell ref="AO1:AW1"/>
    <mergeCell ref="AY1:BG1"/>
    <mergeCell ref="BS2:CA2"/>
    <mergeCell ref="CC2:CK2"/>
    <mergeCell ref="C3:F3"/>
    <mergeCell ref="M3:P3"/>
    <mergeCell ref="W3:Z3"/>
    <mergeCell ref="AG3:AJ3"/>
    <mergeCell ref="AQ3:AT3"/>
    <mergeCell ref="BA3:BD3"/>
    <mergeCell ref="BK3:BN3"/>
    <mergeCell ref="BU3:BX3"/>
    <mergeCell ref="CE3:CH3"/>
    <mergeCell ref="A4:A5"/>
    <mergeCell ref="B4:B5"/>
    <mergeCell ref="C4:D5"/>
    <mergeCell ref="E4:G4"/>
    <mergeCell ref="I4:I5"/>
    <mergeCell ref="K4:S4"/>
    <mergeCell ref="U4:U5"/>
    <mergeCell ref="V4:V5"/>
    <mergeCell ref="W4:X5"/>
    <mergeCell ref="BG4:BG5"/>
    <mergeCell ref="BI4:BI5"/>
    <mergeCell ref="AM4:AM5"/>
    <mergeCell ref="AO4:AO5"/>
    <mergeCell ref="AP4:AP5"/>
    <mergeCell ref="AQ4:AR5"/>
    <mergeCell ref="AS4:AU4"/>
    <mergeCell ref="AW4:AW5"/>
    <mergeCell ref="Y4:AA4"/>
    <mergeCell ref="AC4:AC5"/>
    <mergeCell ref="AE4:AE5"/>
    <mergeCell ref="AF4:AF5"/>
    <mergeCell ref="AG4:AH5"/>
    <mergeCell ref="AI4:AK4"/>
    <mergeCell ref="A56:I56"/>
    <mergeCell ref="K56:S56"/>
    <mergeCell ref="CG4:CI4"/>
    <mergeCell ref="CK4:CK5"/>
    <mergeCell ref="K5:K6"/>
    <mergeCell ref="L5:L6"/>
    <mergeCell ref="M5:N6"/>
    <mergeCell ref="K31:S31"/>
    <mergeCell ref="BU4:BV5"/>
    <mergeCell ref="BW4:BY4"/>
    <mergeCell ref="CA4:CA5"/>
    <mergeCell ref="CC4:CC5"/>
    <mergeCell ref="CD4:CD5"/>
    <mergeCell ref="CE4:CF5"/>
    <mergeCell ref="BJ4:BJ5"/>
    <mergeCell ref="BK4:BL5"/>
    <mergeCell ref="BM4:BO4"/>
    <mergeCell ref="BQ4:BQ5"/>
    <mergeCell ref="BS4:BS5"/>
    <mergeCell ref="BT4:BT5"/>
    <mergeCell ref="AY4:AY5"/>
    <mergeCell ref="AZ4:AZ5"/>
    <mergeCell ref="BA4:BB5"/>
    <mergeCell ref="BC4:BE4"/>
    <mergeCell ref="U56:AC56"/>
    <mergeCell ref="AE56:AM56"/>
    <mergeCell ref="AO56:AW56"/>
    <mergeCell ref="AY56:BG56"/>
    <mergeCell ref="BI56:BQ56"/>
    <mergeCell ref="BS56:CA56"/>
    <mergeCell ref="K32:K33"/>
    <mergeCell ref="L32:L33"/>
    <mergeCell ref="M32:N33"/>
    <mergeCell ref="O32:Q32"/>
    <mergeCell ref="S32:S33"/>
    <mergeCell ref="BI58:BQ58"/>
    <mergeCell ref="C59:F59"/>
    <mergeCell ref="M59:P59"/>
    <mergeCell ref="W59:Z59"/>
    <mergeCell ref="AG59:AJ59"/>
    <mergeCell ref="AQ59:AT59"/>
    <mergeCell ref="BA59:BD59"/>
    <mergeCell ref="BK59:BN59"/>
    <mergeCell ref="A58:I58"/>
    <mergeCell ref="K58:S58"/>
    <mergeCell ref="U58:AC58"/>
    <mergeCell ref="AE58:AM58"/>
    <mergeCell ref="AO58:AW58"/>
    <mergeCell ref="AY58:BG58"/>
    <mergeCell ref="L60:L61"/>
    <mergeCell ref="M60:N61"/>
    <mergeCell ref="O60:Q60"/>
    <mergeCell ref="S60:S61"/>
    <mergeCell ref="U60:U61"/>
    <mergeCell ref="V60:V61"/>
    <mergeCell ref="A60:A61"/>
    <mergeCell ref="B60:B61"/>
    <mergeCell ref="C60:D61"/>
    <mergeCell ref="E60:G60"/>
    <mergeCell ref="I60:I61"/>
    <mergeCell ref="K60:K61"/>
    <mergeCell ref="BI60:BI61"/>
    <mergeCell ref="BJ60:BJ61"/>
    <mergeCell ref="BK60:BL61"/>
    <mergeCell ref="BM60:BO60"/>
    <mergeCell ref="BQ60:BQ61"/>
    <mergeCell ref="K62:S62"/>
    <mergeCell ref="AW60:AW61"/>
    <mergeCell ref="AY60:AY61"/>
    <mergeCell ref="AZ60:AZ61"/>
    <mergeCell ref="BA60:BB61"/>
    <mergeCell ref="BC60:BE60"/>
    <mergeCell ref="BG60:BG61"/>
    <mergeCell ref="AI60:AK60"/>
    <mergeCell ref="AM60:AM61"/>
    <mergeCell ref="AO60:AO61"/>
    <mergeCell ref="AP60:AP61"/>
    <mergeCell ref="AQ60:AR61"/>
    <mergeCell ref="AS60:AU60"/>
    <mergeCell ref="W60:X61"/>
    <mergeCell ref="Y60:AA60"/>
    <mergeCell ref="AC60:AC61"/>
    <mergeCell ref="AE60:AE61"/>
    <mergeCell ref="AF60:AF61"/>
    <mergeCell ref="AG60:AH61"/>
    <mergeCell ref="K76:K77"/>
    <mergeCell ref="L76:L77"/>
    <mergeCell ref="M76:N77"/>
    <mergeCell ref="O76:Q76"/>
    <mergeCell ref="S76:S77"/>
    <mergeCell ref="A112:I112"/>
    <mergeCell ref="K112:S112"/>
    <mergeCell ref="K63:K64"/>
    <mergeCell ref="L63:L64"/>
    <mergeCell ref="M63:N64"/>
    <mergeCell ref="O63:Q63"/>
    <mergeCell ref="S63:S64"/>
    <mergeCell ref="K75:S75"/>
    <mergeCell ref="U112:AC112"/>
    <mergeCell ref="AE112:AM112"/>
    <mergeCell ref="AO112:AW112"/>
    <mergeCell ref="AY112:BG112"/>
    <mergeCell ref="BI112:BQ112"/>
    <mergeCell ref="A113:I113"/>
    <mergeCell ref="K113:S113"/>
    <mergeCell ref="U113:AC113"/>
    <mergeCell ref="AE113:AM113"/>
    <mergeCell ref="AO113:AW113"/>
    <mergeCell ref="AY113:BG113"/>
    <mergeCell ref="BI113:BQ113"/>
    <mergeCell ref="C114:F114"/>
    <mergeCell ref="M114:P114"/>
    <mergeCell ref="W114:Z114"/>
    <mergeCell ref="AG114:AJ114"/>
    <mergeCell ref="AQ114:AT114"/>
    <mergeCell ref="BA114:BD114"/>
    <mergeCell ref="BK114:BN114"/>
    <mergeCell ref="L115:L116"/>
    <mergeCell ref="M115:N116"/>
    <mergeCell ref="O115:Q115"/>
    <mergeCell ref="S115:S116"/>
    <mergeCell ref="U115:U116"/>
    <mergeCell ref="V115:V116"/>
    <mergeCell ref="AP115:AP116"/>
    <mergeCell ref="AQ115:AR116"/>
    <mergeCell ref="AS115:AU115"/>
    <mergeCell ref="BI115:BI116"/>
    <mergeCell ref="BJ115:BJ116"/>
    <mergeCell ref="BK115:BL116"/>
    <mergeCell ref="BM115:BO115"/>
    <mergeCell ref="BQ115:BQ116"/>
    <mergeCell ref="AW115:AW116"/>
    <mergeCell ref="AY115:AY116"/>
    <mergeCell ref="AZ115:AZ116"/>
    <mergeCell ref="BA115:BB116"/>
    <mergeCell ref="BC115:BE115"/>
    <mergeCell ref="BG115:BG116"/>
    <mergeCell ref="A115:A116"/>
    <mergeCell ref="B115:B116"/>
    <mergeCell ref="C115:D116"/>
    <mergeCell ref="E115:G115"/>
    <mergeCell ref="I115:I116"/>
    <mergeCell ref="K115:K116"/>
    <mergeCell ref="AI115:AK115"/>
    <mergeCell ref="AM115:AM116"/>
    <mergeCell ref="AO115:AO116"/>
    <mergeCell ref="W115:X116"/>
    <mergeCell ref="Y115:AA115"/>
    <mergeCell ref="AC115:AC116"/>
    <mergeCell ref="AE115:AE116"/>
    <mergeCell ref="AF115:AF116"/>
    <mergeCell ref="AG115:AH1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/>
  </sheetPr>
  <dimension ref="A1:AH45"/>
  <sheetViews>
    <sheetView rightToLeft="1" topLeftCell="A10" zoomScale="90" zoomScaleNormal="90" workbookViewId="0">
      <selection activeCell="E10" sqref="E10"/>
    </sheetView>
  </sheetViews>
  <sheetFormatPr baseColWidth="10" defaultColWidth="11.42578125" defaultRowHeight="18.75"/>
  <cols>
    <col min="1" max="1" width="4.140625" style="84" customWidth="1"/>
    <col min="2" max="2" width="7.140625" style="84" customWidth="1"/>
    <col min="3" max="3" width="6.140625" style="84" customWidth="1"/>
    <col min="4" max="5" width="5.42578125" style="84" customWidth="1"/>
    <col min="6" max="6" width="4.42578125" style="84" customWidth="1"/>
    <col min="7" max="7" width="6" style="84" customWidth="1"/>
    <col min="8" max="8" width="4.140625" style="84" customWidth="1"/>
    <col min="9" max="14" width="6" style="84" customWidth="1"/>
    <col min="15" max="22" width="5" style="84" customWidth="1"/>
    <col min="23" max="23" width="5.85546875" style="84" customWidth="1"/>
    <col min="24" max="25" width="11.42578125" style="84"/>
    <col min="26" max="26" width="11" style="84" customWidth="1"/>
    <col min="27" max="27" width="11.42578125" style="84"/>
    <col min="28" max="28" width="9.5703125" style="84" bestFit="1" customWidth="1"/>
    <col min="29" max="29" width="11.42578125" style="84"/>
    <col min="30" max="30" width="8" style="84" bestFit="1" customWidth="1"/>
    <col min="31" max="31" width="11.42578125" style="84"/>
    <col min="32" max="32" width="10.28515625" style="84" customWidth="1"/>
    <col min="33" max="33" width="11.42578125" style="84"/>
    <col min="34" max="34" width="10.140625" style="84" customWidth="1"/>
    <col min="35" max="16384" width="11.42578125" style="84"/>
  </cols>
  <sheetData>
    <row r="1" spans="1:34" ht="33.75">
      <c r="A1" s="341" t="s">
        <v>196</v>
      </c>
      <c r="B1" s="341"/>
      <c r="C1" s="341"/>
      <c r="D1" s="341"/>
      <c r="E1" s="341"/>
      <c r="F1" s="341"/>
      <c r="G1" s="342">
        <f ca="1">TODAY()</f>
        <v>43291</v>
      </c>
      <c r="H1" s="342"/>
      <c r="I1" s="342"/>
      <c r="J1" s="343" t="s">
        <v>197</v>
      </c>
      <c r="K1" s="343"/>
      <c r="L1" s="343"/>
      <c r="M1" s="343"/>
      <c r="N1" s="343"/>
      <c r="O1" s="343"/>
      <c r="P1" s="343"/>
      <c r="Q1" s="343"/>
      <c r="R1" s="343"/>
      <c r="S1" s="343"/>
      <c r="T1" s="342">
        <f ca="1">TODAY()</f>
        <v>43291</v>
      </c>
      <c r="U1" s="342"/>
      <c r="V1" s="342"/>
      <c r="W1" s="342"/>
      <c r="Y1" s="354" t="s">
        <v>294</v>
      </c>
      <c r="Z1" s="354"/>
      <c r="AA1" s="354" t="s">
        <v>295</v>
      </c>
      <c r="AB1" s="354"/>
      <c r="AC1" s="354" t="s">
        <v>5</v>
      </c>
      <c r="AD1" s="354"/>
      <c r="AE1" s="354" t="s">
        <v>296</v>
      </c>
      <c r="AF1" s="354"/>
      <c r="AG1" s="354" t="s">
        <v>297</v>
      </c>
      <c r="AH1" s="354"/>
    </row>
    <row r="2" spans="1:34">
      <c r="A2" s="346"/>
      <c r="B2" s="347"/>
      <c r="C2" s="349" t="s">
        <v>198</v>
      </c>
      <c r="D2" s="349"/>
      <c r="E2" s="349"/>
      <c r="F2" s="350" t="s">
        <v>199</v>
      </c>
      <c r="G2" s="350"/>
      <c r="H2" s="350"/>
      <c r="I2" s="351" t="s">
        <v>200</v>
      </c>
      <c r="J2" s="351"/>
      <c r="K2" s="351"/>
      <c r="L2" s="352" t="s">
        <v>201</v>
      </c>
      <c r="M2" s="352"/>
      <c r="N2" s="352"/>
      <c r="O2" s="353" t="s">
        <v>202</v>
      </c>
      <c r="P2" s="353"/>
      <c r="Q2" s="353"/>
      <c r="R2" s="337" t="s">
        <v>203</v>
      </c>
      <c r="S2" s="337"/>
      <c r="T2" s="337"/>
      <c r="U2" s="338" t="s">
        <v>204</v>
      </c>
      <c r="V2" s="338"/>
      <c r="W2" s="338"/>
      <c r="Y2" s="111" t="s">
        <v>233</v>
      </c>
      <c r="Z2" s="111" t="s">
        <v>234</v>
      </c>
      <c r="AA2" s="111" t="s">
        <v>233</v>
      </c>
      <c r="AB2" s="111" t="s">
        <v>234</v>
      </c>
      <c r="AC2" s="111" t="s">
        <v>233</v>
      </c>
      <c r="AD2" s="111" t="s">
        <v>234</v>
      </c>
      <c r="AE2" s="111" t="s">
        <v>233</v>
      </c>
      <c r="AF2" s="111" t="s">
        <v>234</v>
      </c>
      <c r="AG2" s="111" t="s">
        <v>233</v>
      </c>
      <c r="AH2" s="111" t="s">
        <v>234</v>
      </c>
    </row>
    <row r="3" spans="1:34">
      <c r="A3" s="348"/>
      <c r="B3" s="340"/>
      <c r="C3" s="85" t="s">
        <v>205</v>
      </c>
      <c r="D3" s="85" t="s">
        <v>206</v>
      </c>
      <c r="E3" s="85" t="s">
        <v>207</v>
      </c>
      <c r="F3" s="86" t="s">
        <v>205</v>
      </c>
      <c r="G3" s="86" t="s">
        <v>206</v>
      </c>
      <c r="H3" s="86" t="s">
        <v>207</v>
      </c>
      <c r="I3" s="87" t="s">
        <v>205</v>
      </c>
      <c r="J3" s="87" t="s">
        <v>206</v>
      </c>
      <c r="K3" s="87" t="s">
        <v>207</v>
      </c>
      <c r="L3" s="88" t="s">
        <v>205</v>
      </c>
      <c r="M3" s="88" t="s">
        <v>206</v>
      </c>
      <c r="N3" s="88" t="s">
        <v>207</v>
      </c>
      <c r="O3" s="89" t="s">
        <v>205</v>
      </c>
      <c r="P3" s="89" t="s">
        <v>206</v>
      </c>
      <c r="Q3" s="89" t="s">
        <v>207</v>
      </c>
      <c r="R3" s="90" t="s">
        <v>205</v>
      </c>
      <c r="S3" s="90" t="s">
        <v>206</v>
      </c>
      <c r="T3" s="90" t="s">
        <v>207</v>
      </c>
      <c r="U3" s="91" t="s">
        <v>205</v>
      </c>
      <c r="V3" s="91" t="s">
        <v>206</v>
      </c>
      <c r="W3" s="91" t="s">
        <v>207</v>
      </c>
      <c r="Z3" s="114"/>
      <c r="AB3" s="114"/>
      <c r="AD3" s="114"/>
      <c r="AF3" s="114"/>
      <c r="AH3" s="114"/>
    </row>
    <row r="4" spans="1:34" ht="22.5">
      <c r="A4" s="336" t="s">
        <v>94</v>
      </c>
      <c r="B4" s="336"/>
      <c r="C4" s="92" t="e">
        <f>COUNTIF(MMM,"ذ")</f>
        <v>#VALUE!</v>
      </c>
      <c r="D4" s="92" t="e">
        <f>COUNTIF(MMM,"أ")</f>
        <v>#VALUE!</v>
      </c>
      <c r="E4" s="92" t="e">
        <f>SUM(C4:D4)</f>
        <v>#VALUE!</v>
      </c>
      <c r="F4" s="93" t="e">
        <f>COUNTIF(MMM,"ع1")</f>
        <v>#VALUE!</v>
      </c>
      <c r="G4" s="93" t="e">
        <f>COUNTIF(MMM,"ع2")</f>
        <v>#VALUE!</v>
      </c>
      <c r="H4" s="93" t="e">
        <f>SUM(F4:G4)</f>
        <v>#VALUE!</v>
      </c>
      <c r="I4" s="94" t="e">
        <f>COUNTIF(MMM,"م1")</f>
        <v>#VALUE!</v>
      </c>
      <c r="J4" s="94" t="e">
        <f>COUNTIF(MMM,"م2")</f>
        <v>#VALUE!</v>
      </c>
      <c r="K4" s="94" t="e">
        <f>SUM(I4:J4)</f>
        <v>#VALUE!</v>
      </c>
      <c r="L4" s="95" t="e">
        <f>COUNTIF(MMM,"ن د1")</f>
        <v>#VALUE!</v>
      </c>
      <c r="M4" s="95" t="e">
        <f>COUNTIF(MMM,"ن د2")</f>
        <v>#VALUE!</v>
      </c>
      <c r="N4" s="95" t="e">
        <f>SUM(L4:M4)</f>
        <v>#VALUE!</v>
      </c>
      <c r="O4" s="96" t="e">
        <f>SUM(I4+L4)</f>
        <v>#VALUE!</v>
      </c>
      <c r="P4" s="96" t="e">
        <f>SUM(J4+M4)</f>
        <v>#VALUE!</v>
      </c>
      <c r="Q4" s="96" t="e">
        <f>SUM(O4:P4)</f>
        <v>#VALUE!</v>
      </c>
      <c r="R4" s="97" t="e">
        <f>COUNTIF(MMM,"خ1")</f>
        <v>#VALUE!</v>
      </c>
      <c r="S4" s="97" t="e">
        <f>COUNTIF(MMM,"خ2")</f>
        <v>#VALUE!</v>
      </c>
      <c r="T4" s="97" t="e">
        <f>SUM(R4:S4)</f>
        <v>#VALUE!</v>
      </c>
      <c r="U4" s="98" t="e">
        <f>SUM(O4+R4)</f>
        <v>#VALUE!</v>
      </c>
      <c r="V4" s="98" t="e">
        <f>SUM(P4+S4)</f>
        <v>#VALUE!</v>
      </c>
      <c r="W4" s="98" t="e">
        <f>SUM(U4:V4)</f>
        <v>#VALUE!</v>
      </c>
      <c r="X4" s="144"/>
      <c r="Y4" s="145">
        <v>8</v>
      </c>
      <c r="Z4" s="146"/>
      <c r="AA4" s="145">
        <v>7</v>
      </c>
      <c r="AB4" s="146"/>
      <c r="AC4" s="145">
        <v>4</v>
      </c>
      <c r="AD4" s="146"/>
      <c r="AE4" s="145">
        <v>8</v>
      </c>
      <c r="AF4" s="146"/>
      <c r="AG4" s="145">
        <v>6</v>
      </c>
      <c r="AH4" s="146"/>
    </row>
    <row r="5" spans="1:34" ht="22.5">
      <c r="A5" s="336" t="s">
        <v>2</v>
      </c>
      <c r="B5" s="99" t="s">
        <v>208</v>
      </c>
      <c r="C5" s="92" t="e">
        <f>COUNTIF(GC3GC,"ذ")</f>
        <v>#VALUE!</v>
      </c>
      <c r="D5" s="92" t="e">
        <f>COUNTIF(GC3GC,"أ")</f>
        <v>#VALUE!</v>
      </c>
      <c r="E5" s="92" t="e">
        <f t="shared" ref="E5:E13" si="0">SUM(C5:D5)</f>
        <v>#VALUE!</v>
      </c>
      <c r="F5" s="93" t="e">
        <f>COUNTIF(GC3GC,"ع1")</f>
        <v>#VALUE!</v>
      </c>
      <c r="G5" s="93" t="e">
        <f>COUNTIF(GC3GC,"ع2")</f>
        <v>#VALUE!</v>
      </c>
      <c r="H5" s="93" t="e">
        <f t="shared" ref="H5:H13" si="1">SUM(F5:G5)</f>
        <v>#VALUE!</v>
      </c>
      <c r="I5" s="94" t="e">
        <f>COUNTIF(GC3GC,"م1")</f>
        <v>#VALUE!</v>
      </c>
      <c r="J5" s="94" t="e">
        <f>COUNTIF(GC3GC,"م2")</f>
        <v>#VALUE!</v>
      </c>
      <c r="K5" s="94" t="e">
        <f t="shared" ref="K5:K13" si="2">SUM(I5:J5)</f>
        <v>#VALUE!</v>
      </c>
      <c r="L5" s="95" t="e">
        <f>COUNTIF(GC3GC,"ن د1")</f>
        <v>#VALUE!</v>
      </c>
      <c r="M5" s="95" t="e">
        <f>COUNTIF(GC3GC,"ن د2")</f>
        <v>#VALUE!</v>
      </c>
      <c r="N5" s="95" t="e">
        <f t="shared" ref="N5:N13" si="3">SUM(L5:M5)</f>
        <v>#VALUE!</v>
      </c>
      <c r="O5" s="96" t="e">
        <f t="shared" ref="O5:P13" si="4">SUM(I5+L5)</f>
        <v>#VALUE!</v>
      </c>
      <c r="P5" s="96" t="e">
        <f t="shared" si="4"/>
        <v>#VALUE!</v>
      </c>
      <c r="Q5" s="96" t="e">
        <f t="shared" ref="Q5:Q13" si="5">SUM(O5:P5)</f>
        <v>#VALUE!</v>
      </c>
      <c r="R5" s="97" t="e">
        <f>COUNTIF(GC3GC,"خ1")</f>
        <v>#VALUE!</v>
      </c>
      <c r="S5" s="97" t="e">
        <f>COUNTIF(GC3GC,"خ2")</f>
        <v>#VALUE!</v>
      </c>
      <c r="T5" s="97" t="e">
        <f t="shared" ref="T5:T13" si="6">SUM(R5:S5)</f>
        <v>#VALUE!</v>
      </c>
      <c r="U5" s="98" t="e">
        <f t="shared" ref="U5:V13" si="7">SUM(O5+R5)</f>
        <v>#VALUE!</v>
      </c>
      <c r="V5" s="98" t="e">
        <f t="shared" si="7"/>
        <v>#VALUE!</v>
      </c>
      <c r="W5" s="98" t="e">
        <f t="shared" ref="W5:W13" si="8">SUM(U5:V5)</f>
        <v>#VALUE!</v>
      </c>
      <c r="X5" s="358" t="e">
        <f>SUM(W5:W6)</f>
        <v>#VALUE!</v>
      </c>
      <c r="Y5" s="355">
        <v>8</v>
      </c>
      <c r="Z5" s="356"/>
      <c r="AA5" s="355">
        <v>8</v>
      </c>
      <c r="AB5" s="356"/>
      <c r="AC5" s="355">
        <v>4</v>
      </c>
      <c r="AD5" s="356"/>
      <c r="AE5" s="355">
        <v>8</v>
      </c>
      <c r="AF5" s="356"/>
      <c r="AG5" s="355">
        <v>6</v>
      </c>
      <c r="AH5" s="356"/>
    </row>
    <row r="6" spans="1:34" ht="22.5">
      <c r="A6" s="336"/>
      <c r="B6" s="99" t="s">
        <v>209</v>
      </c>
      <c r="C6" s="92" t="e">
        <f>COUNTIF(GE3GE,"ذ")</f>
        <v>#VALUE!</v>
      </c>
      <c r="D6" s="92" t="e">
        <f>COUNTIF(GE3GE,"أ")</f>
        <v>#VALUE!</v>
      </c>
      <c r="E6" s="92" t="e">
        <f t="shared" si="0"/>
        <v>#VALUE!</v>
      </c>
      <c r="F6" s="93" t="e">
        <f>COUNTIF(GE3GE,"ع1")</f>
        <v>#VALUE!</v>
      </c>
      <c r="G6" s="93" t="e">
        <f>COUNTIF(GE3GE,"ع2")</f>
        <v>#VALUE!</v>
      </c>
      <c r="H6" s="93" t="e">
        <f t="shared" si="1"/>
        <v>#VALUE!</v>
      </c>
      <c r="I6" s="94" t="e">
        <f>COUNTIF(GE3GE,"م1")</f>
        <v>#VALUE!</v>
      </c>
      <c r="J6" s="94" t="e">
        <f>COUNTIF(GE3GE,"م2")</f>
        <v>#VALUE!</v>
      </c>
      <c r="K6" s="94" t="e">
        <f t="shared" si="2"/>
        <v>#VALUE!</v>
      </c>
      <c r="L6" s="95" t="e">
        <f>COUNTIF(GE3GE,"ن د1")</f>
        <v>#VALUE!</v>
      </c>
      <c r="M6" s="95" t="e">
        <f>COUNTIF(GE3GE,"ن د2")</f>
        <v>#VALUE!</v>
      </c>
      <c r="N6" s="95" t="e">
        <f t="shared" si="3"/>
        <v>#VALUE!</v>
      </c>
      <c r="O6" s="96" t="e">
        <f t="shared" si="4"/>
        <v>#VALUE!</v>
      </c>
      <c r="P6" s="96" t="e">
        <f t="shared" si="4"/>
        <v>#VALUE!</v>
      </c>
      <c r="Q6" s="96" t="e">
        <f t="shared" si="5"/>
        <v>#VALUE!</v>
      </c>
      <c r="R6" s="97" t="e">
        <f>COUNTIF(GE3GE,"خ1")</f>
        <v>#VALUE!</v>
      </c>
      <c r="S6" s="97" t="e">
        <f>COUNTIF(GE3GE,"خ2")</f>
        <v>#VALUE!</v>
      </c>
      <c r="T6" s="97" t="e">
        <f t="shared" si="6"/>
        <v>#VALUE!</v>
      </c>
      <c r="U6" s="98" t="e">
        <f t="shared" si="7"/>
        <v>#VALUE!</v>
      </c>
      <c r="V6" s="98" t="e">
        <f t="shared" si="7"/>
        <v>#VALUE!</v>
      </c>
      <c r="W6" s="98" t="e">
        <f t="shared" si="8"/>
        <v>#VALUE!</v>
      </c>
      <c r="X6" s="358"/>
      <c r="Y6" s="355"/>
      <c r="Z6" s="356"/>
      <c r="AA6" s="355"/>
      <c r="AB6" s="356"/>
      <c r="AC6" s="355"/>
      <c r="AD6" s="356"/>
      <c r="AE6" s="355"/>
      <c r="AF6" s="356"/>
      <c r="AG6" s="355"/>
      <c r="AH6" s="356"/>
    </row>
    <row r="7" spans="1:34" ht="22.5">
      <c r="A7" s="339" t="s">
        <v>210</v>
      </c>
      <c r="B7" s="340"/>
      <c r="C7" s="92" t="e">
        <f>COUNTIF(SE3SEX,"ذ")</f>
        <v>#VALUE!</v>
      </c>
      <c r="D7" s="92" t="e">
        <f>COUNTIF(SE3SEX,"أ")</f>
        <v>#VALUE!</v>
      </c>
      <c r="E7" s="92" t="e">
        <f t="shared" si="0"/>
        <v>#VALUE!</v>
      </c>
      <c r="F7" s="93" t="e">
        <f>COUNTIF(SE3SEX,"ع1")</f>
        <v>#VALUE!</v>
      </c>
      <c r="G7" s="93" t="e">
        <f>COUNTIF(SE3SEX,"ع2")</f>
        <v>#VALUE!</v>
      </c>
      <c r="H7" s="93" t="e">
        <f t="shared" si="1"/>
        <v>#VALUE!</v>
      </c>
      <c r="I7" s="94" t="e">
        <f>COUNTIF(SE3SEX,"م1")</f>
        <v>#VALUE!</v>
      </c>
      <c r="J7" s="94" t="e">
        <f>COUNTIF(SE3SEX,"م2")</f>
        <v>#VALUE!</v>
      </c>
      <c r="K7" s="94" t="e">
        <f t="shared" si="2"/>
        <v>#VALUE!</v>
      </c>
      <c r="L7" s="95" t="e">
        <f>COUNTIF(SE3SEX,"ن د1")</f>
        <v>#VALUE!</v>
      </c>
      <c r="M7" s="95" t="e">
        <f>COUNTIF(SE3SEX,"ن د2")</f>
        <v>#VALUE!</v>
      </c>
      <c r="N7" s="95" t="e">
        <f t="shared" si="3"/>
        <v>#VALUE!</v>
      </c>
      <c r="O7" s="96" t="e">
        <f t="shared" si="4"/>
        <v>#VALUE!</v>
      </c>
      <c r="P7" s="96" t="e">
        <f t="shared" si="4"/>
        <v>#VALUE!</v>
      </c>
      <c r="Q7" s="96" t="e">
        <f t="shared" si="5"/>
        <v>#VALUE!</v>
      </c>
      <c r="R7" s="97" t="e">
        <f>COUNTIF(SE3SEX,"خ1")</f>
        <v>#VALUE!</v>
      </c>
      <c r="S7" s="97" t="e">
        <f>COUNTIF(SE3SEX,"خ2")</f>
        <v>#VALUE!</v>
      </c>
      <c r="T7" s="97" t="e">
        <f t="shared" si="6"/>
        <v>#VALUE!</v>
      </c>
      <c r="U7" s="98" t="e">
        <f t="shared" si="7"/>
        <v>#VALUE!</v>
      </c>
      <c r="V7" s="98" t="e">
        <f t="shared" si="7"/>
        <v>#VALUE!</v>
      </c>
      <c r="W7" s="98" t="e">
        <f t="shared" si="8"/>
        <v>#VALUE!</v>
      </c>
      <c r="X7" s="144"/>
      <c r="Y7" s="145">
        <v>8</v>
      </c>
      <c r="Z7" s="146"/>
      <c r="AA7" s="145">
        <v>8</v>
      </c>
      <c r="AB7" s="146"/>
      <c r="AC7" s="145">
        <v>4</v>
      </c>
      <c r="AD7" s="146"/>
      <c r="AE7" s="145">
        <v>6</v>
      </c>
      <c r="AF7" s="146"/>
      <c r="AG7" s="145">
        <v>6</v>
      </c>
      <c r="AH7" s="146"/>
    </row>
    <row r="8" spans="1:34" ht="22.5">
      <c r="A8" s="339" t="s">
        <v>211</v>
      </c>
      <c r="B8" s="340"/>
      <c r="C8" s="92" t="e">
        <f>COUNTIF(SE3SEXX,"ذ")</f>
        <v>#VALUE!</v>
      </c>
      <c r="D8" s="92" t="e">
        <f>COUNTIF(SE3SEXX,"أ")</f>
        <v>#VALUE!</v>
      </c>
      <c r="E8" s="92" t="e">
        <f>SUM(C8:D8)</f>
        <v>#VALUE!</v>
      </c>
      <c r="F8" s="93" t="e">
        <f>COUNTIF(SE3SEXX,"ع1")</f>
        <v>#VALUE!</v>
      </c>
      <c r="G8" s="93" t="e">
        <f>COUNTIF(SE3SEXX,"ع2")</f>
        <v>#VALUE!</v>
      </c>
      <c r="H8" s="93" t="e">
        <f>SUM(F8:G8)</f>
        <v>#VALUE!</v>
      </c>
      <c r="I8" s="94" t="e">
        <f>COUNTIF(SE3SEXX,"م1")</f>
        <v>#VALUE!</v>
      </c>
      <c r="J8" s="94" t="e">
        <f>COUNTIF(SE3SEXX,"م2")</f>
        <v>#VALUE!</v>
      </c>
      <c r="K8" s="94" t="e">
        <f>SUM(I8:J8)</f>
        <v>#VALUE!</v>
      </c>
      <c r="L8" s="95" t="e">
        <f>COUNTIF(SE3SEXX,"ن د1")</f>
        <v>#VALUE!</v>
      </c>
      <c r="M8" s="95" t="e">
        <f>COUNTIF(SE3SEXX,"ن د2")</f>
        <v>#VALUE!</v>
      </c>
      <c r="N8" s="95" t="e">
        <f t="shared" si="3"/>
        <v>#VALUE!</v>
      </c>
      <c r="O8" s="96" t="e">
        <f t="shared" si="4"/>
        <v>#VALUE!</v>
      </c>
      <c r="P8" s="96" t="e">
        <f t="shared" si="4"/>
        <v>#VALUE!</v>
      </c>
      <c r="Q8" s="96" t="e">
        <f t="shared" si="5"/>
        <v>#VALUE!</v>
      </c>
      <c r="R8" s="97" t="e">
        <f>COUNTIF(SE3SEXX,"خ1")</f>
        <v>#VALUE!</v>
      </c>
      <c r="S8" s="97" t="e">
        <f>COUNTIF(SE3SEXX,"خ2")</f>
        <v>#VALUE!</v>
      </c>
      <c r="T8" s="97" t="e">
        <f t="shared" si="6"/>
        <v>#VALUE!</v>
      </c>
      <c r="U8" s="98" t="e">
        <f t="shared" si="7"/>
        <v>#VALUE!</v>
      </c>
      <c r="V8" s="98" t="e">
        <f t="shared" si="7"/>
        <v>#VALUE!</v>
      </c>
      <c r="W8" s="98" t="e">
        <f t="shared" si="8"/>
        <v>#VALUE!</v>
      </c>
      <c r="X8" s="144"/>
      <c r="Y8" s="145">
        <v>8</v>
      </c>
      <c r="Z8" s="146"/>
      <c r="AA8" s="145">
        <v>8</v>
      </c>
      <c r="AB8" s="146"/>
      <c r="AC8" s="145">
        <v>4</v>
      </c>
      <c r="AD8" s="146"/>
      <c r="AE8" s="145">
        <v>6</v>
      </c>
      <c r="AF8" s="146"/>
      <c r="AG8" s="145">
        <v>6</v>
      </c>
      <c r="AH8" s="146"/>
    </row>
    <row r="9" spans="1:34" ht="22.5">
      <c r="A9" s="339" t="s">
        <v>212</v>
      </c>
      <c r="B9" s="340"/>
      <c r="C9" s="92" t="e">
        <f>COUNTIF(SE3SEXXX,"ذ")</f>
        <v>#VALUE!</v>
      </c>
      <c r="D9" s="92" t="e">
        <f>COUNTIF(SE3SEXXX,"أ")</f>
        <v>#VALUE!</v>
      </c>
      <c r="E9" s="92" t="e">
        <f>SUM(C9:D9)</f>
        <v>#VALUE!</v>
      </c>
      <c r="F9" s="93" t="e">
        <f>COUNTIF(SE3SEXXX,"ع1")</f>
        <v>#VALUE!</v>
      </c>
      <c r="G9" s="93" t="e">
        <f>COUNTIF(SE3SEXXX,"ع2")</f>
        <v>#VALUE!</v>
      </c>
      <c r="H9" s="93" t="e">
        <f>SUM(F9:G9)</f>
        <v>#VALUE!</v>
      </c>
      <c r="I9" s="94" t="e">
        <f>COUNTIF(SE3SEXXX,"م1")</f>
        <v>#VALUE!</v>
      </c>
      <c r="J9" s="94" t="e">
        <f>COUNTIF(SE3SEXXX,"م2")</f>
        <v>#VALUE!</v>
      </c>
      <c r="K9" s="94" t="e">
        <f>SUM(I9:J9)</f>
        <v>#VALUE!</v>
      </c>
      <c r="L9" s="95" t="e">
        <f>COUNTIF(SE3SEXXX,"ن د1")</f>
        <v>#VALUE!</v>
      </c>
      <c r="M9" s="95" t="e">
        <f>COUNTIF(SE3SEXXX,"ن د2")</f>
        <v>#VALUE!</v>
      </c>
      <c r="N9" s="95" t="e">
        <f t="shared" si="3"/>
        <v>#VALUE!</v>
      </c>
      <c r="O9" s="96" t="e">
        <f t="shared" si="4"/>
        <v>#VALUE!</v>
      </c>
      <c r="P9" s="96" t="e">
        <f t="shared" si="4"/>
        <v>#VALUE!</v>
      </c>
      <c r="Q9" s="96" t="e">
        <f t="shared" si="5"/>
        <v>#VALUE!</v>
      </c>
      <c r="R9" s="97" t="e">
        <f>COUNTIF(SE3SEXXX,"خ1")</f>
        <v>#VALUE!</v>
      </c>
      <c r="S9" s="97" t="e">
        <f>COUNTIF(SE3SEXXX,"خ2")</f>
        <v>#VALUE!</v>
      </c>
      <c r="T9" s="97" t="e">
        <f t="shared" si="6"/>
        <v>#VALUE!</v>
      </c>
      <c r="U9" s="98" t="e">
        <f t="shared" si="7"/>
        <v>#VALUE!</v>
      </c>
      <c r="V9" s="98" t="e">
        <f t="shared" si="7"/>
        <v>#VALUE!</v>
      </c>
      <c r="W9" s="98" t="e">
        <f t="shared" si="8"/>
        <v>#VALUE!</v>
      </c>
      <c r="X9" s="144"/>
      <c r="Y9" s="145">
        <v>8</v>
      </c>
      <c r="Z9" s="146"/>
      <c r="AA9" s="145">
        <v>7</v>
      </c>
      <c r="AB9" s="146"/>
      <c r="AC9" s="145">
        <v>4</v>
      </c>
      <c r="AD9" s="146"/>
      <c r="AE9" s="145">
        <v>7</v>
      </c>
      <c r="AF9" s="146"/>
      <c r="AG9" s="145">
        <v>6</v>
      </c>
      <c r="AH9" s="146"/>
    </row>
    <row r="10" spans="1:34" ht="22.5">
      <c r="A10" s="336" t="s">
        <v>213</v>
      </c>
      <c r="B10" s="336"/>
      <c r="C10" s="92" t="e">
        <f>COUNTIF(GEST,"ذ")</f>
        <v>#VALUE!</v>
      </c>
      <c r="D10" s="92" t="e">
        <f>COUNTIF(GEST,"أ")</f>
        <v>#VALUE!</v>
      </c>
      <c r="E10" s="92" t="e">
        <f t="shared" si="0"/>
        <v>#VALUE!</v>
      </c>
      <c r="F10" s="93" t="e">
        <f>COUNTIF(GEST,"ع1")</f>
        <v>#VALUE!</v>
      </c>
      <c r="G10" s="93" t="e">
        <f>COUNTIF(GEST,"ع2")</f>
        <v>#VALUE!</v>
      </c>
      <c r="H10" s="93" t="e">
        <f t="shared" si="1"/>
        <v>#VALUE!</v>
      </c>
      <c r="I10" s="94" t="e">
        <f>COUNTIF(GEST,"م1")</f>
        <v>#VALUE!</v>
      </c>
      <c r="J10" s="94" t="e">
        <f>COUNTIF(GEST,"م2")</f>
        <v>#VALUE!</v>
      </c>
      <c r="K10" s="94" t="e">
        <f t="shared" si="2"/>
        <v>#VALUE!</v>
      </c>
      <c r="L10" s="95" t="e">
        <f>COUNTIF(GEST,"ن د1")</f>
        <v>#VALUE!</v>
      </c>
      <c r="M10" s="95" t="e">
        <f>COUNTIF(GEST,"ن د2")</f>
        <v>#VALUE!</v>
      </c>
      <c r="N10" s="95" t="e">
        <f t="shared" si="3"/>
        <v>#VALUE!</v>
      </c>
      <c r="O10" s="96" t="e">
        <f t="shared" si="4"/>
        <v>#VALUE!</v>
      </c>
      <c r="P10" s="96" t="e">
        <f t="shared" si="4"/>
        <v>#VALUE!</v>
      </c>
      <c r="Q10" s="96" t="e">
        <f t="shared" si="5"/>
        <v>#VALUE!</v>
      </c>
      <c r="R10" s="97" t="e">
        <f>COUNTIF(GEST,"خ1")</f>
        <v>#VALUE!</v>
      </c>
      <c r="S10" s="97" t="e">
        <f>COUNTIF(GEST,"خ2")</f>
        <v>#VALUE!</v>
      </c>
      <c r="T10" s="97" t="e">
        <f t="shared" si="6"/>
        <v>#VALUE!</v>
      </c>
      <c r="U10" s="98" t="e">
        <f t="shared" si="7"/>
        <v>#VALUE!</v>
      </c>
      <c r="V10" s="98" t="e">
        <f t="shared" si="7"/>
        <v>#VALUE!</v>
      </c>
      <c r="W10" s="98" t="e">
        <f t="shared" si="8"/>
        <v>#VALUE!</v>
      </c>
      <c r="X10" s="144"/>
      <c r="Y10" s="145">
        <v>7</v>
      </c>
      <c r="Z10" s="146"/>
      <c r="AA10" s="145">
        <v>7</v>
      </c>
      <c r="AB10" s="146"/>
      <c r="AC10" s="145">
        <v>4</v>
      </c>
      <c r="AD10" s="146"/>
      <c r="AE10" s="145">
        <v>8</v>
      </c>
      <c r="AF10" s="146"/>
      <c r="AG10" s="145">
        <v>6</v>
      </c>
      <c r="AH10" s="146"/>
    </row>
    <row r="11" spans="1:34" ht="22.5">
      <c r="A11" s="336" t="s">
        <v>214</v>
      </c>
      <c r="B11" s="336"/>
      <c r="C11" s="92" t="e">
        <f>COUNTIF(LPH,"ذ")</f>
        <v>#VALUE!</v>
      </c>
      <c r="D11" s="92" t="e">
        <f>COUNTIF(LPH,"أ")</f>
        <v>#VALUE!</v>
      </c>
      <c r="E11" s="92" t="e">
        <f t="shared" si="0"/>
        <v>#VALUE!</v>
      </c>
      <c r="F11" s="93" t="e">
        <f>COUNTIF(LPH,"ع1")</f>
        <v>#VALUE!</v>
      </c>
      <c r="G11" s="93" t="e">
        <f>COUNTIF(LPH,"ع2")</f>
        <v>#VALUE!</v>
      </c>
      <c r="H11" s="93" t="e">
        <f t="shared" si="1"/>
        <v>#VALUE!</v>
      </c>
      <c r="I11" s="94" t="e">
        <f>COUNTIF(LPH,"م1")</f>
        <v>#VALUE!</v>
      </c>
      <c r="J11" s="94" t="e">
        <f>COUNTIF(LPH,"م2")</f>
        <v>#VALUE!</v>
      </c>
      <c r="K11" s="94" t="e">
        <f t="shared" si="2"/>
        <v>#VALUE!</v>
      </c>
      <c r="L11" s="95" t="e">
        <f>COUNTIF(LPH,"ن د1")</f>
        <v>#VALUE!</v>
      </c>
      <c r="M11" s="95" t="e">
        <f>COUNTIF(LPH,"ن د2")</f>
        <v>#VALUE!</v>
      </c>
      <c r="N11" s="95" t="e">
        <f t="shared" si="3"/>
        <v>#VALUE!</v>
      </c>
      <c r="O11" s="96" t="e">
        <f t="shared" si="4"/>
        <v>#VALUE!</v>
      </c>
      <c r="P11" s="96" t="e">
        <f t="shared" si="4"/>
        <v>#VALUE!</v>
      </c>
      <c r="Q11" s="96" t="e">
        <f t="shared" si="5"/>
        <v>#VALUE!</v>
      </c>
      <c r="R11" s="97" t="e">
        <f>COUNTIF(LPH,"خ1")</f>
        <v>#VALUE!</v>
      </c>
      <c r="S11" s="97" t="e">
        <f>COUNTIF(LPH,"خ2")</f>
        <v>#VALUE!</v>
      </c>
      <c r="T11" s="97" t="e">
        <f t="shared" si="6"/>
        <v>#VALUE!</v>
      </c>
      <c r="U11" s="98" t="e">
        <f t="shared" si="7"/>
        <v>#VALUE!</v>
      </c>
      <c r="V11" s="98" t="e">
        <f t="shared" si="7"/>
        <v>#VALUE!</v>
      </c>
      <c r="W11" s="98" t="e">
        <f t="shared" si="8"/>
        <v>#VALUE!</v>
      </c>
      <c r="X11" s="144"/>
      <c r="Y11" s="145">
        <v>8</v>
      </c>
      <c r="Z11" s="146"/>
      <c r="AA11" s="145">
        <v>6</v>
      </c>
      <c r="AB11" s="146"/>
      <c r="AC11" s="145">
        <v>4</v>
      </c>
      <c r="AD11" s="146"/>
      <c r="AE11" s="145">
        <v>8</v>
      </c>
      <c r="AF11" s="146"/>
      <c r="AG11" s="145">
        <v>6</v>
      </c>
      <c r="AH11" s="146"/>
    </row>
    <row r="12" spans="1:34" ht="22.5">
      <c r="A12" s="336" t="s">
        <v>10</v>
      </c>
      <c r="B12" s="336"/>
      <c r="C12" s="92" t="e">
        <f>COUNTIF(LPHH,"ذ")</f>
        <v>#VALUE!</v>
      </c>
      <c r="D12" s="92" t="e">
        <f>COUNTIF(LPHH,"أ")</f>
        <v>#VALUE!</v>
      </c>
      <c r="E12" s="92" t="e">
        <f>SUM(C12:D12)</f>
        <v>#VALUE!</v>
      </c>
      <c r="F12" s="93" t="e">
        <f>COUNTIF(LPHH,"ع1")</f>
        <v>#VALUE!</v>
      </c>
      <c r="G12" s="93" t="e">
        <f>COUNTIF(LPHH,"ع2")</f>
        <v>#VALUE!</v>
      </c>
      <c r="H12" s="93" t="e">
        <f>SUM(F12:G12)</f>
        <v>#VALUE!</v>
      </c>
      <c r="I12" s="94" t="e">
        <f>COUNTIF(LPHH,"م1")</f>
        <v>#VALUE!</v>
      </c>
      <c r="J12" s="94" t="e">
        <f>COUNTIF(LPHH,"م2")</f>
        <v>#VALUE!</v>
      </c>
      <c r="K12" s="94" t="e">
        <f>SUM(I12:J12)</f>
        <v>#VALUE!</v>
      </c>
      <c r="L12" s="95" t="e">
        <f>COUNTIF(LPHH,"ن د1")</f>
        <v>#VALUE!</v>
      </c>
      <c r="M12" s="95" t="e">
        <f>COUNTIF(LPHH,"ن د2")</f>
        <v>#VALUE!</v>
      </c>
      <c r="N12" s="95" t="e">
        <f t="shared" si="3"/>
        <v>#VALUE!</v>
      </c>
      <c r="O12" s="96" t="e">
        <f t="shared" si="4"/>
        <v>#VALUE!</v>
      </c>
      <c r="P12" s="96" t="e">
        <f t="shared" si="4"/>
        <v>#VALUE!</v>
      </c>
      <c r="Q12" s="96" t="e">
        <f t="shared" si="5"/>
        <v>#VALUE!</v>
      </c>
      <c r="R12" s="97" t="e">
        <f>COUNTIF(LPHH,"خ1")</f>
        <v>#VALUE!</v>
      </c>
      <c r="S12" s="97">
        <v>7</v>
      </c>
      <c r="T12" s="97" t="e">
        <f t="shared" si="6"/>
        <v>#VALUE!</v>
      </c>
      <c r="U12" s="98" t="e">
        <f t="shared" si="7"/>
        <v>#VALUE!</v>
      </c>
      <c r="V12" s="98" t="e">
        <f t="shared" si="7"/>
        <v>#VALUE!</v>
      </c>
      <c r="W12" s="98" t="e">
        <f t="shared" si="8"/>
        <v>#VALUE!</v>
      </c>
      <c r="X12" s="144"/>
      <c r="Y12" s="147">
        <v>6</v>
      </c>
      <c r="Z12" s="146"/>
      <c r="AA12" s="145">
        <v>6</v>
      </c>
      <c r="AB12" s="146"/>
      <c r="AC12" s="145">
        <v>4</v>
      </c>
      <c r="AD12" s="146"/>
      <c r="AE12" s="145">
        <v>8</v>
      </c>
      <c r="AF12" s="146"/>
      <c r="AG12" s="145">
        <v>6</v>
      </c>
      <c r="AH12" s="146"/>
    </row>
    <row r="13" spans="1:34" ht="22.5" customHeight="1">
      <c r="A13" s="336"/>
      <c r="B13" s="336"/>
      <c r="C13" s="92" t="e">
        <f>COUNTIF(LET,"ذ")</f>
        <v>#VALUE!</v>
      </c>
      <c r="D13" s="92" t="e">
        <f>COUNTIF(LET,"أ")</f>
        <v>#VALUE!</v>
      </c>
      <c r="E13" s="92" t="e">
        <f t="shared" si="0"/>
        <v>#VALUE!</v>
      </c>
      <c r="F13" s="93" t="e">
        <f>COUNTIF(LET,"ع1")</f>
        <v>#VALUE!</v>
      </c>
      <c r="G13" s="93" t="e">
        <f>COUNTIF(LET,"ع2")</f>
        <v>#VALUE!</v>
      </c>
      <c r="H13" s="93" t="e">
        <f t="shared" si="1"/>
        <v>#VALUE!</v>
      </c>
      <c r="I13" s="94" t="e">
        <f>COUNTIF(LET,"م1")</f>
        <v>#VALUE!</v>
      </c>
      <c r="J13" s="94" t="e">
        <f>COUNTIF(LET,"م2")</f>
        <v>#VALUE!</v>
      </c>
      <c r="K13" s="94" t="e">
        <f t="shared" si="2"/>
        <v>#VALUE!</v>
      </c>
      <c r="L13" s="95" t="e">
        <f>COUNTIF(LET,"ن د1")</f>
        <v>#VALUE!</v>
      </c>
      <c r="M13" s="95" t="e">
        <f>COUNTIF(LET,"ن د2")</f>
        <v>#VALUE!</v>
      </c>
      <c r="N13" s="95" t="e">
        <f t="shared" si="3"/>
        <v>#VALUE!</v>
      </c>
      <c r="O13" s="96" t="e">
        <f t="shared" si="4"/>
        <v>#VALUE!</v>
      </c>
      <c r="P13" s="96" t="e">
        <f t="shared" si="4"/>
        <v>#VALUE!</v>
      </c>
      <c r="Q13" s="96" t="e">
        <f t="shared" si="5"/>
        <v>#VALUE!</v>
      </c>
      <c r="R13" s="97" t="e">
        <f>COUNTIF(LET,"خ1")</f>
        <v>#VALUE!</v>
      </c>
      <c r="S13" s="97" t="e">
        <f>COUNTIF(LET,"خ2")</f>
        <v>#VALUE!</v>
      </c>
      <c r="T13" s="97" t="e">
        <f t="shared" si="6"/>
        <v>#VALUE!</v>
      </c>
      <c r="U13" s="98" t="e">
        <f t="shared" si="7"/>
        <v>#VALUE!</v>
      </c>
      <c r="V13" s="98" t="e">
        <f t="shared" si="7"/>
        <v>#VALUE!</v>
      </c>
      <c r="W13" s="98" t="e">
        <f t="shared" si="8"/>
        <v>#VALUE!</v>
      </c>
      <c r="X13" s="157" t="s">
        <v>235</v>
      </c>
      <c r="Y13" s="359">
        <f>SUM(Y4:Y12)</f>
        <v>61</v>
      </c>
      <c r="Z13" s="359" t="e">
        <f>Y13*W14</f>
        <v>#VALUE!</v>
      </c>
      <c r="AA13" s="359">
        <f t="shared" ref="AA13:AG13" si="9">SUM(AA4:AA12)</f>
        <v>57</v>
      </c>
      <c r="AB13" s="359" t="e">
        <f>AA13*W14</f>
        <v>#VALUE!</v>
      </c>
      <c r="AC13" s="359">
        <f t="shared" si="9"/>
        <v>32</v>
      </c>
      <c r="AD13" s="359" t="e">
        <f>AC13*W14</f>
        <v>#VALUE!</v>
      </c>
      <c r="AE13" s="359">
        <f t="shared" si="9"/>
        <v>59</v>
      </c>
      <c r="AF13" s="359" t="e">
        <f>AE13*W14</f>
        <v>#VALUE!</v>
      </c>
      <c r="AG13" s="359">
        <f t="shared" si="9"/>
        <v>48</v>
      </c>
      <c r="AH13" s="359" t="e">
        <f>AG13*W14</f>
        <v>#VALUE!</v>
      </c>
    </row>
    <row r="14" spans="1:34" ht="21">
      <c r="A14" s="357" t="s">
        <v>215</v>
      </c>
      <c r="B14" s="357"/>
      <c r="C14" s="100" t="e">
        <f>SUM(C4:C13)</f>
        <v>#VALUE!</v>
      </c>
      <c r="D14" s="100" t="e">
        <f t="shared" ref="D14:W14" si="10">SUM(D4:D13)</f>
        <v>#VALUE!</v>
      </c>
      <c r="E14" s="100" t="e">
        <f t="shared" si="10"/>
        <v>#VALUE!</v>
      </c>
      <c r="F14" s="100" t="e">
        <f t="shared" si="10"/>
        <v>#VALUE!</v>
      </c>
      <c r="G14" s="100" t="e">
        <f t="shared" si="10"/>
        <v>#VALUE!</v>
      </c>
      <c r="H14" s="100" t="e">
        <f t="shared" si="10"/>
        <v>#VALUE!</v>
      </c>
      <c r="I14" s="100" t="e">
        <f>SUM(I4:I13)</f>
        <v>#VALUE!</v>
      </c>
      <c r="J14" s="100" t="e">
        <f t="shared" si="10"/>
        <v>#VALUE!</v>
      </c>
      <c r="K14" s="100" t="e">
        <f t="shared" si="10"/>
        <v>#VALUE!</v>
      </c>
      <c r="L14" s="100" t="e">
        <f t="shared" si="10"/>
        <v>#VALUE!</v>
      </c>
      <c r="M14" s="100" t="e">
        <f t="shared" si="10"/>
        <v>#VALUE!</v>
      </c>
      <c r="N14" s="100" t="e">
        <f t="shared" si="10"/>
        <v>#VALUE!</v>
      </c>
      <c r="O14" s="100" t="e">
        <f t="shared" si="10"/>
        <v>#VALUE!</v>
      </c>
      <c r="P14" s="100" t="e">
        <f t="shared" si="10"/>
        <v>#VALUE!</v>
      </c>
      <c r="Q14" s="100" t="e">
        <f t="shared" si="10"/>
        <v>#VALUE!</v>
      </c>
      <c r="R14" s="100" t="e">
        <f t="shared" si="10"/>
        <v>#VALUE!</v>
      </c>
      <c r="S14" s="100" t="e">
        <f t="shared" si="10"/>
        <v>#VALUE!</v>
      </c>
      <c r="T14" s="100" t="e">
        <f t="shared" si="10"/>
        <v>#VALUE!</v>
      </c>
      <c r="U14" s="101" t="e">
        <f t="shared" si="10"/>
        <v>#VALUE!</v>
      </c>
      <c r="V14" s="101" t="e">
        <f t="shared" si="10"/>
        <v>#VALUE!</v>
      </c>
      <c r="W14" s="101" t="e">
        <f t="shared" si="10"/>
        <v>#VALUE!</v>
      </c>
      <c r="X14" s="158"/>
      <c r="Y14" s="360"/>
      <c r="Z14" s="360"/>
      <c r="AA14" s="360"/>
      <c r="AB14" s="360"/>
      <c r="AC14" s="360"/>
      <c r="AD14" s="360"/>
      <c r="AE14" s="360"/>
      <c r="AF14" s="360"/>
      <c r="AG14" s="360"/>
      <c r="AH14" s="360"/>
    </row>
    <row r="15" spans="1:34" ht="22.5">
      <c r="A15" s="336" t="s">
        <v>27</v>
      </c>
      <c r="B15" s="99" t="s">
        <v>209</v>
      </c>
      <c r="C15" s="92" t="e">
        <f>COUNTIF(GC2GC,"ذ")</f>
        <v>#VALUE!</v>
      </c>
      <c r="D15" s="92" t="e">
        <f>COUNTIF(GC2GC,"أ")</f>
        <v>#VALUE!</v>
      </c>
      <c r="E15" s="92" t="e">
        <f t="shared" ref="E15:E22" si="11">SUM(C15:D15)</f>
        <v>#VALUE!</v>
      </c>
      <c r="F15" s="93" t="e">
        <f>COUNTIF(GC2GC,"ع1")</f>
        <v>#VALUE!</v>
      </c>
      <c r="G15" s="93" t="e">
        <f>COUNTIF(GC2GC,"ع2")</f>
        <v>#VALUE!</v>
      </c>
      <c r="H15" s="93" t="e">
        <f t="shared" ref="H15:H22" si="12">SUM(F15:G15)</f>
        <v>#VALUE!</v>
      </c>
      <c r="I15" s="94" t="e">
        <f>COUNTIF(GC2GC,"م1")</f>
        <v>#VALUE!</v>
      </c>
      <c r="J15" s="94" t="e">
        <f>COUNTIF(GC2GC,"م2")</f>
        <v>#VALUE!</v>
      </c>
      <c r="K15" s="94" t="e">
        <f t="shared" ref="K15:K22" si="13">SUM(I15:J15)</f>
        <v>#VALUE!</v>
      </c>
      <c r="L15" s="95" t="e">
        <f>COUNTIF(GC2GC,"ن د1")</f>
        <v>#VALUE!</v>
      </c>
      <c r="M15" s="95" t="e">
        <f>COUNTIF(GC2GC,"ن د2")</f>
        <v>#VALUE!</v>
      </c>
      <c r="N15" s="95" t="e">
        <f t="shared" ref="N15:N22" si="14">SUM(L15:M15)</f>
        <v>#VALUE!</v>
      </c>
      <c r="O15" s="96" t="e">
        <f t="shared" ref="O15:P22" si="15">SUM(I15+L15)</f>
        <v>#VALUE!</v>
      </c>
      <c r="P15" s="96" t="e">
        <f t="shared" si="15"/>
        <v>#VALUE!</v>
      </c>
      <c r="Q15" s="96" t="e">
        <f t="shared" ref="Q15:Q22" si="16">SUM(O15:P15)</f>
        <v>#VALUE!</v>
      </c>
      <c r="R15" s="97" t="e">
        <f>COUNTIF(GC2GC,"خ1")</f>
        <v>#VALUE!</v>
      </c>
      <c r="S15" s="97" t="e">
        <f>COUNTIF(GC2GC,"خ2")</f>
        <v>#VALUE!</v>
      </c>
      <c r="T15" s="97" t="e">
        <f t="shared" ref="T15:T22" si="17">SUM(R15:S15)</f>
        <v>#VALUE!</v>
      </c>
      <c r="U15" s="98" t="e">
        <f t="shared" ref="U15:V22" si="18">SUM(O15+R15)</f>
        <v>#VALUE!</v>
      </c>
      <c r="V15" s="98" t="e">
        <f t="shared" si="18"/>
        <v>#VALUE!</v>
      </c>
      <c r="W15" s="98" t="e">
        <f t="shared" ref="W15:W22" si="19">SUM(U15:V15)</f>
        <v>#VALUE!</v>
      </c>
      <c r="X15" s="355" t="e">
        <f>SUM(W15:W16)</f>
        <v>#VALUE!</v>
      </c>
      <c r="Y15" s="355">
        <v>7</v>
      </c>
      <c r="Z15" s="365"/>
      <c r="AA15" s="355">
        <v>8</v>
      </c>
      <c r="AB15" s="365"/>
      <c r="AC15" s="355">
        <v>4</v>
      </c>
      <c r="AD15" s="365"/>
      <c r="AE15" s="355">
        <v>8</v>
      </c>
      <c r="AF15" s="365"/>
      <c r="AG15" s="355">
        <v>6</v>
      </c>
      <c r="AH15" s="365"/>
    </row>
    <row r="16" spans="1:34" ht="22.5">
      <c r="A16" s="336"/>
      <c r="B16" s="99" t="s">
        <v>208</v>
      </c>
      <c r="C16" s="92" t="e">
        <f>COUNTIF(GEGEL,"ذ")</f>
        <v>#VALUE!</v>
      </c>
      <c r="D16" s="92" t="e">
        <f>COUNTIF(GEGEL,"أ")</f>
        <v>#VALUE!</v>
      </c>
      <c r="E16" s="92" t="e">
        <f t="shared" si="11"/>
        <v>#VALUE!</v>
      </c>
      <c r="F16" s="93" t="e">
        <f>COUNTIF(GEGEL,"ع1")</f>
        <v>#VALUE!</v>
      </c>
      <c r="G16" s="93" t="e">
        <f>COUNTIF(GEGEL,"ع2")</f>
        <v>#VALUE!</v>
      </c>
      <c r="H16" s="93" t="e">
        <f t="shared" si="12"/>
        <v>#VALUE!</v>
      </c>
      <c r="I16" s="94" t="e">
        <f>COUNTIF(GEGEL,"م1")</f>
        <v>#VALUE!</v>
      </c>
      <c r="J16" s="94" t="e">
        <f>COUNTIF(GEGEL,"م2")</f>
        <v>#VALUE!</v>
      </c>
      <c r="K16" s="94" t="e">
        <f t="shared" si="13"/>
        <v>#VALUE!</v>
      </c>
      <c r="L16" s="95" t="e">
        <f>COUNTIF(GEGEL,"ن د1")</f>
        <v>#VALUE!</v>
      </c>
      <c r="M16" s="95" t="e">
        <f>COUNTIF(GEGEL,"ن د2")</f>
        <v>#VALUE!</v>
      </c>
      <c r="N16" s="95" t="e">
        <f t="shared" si="14"/>
        <v>#VALUE!</v>
      </c>
      <c r="O16" s="96" t="e">
        <f t="shared" si="15"/>
        <v>#VALUE!</v>
      </c>
      <c r="P16" s="96" t="e">
        <f t="shared" si="15"/>
        <v>#VALUE!</v>
      </c>
      <c r="Q16" s="96" t="e">
        <f t="shared" si="16"/>
        <v>#VALUE!</v>
      </c>
      <c r="R16" s="97" t="e">
        <f>COUNTIF(GEGEL,"خ1")</f>
        <v>#VALUE!</v>
      </c>
      <c r="S16" s="97" t="e">
        <f>COUNTIF(GEGEL,"خ2")</f>
        <v>#VALUE!</v>
      </c>
      <c r="T16" s="97" t="e">
        <f t="shared" si="17"/>
        <v>#VALUE!</v>
      </c>
      <c r="U16" s="98" t="e">
        <f t="shared" si="18"/>
        <v>#VALUE!</v>
      </c>
      <c r="V16" s="98" t="e">
        <f t="shared" si="18"/>
        <v>#VALUE!</v>
      </c>
      <c r="W16" s="98" t="e">
        <f t="shared" si="19"/>
        <v>#VALUE!</v>
      </c>
      <c r="X16" s="355"/>
      <c r="Y16" s="355"/>
      <c r="Z16" s="365"/>
      <c r="AA16" s="355"/>
      <c r="AB16" s="365"/>
      <c r="AC16" s="355"/>
      <c r="AD16" s="365"/>
      <c r="AE16" s="355"/>
      <c r="AF16" s="365"/>
      <c r="AG16" s="355"/>
      <c r="AH16" s="365"/>
    </row>
    <row r="17" spans="1:34" ht="17.45" customHeight="1">
      <c r="A17" s="336" t="s">
        <v>216</v>
      </c>
      <c r="B17" s="336"/>
      <c r="C17" s="92" t="e">
        <f>COUNTIF(SE2X,"ذ")</f>
        <v>#VALUE!</v>
      </c>
      <c r="D17" s="92" t="e">
        <f>COUNTIF(SE2X,"أ")</f>
        <v>#VALUE!</v>
      </c>
      <c r="E17" s="92" t="e">
        <f t="shared" si="11"/>
        <v>#VALUE!</v>
      </c>
      <c r="F17" s="93" t="e">
        <f>COUNTIF(SE2X,"ع1")</f>
        <v>#VALUE!</v>
      </c>
      <c r="G17" s="93" t="e">
        <f>COUNTIF(SE2X,"ع2")</f>
        <v>#VALUE!</v>
      </c>
      <c r="H17" s="93" t="e">
        <f t="shared" si="12"/>
        <v>#VALUE!</v>
      </c>
      <c r="I17" s="94" t="e">
        <f>COUNTIF(SE2X,"م1")</f>
        <v>#VALUE!</v>
      </c>
      <c r="J17" s="94" t="e">
        <f>COUNTIF(SE2X,"م2")</f>
        <v>#VALUE!</v>
      </c>
      <c r="K17" s="94" t="e">
        <f t="shared" si="13"/>
        <v>#VALUE!</v>
      </c>
      <c r="L17" s="95" t="e">
        <f>COUNTIF(SE2X,"ن د1")</f>
        <v>#VALUE!</v>
      </c>
      <c r="M17" s="95" t="e">
        <f>COUNTIF(SE2X,"ن د2")</f>
        <v>#VALUE!</v>
      </c>
      <c r="N17" s="95" t="e">
        <f t="shared" si="14"/>
        <v>#VALUE!</v>
      </c>
      <c r="O17" s="96" t="e">
        <f t="shared" si="15"/>
        <v>#VALUE!</v>
      </c>
      <c r="P17" s="96" t="e">
        <f t="shared" si="15"/>
        <v>#VALUE!</v>
      </c>
      <c r="Q17" s="96" t="e">
        <f t="shared" si="16"/>
        <v>#VALUE!</v>
      </c>
      <c r="R17" s="97" t="e">
        <f>COUNTIF(SE2X,"خ1")</f>
        <v>#VALUE!</v>
      </c>
      <c r="S17" s="97" t="e">
        <f>COUNTIF(SE2X,"خ2")</f>
        <v>#VALUE!</v>
      </c>
      <c r="T17" s="97" t="e">
        <f t="shared" si="17"/>
        <v>#VALUE!</v>
      </c>
      <c r="U17" s="98" t="e">
        <f t="shared" si="18"/>
        <v>#VALUE!</v>
      </c>
      <c r="V17" s="98" t="e">
        <f t="shared" si="18"/>
        <v>#VALUE!</v>
      </c>
      <c r="W17" s="98" t="e">
        <f t="shared" si="19"/>
        <v>#VALUE!</v>
      </c>
      <c r="X17" s="148"/>
      <c r="Y17" s="145">
        <v>6</v>
      </c>
      <c r="Z17" s="149"/>
      <c r="AA17" s="145">
        <v>7</v>
      </c>
      <c r="AB17" s="149"/>
      <c r="AC17" s="145">
        <v>4</v>
      </c>
      <c r="AD17" s="149"/>
      <c r="AE17" s="145">
        <v>7</v>
      </c>
      <c r="AF17" s="149"/>
      <c r="AG17" s="145">
        <v>6</v>
      </c>
      <c r="AH17" s="149"/>
    </row>
    <row r="18" spans="1:34" ht="17.45" customHeight="1">
      <c r="A18" s="336" t="s">
        <v>217</v>
      </c>
      <c r="B18" s="336"/>
      <c r="C18" s="92" t="e">
        <f>COUNTIF(SE2XX,"ذ")</f>
        <v>#VALUE!</v>
      </c>
      <c r="D18" s="92" t="e">
        <f>COUNTIF(SE2XX,"أ")</f>
        <v>#VALUE!</v>
      </c>
      <c r="E18" s="92" t="e">
        <f>SUM(C18:D18)</f>
        <v>#VALUE!</v>
      </c>
      <c r="F18" s="93" t="e">
        <f>COUNTIF(SE2XX,"ع1")</f>
        <v>#VALUE!</v>
      </c>
      <c r="G18" s="93" t="e">
        <f>COUNTIF(SE2XX,"ع2")</f>
        <v>#VALUE!</v>
      </c>
      <c r="H18" s="93" t="e">
        <f t="shared" si="12"/>
        <v>#VALUE!</v>
      </c>
      <c r="I18" s="94" t="e">
        <f>COUNTIF(SE2XX,"م1")</f>
        <v>#VALUE!</v>
      </c>
      <c r="J18" s="94" t="e">
        <f>COUNTIF(SE2XX,"م2")</f>
        <v>#VALUE!</v>
      </c>
      <c r="K18" s="94" t="e">
        <f t="shared" si="13"/>
        <v>#VALUE!</v>
      </c>
      <c r="L18" s="95" t="e">
        <f>COUNTIF(SE2XX,"ن د1")</f>
        <v>#VALUE!</v>
      </c>
      <c r="M18" s="95" t="e">
        <f>COUNTIF(SE2XX,"ن د2")</f>
        <v>#VALUE!</v>
      </c>
      <c r="N18" s="95" t="e">
        <f t="shared" si="14"/>
        <v>#VALUE!</v>
      </c>
      <c r="O18" s="96" t="e">
        <f t="shared" si="15"/>
        <v>#VALUE!</v>
      </c>
      <c r="P18" s="96" t="e">
        <f t="shared" si="15"/>
        <v>#VALUE!</v>
      </c>
      <c r="Q18" s="96" t="e">
        <f t="shared" si="16"/>
        <v>#VALUE!</v>
      </c>
      <c r="R18" s="97" t="e">
        <f>COUNTIF(SE2XX,"خ1")</f>
        <v>#VALUE!</v>
      </c>
      <c r="S18" s="97" t="e">
        <f>COUNTIF(SE2XX,"خ2")</f>
        <v>#VALUE!</v>
      </c>
      <c r="T18" s="97" t="e">
        <f t="shared" si="17"/>
        <v>#VALUE!</v>
      </c>
      <c r="U18" s="98" t="e">
        <f t="shared" si="18"/>
        <v>#VALUE!</v>
      </c>
      <c r="V18" s="98" t="e">
        <f t="shared" si="18"/>
        <v>#VALUE!</v>
      </c>
      <c r="W18" s="98" t="e">
        <f t="shared" si="19"/>
        <v>#VALUE!</v>
      </c>
      <c r="X18" s="148"/>
      <c r="Y18" s="145">
        <v>7</v>
      </c>
      <c r="Z18" s="149"/>
      <c r="AA18" s="145">
        <v>7</v>
      </c>
      <c r="AB18" s="149"/>
      <c r="AC18" s="145">
        <v>4</v>
      </c>
      <c r="AD18" s="149"/>
      <c r="AE18" s="145">
        <v>6</v>
      </c>
      <c r="AF18" s="149"/>
      <c r="AG18" s="145">
        <v>6</v>
      </c>
      <c r="AH18" s="149"/>
    </row>
    <row r="19" spans="1:34" ht="17.45" customHeight="1">
      <c r="A19" s="336" t="s">
        <v>34</v>
      </c>
      <c r="B19" s="336"/>
      <c r="C19" s="92" t="e">
        <f>COUNTIF(GE2ST,"ذ")</f>
        <v>#VALUE!</v>
      </c>
      <c r="D19" s="92" t="e">
        <f>COUNTIF(GE2ST,"أ")</f>
        <v>#VALUE!</v>
      </c>
      <c r="E19" s="92" t="e">
        <f t="shared" si="11"/>
        <v>#VALUE!</v>
      </c>
      <c r="F19" s="93" t="e">
        <f>COUNTIF(GE2ST,"ع1")</f>
        <v>#VALUE!</v>
      </c>
      <c r="G19" s="93" t="e">
        <f>COUNTIF(GE2ST,"ع2")</f>
        <v>#VALUE!</v>
      </c>
      <c r="H19" s="93" t="e">
        <f t="shared" si="12"/>
        <v>#VALUE!</v>
      </c>
      <c r="I19" s="94" t="e">
        <f>COUNTIF(GE2ST,"م1")</f>
        <v>#VALUE!</v>
      </c>
      <c r="J19" s="94" t="e">
        <f>COUNTIF(GE2ST,"م2")</f>
        <v>#VALUE!</v>
      </c>
      <c r="K19" s="94" t="e">
        <f t="shared" si="13"/>
        <v>#VALUE!</v>
      </c>
      <c r="L19" s="95" t="e">
        <f>COUNTIF(GE2ST,"ن د1")</f>
        <v>#VALUE!</v>
      </c>
      <c r="M19" s="95" t="e">
        <f>COUNTIF(GE2ST,"ن د2")</f>
        <v>#VALUE!</v>
      </c>
      <c r="N19" s="95" t="e">
        <f t="shared" si="14"/>
        <v>#VALUE!</v>
      </c>
      <c r="O19" s="96" t="e">
        <f t="shared" si="15"/>
        <v>#VALUE!</v>
      </c>
      <c r="P19" s="96" t="e">
        <f t="shared" si="15"/>
        <v>#VALUE!</v>
      </c>
      <c r="Q19" s="96" t="e">
        <f t="shared" si="16"/>
        <v>#VALUE!</v>
      </c>
      <c r="R19" s="97" t="e">
        <f>COUNTIF(GE2ST,"خ1")</f>
        <v>#VALUE!</v>
      </c>
      <c r="S19" s="97" t="e">
        <f>COUNTIF(GE2ST,"خ2")</f>
        <v>#VALUE!</v>
      </c>
      <c r="T19" s="97" t="e">
        <f t="shared" si="17"/>
        <v>#VALUE!</v>
      </c>
      <c r="U19" s="98" t="e">
        <f t="shared" si="18"/>
        <v>#VALUE!</v>
      </c>
      <c r="V19" s="98" t="e">
        <f t="shared" si="18"/>
        <v>#VALUE!</v>
      </c>
      <c r="W19" s="98" t="e">
        <f t="shared" si="19"/>
        <v>#VALUE!</v>
      </c>
      <c r="X19" s="148"/>
      <c r="Y19" s="145">
        <v>7</v>
      </c>
      <c r="Z19" s="149"/>
      <c r="AA19" s="145">
        <v>6</v>
      </c>
      <c r="AB19" s="149"/>
      <c r="AC19" s="145">
        <v>4</v>
      </c>
      <c r="AD19" s="149"/>
      <c r="AE19" s="145">
        <v>7</v>
      </c>
      <c r="AF19" s="149"/>
      <c r="AG19" s="145">
        <v>6</v>
      </c>
      <c r="AH19" s="149"/>
    </row>
    <row r="20" spans="1:34" ht="17.45" customHeight="1">
      <c r="A20" s="344" t="s">
        <v>218</v>
      </c>
      <c r="B20" s="345"/>
      <c r="C20" s="92" t="e">
        <f>COUNTIF(MM,"ذ")</f>
        <v>#VALUE!</v>
      </c>
      <c r="D20" s="92">
        <v>23</v>
      </c>
      <c r="E20" s="92" t="e">
        <f>SUM(C20:D20)</f>
        <v>#VALUE!</v>
      </c>
      <c r="F20" s="93" t="e">
        <f>COUNTIF(MM,"ع1")</f>
        <v>#VALUE!</v>
      </c>
      <c r="G20" s="93" t="e">
        <f>COUNTIF(MM,"ع2")</f>
        <v>#VALUE!</v>
      </c>
      <c r="H20" s="93">
        <v>5</v>
      </c>
      <c r="I20" s="94" t="e">
        <f>COUNTIF(MM,"م1")</f>
        <v>#VALUE!</v>
      </c>
      <c r="J20" s="94" t="e">
        <f>COUNTIF(MM,"م2")</f>
        <v>#VALUE!</v>
      </c>
      <c r="K20" s="94" t="e">
        <f t="shared" si="13"/>
        <v>#VALUE!</v>
      </c>
      <c r="L20" s="95" t="e">
        <f>COUNTIF(MM,"ن د1")</f>
        <v>#VALUE!</v>
      </c>
      <c r="M20" s="95" t="e">
        <f>COUNTIF(MM,"ن د2")</f>
        <v>#VALUE!</v>
      </c>
      <c r="N20" s="95" t="e">
        <f t="shared" si="14"/>
        <v>#VALUE!</v>
      </c>
      <c r="O20" s="96" t="e">
        <f t="shared" si="15"/>
        <v>#VALUE!</v>
      </c>
      <c r="P20" s="96" t="e">
        <f t="shared" si="15"/>
        <v>#VALUE!</v>
      </c>
      <c r="Q20" s="96" t="e">
        <f t="shared" si="16"/>
        <v>#VALUE!</v>
      </c>
      <c r="R20" s="97" t="e">
        <f>COUNTIF(MM,"خ1")</f>
        <v>#VALUE!</v>
      </c>
      <c r="S20" s="97">
        <v>7</v>
      </c>
      <c r="T20" s="97" t="e">
        <f t="shared" si="17"/>
        <v>#VALUE!</v>
      </c>
      <c r="U20" s="98" t="e">
        <f t="shared" si="18"/>
        <v>#VALUE!</v>
      </c>
      <c r="V20" s="98" t="e">
        <f t="shared" si="18"/>
        <v>#VALUE!</v>
      </c>
      <c r="W20" s="98" t="e">
        <f t="shared" si="19"/>
        <v>#VALUE!</v>
      </c>
      <c r="X20" s="148"/>
      <c r="Y20" s="145">
        <v>6</v>
      </c>
      <c r="Z20" s="149"/>
      <c r="AA20" s="145">
        <v>7</v>
      </c>
      <c r="AB20" s="149"/>
      <c r="AC20" s="145">
        <v>4</v>
      </c>
      <c r="AD20" s="149"/>
      <c r="AE20" s="145">
        <v>7</v>
      </c>
      <c r="AF20" s="149"/>
      <c r="AG20" s="145">
        <v>6</v>
      </c>
      <c r="AH20" s="149"/>
    </row>
    <row r="21" spans="1:34" ht="17.45" customHeight="1">
      <c r="A21" s="336" t="s">
        <v>143</v>
      </c>
      <c r="B21" s="336"/>
      <c r="C21" s="92" t="e">
        <f>COUNTIF(LP2H,"ذ")</f>
        <v>#VALUE!</v>
      </c>
      <c r="D21" s="92" t="e">
        <f>COUNTIF(LP2H,"أ")</f>
        <v>#VALUE!</v>
      </c>
      <c r="E21" s="92" t="e">
        <f t="shared" si="11"/>
        <v>#VALUE!</v>
      </c>
      <c r="F21" s="93" t="e">
        <f>COUNTIF(LP2H,"ع1")</f>
        <v>#VALUE!</v>
      </c>
      <c r="G21" s="93" t="e">
        <f>COUNTIF(LP2H,"ع2")</f>
        <v>#VALUE!</v>
      </c>
      <c r="H21" s="93" t="e">
        <f t="shared" si="12"/>
        <v>#VALUE!</v>
      </c>
      <c r="I21" s="94" t="e">
        <f>COUNTIF(LP2H,"م1")</f>
        <v>#VALUE!</v>
      </c>
      <c r="J21" s="94" t="e">
        <f>COUNTIF(LP2H,"م2")</f>
        <v>#VALUE!</v>
      </c>
      <c r="K21" s="94" t="e">
        <f t="shared" si="13"/>
        <v>#VALUE!</v>
      </c>
      <c r="L21" s="95" t="e">
        <f>COUNTIF(LP2H,"ن د1")</f>
        <v>#VALUE!</v>
      </c>
      <c r="M21" s="95" t="e">
        <f>COUNTIF(LP2H,"ن د2")</f>
        <v>#VALUE!</v>
      </c>
      <c r="N21" s="95" t="e">
        <f t="shared" si="14"/>
        <v>#VALUE!</v>
      </c>
      <c r="O21" s="96" t="e">
        <f t="shared" si="15"/>
        <v>#VALUE!</v>
      </c>
      <c r="P21" s="96" t="e">
        <f t="shared" si="15"/>
        <v>#VALUE!</v>
      </c>
      <c r="Q21" s="96" t="e">
        <f t="shared" si="16"/>
        <v>#VALUE!</v>
      </c>
      <c r="R21" s="97" t="e">
        <f>COUNTIF(LP2H,"خ1")</f>
        <v>#VALUE!</v>
      </c>
      <c r="S21" s="97" t="e">
        <f>COUNTIF(LP2H,"خ2")</f>
        <v>#VALUE!</v>
      </c>
      <c r="T21" s="97" t="e">
        <f t="shared" si="17"/>
        <v>#VALUE!</v>
      </c>
      <c r="U21" s="98" t="e">
        <f t="shared" si="18"/>
        <v>#VALUE!</v>
      </c>
      <c r="V21" s="98" t="e">
        <f t="shared" si="18"/>
        <v>#VALUE!</v>
      </c>
      <c r="W21" s="98" t="e">
        <f t="shared" si="19"/>
        <v>#VALUE!</v>
      </c>
      <c r="X21" s="148"/>
      <c r="Y21" s="145">
        <v>7</v>
      </c>
      <c r="Z21" s="149"/>
      <c r="AA21" s="145">
        <v>6</v>
      </c>
      <c r="AB21" s="149"/>
      <c r="AC21" s="145">
        <v>4</v>
      </c>
      <c r="AD21" s="149"/>
      <c r="AE21" s="145">
        <v>7</v>
      </c>
      <c r="AF21" s="149"/>
      <c r="AG21" s="145">
        <v>6</v>
      </c>
      <c r="AH21" s="149"/>
    </row>
    <row r="22" spans="1:34" ht="21" customHeight="1">
      <c r="A22" s="336"/>
      <c r="B22" s="336"/>
      <c r="C22" s="92" t="e">
        <f>COUNTIF(LE2R,"ذ")</f>
        <v>#VALUE!</v>
      </c>
      <c r="D22" s="92" t="e">
        <f>COUNTIF(LE2R,"أ")</f>
        <v>#VALUE!</v>
      </c>
      <c r="E22" s="92" t="e">
        <f t="shared" si="11"/>
        <v>#VALUE!</v>
      </c>
      <c r="F22" s="93" t="e">
        <f>COUNTIF(LE2R,"ع1")</f>
        <v>#VALUE!</v>
      </c>
      <c r="G22" s="93" t="e">
        <f>COUNTIF(LE2R,"ع2")</f>
        <v>#VALUE!</v>
      </c>
      <c r="H22" s="93" t="e">
        <f t="shared" si="12"/>
        <v>#VALUE!</v>
      </c>
      <c r="I22" s="94" t="e">
        <f>COUNTIF(LE2R,"م1")</f>
        <v>#VALUE!</v>
      </c>
      <c r="J22" s="94" t="e">
        <f>COUNTIF(LE2R,"م2")</f>
        <v>#VALUE!</v>
      </c>
      <c r="K22" s="94" t="e">
        <f t="shared" si="13"/>
        <v>#VALUE!</v>
      </c>
      <c r="L22" s="95" t="e">
        <f>COUNTIF(LE2R,"ن د1")</f>
        <v>#VALUE!</v>
      </c>
      <c r="M22" s="95" t="e">
        <f>COUNTIF(LE2R,"ن د2")</f>
        <v>#VALUE!</v>
      </c>
      <c r="N22" s="95" t="e">
        <f t="shared" si="14"/>
        <v>#VALUE!</v>
      </c>
      <c r="O22" s="96" t="e">
        <f t="shared" si="15"/>
        <v>#VALUE!</v>
      </c>
      <c r="P22" s="96" t="e">
        <f t="shared" si="15"/>
        <v>#VALUE!</v>
      </c>
      <c r="Q22" s="96" t="e">
        <f t="shared" si="16"/>
        <v>#VALUE!</v>
      </c>
      <c r="R22" s="97" t="e">
        <f>COUNTIF(LE2R,"خ1")</f>
        <v>#VALUE!</v>
      </c>
      <c r="S22" s="97" t="e">
        <f>COUNTIF(LE2R,"خ2")</f>
        <v>#VALUE!</v>
      </c>
      <c r="T22" s="97" t="e">
        <f t="shared" si="17"/>
        <v>#VALUE!</v>
      </c>
      <c r="U22" s="98" t="e">
        <f t="shared" si="18"/>
        <v>#VALUE!</v>
      </c>
      <c r="V22" s="98" t="e">
        <f t="shared" si="18"/>
        <v>#VALUE!</v>
      </c>
      <c r="W22" s="98" t="e">
        <f t="shared" si="19"/>
        <v>#VALUE!</v>
      </c>
      <c r="X22" s="159"/>
      <c r="Y22" s="361">
        <f>SUM(Y15:Y21)</f>
        <v>40</v>
      </c>
      <c r="Z22" s="361" t="e">
        <f>Y22*W23</f>
        <v>#VALUE!</v>
      </c>
      <c r="AA22" s="361">
        <f t="shared" ref="AA22:AG22" si="20">SUM(AA15:AA21)</f>
        <v>41</v>
      </c>
      <c r="AB22" s="361" t="e">
        <f>AA22*W23</f>
        <v>#VALUE!</v>
      </c>
      <c r="AC22" s="361">
        <f t="shared" si="20"/>
        <v>24</v>
      </c>
      <c r="AD22" s="361" t="e">
        <f>AC22*W23</f>
        <v>#VALUE!</v>
      </c>
      <c r="AE22" s="361">
        <f t="shared" si="20"/>
        <v>42</v>
      </c>
      <c r="AF22" s="361" t="e">
        <f>AE22*W23</f>
        <v>#VALUE!</v>
      </c>
      <c r="AG22" s="361">
        <f t="shared" si="20"/>
        <v>36</v>
      </c>
      <c r="AH22" s="361" t="e">
        <f>AG22*W23</f>
        <v>#VALUE!</v>
      </c>
    </row>
    <row r="23" spans="1:34" ht="20.25" customHeight="1">
      <c r="A23" s="357" t="s">
        <v>219</v>
      </c>
      <c r="B23" s="357"/>
      <c r="C23" s="100" t="e">
        <f t="shared" ref="C23:W23" si="21">SUM(C15:C22)</f>
        <v>#VALUE!</v>
      </c>
      <c r="D23" s="100" t="e">
        <f t="shared" si="21"/>
        <v>#VALUE!</v>
      </c>
      <c r="E23" s="100" t="e">
        <f t="shared" si="21"/>
        <v>#VALUE!</v>
      </c>
      <c r="F23" s="100" t="e">
        <f t="shared" si="21"/>
        <v>#VALUE!</v>
      </c>
      <c r="G23" s="100" t="e">
        <f t="shared" si="21"/>
        <v>#VALUE!</v>
      </c>
      <c r="H23" s="100" t="e">
        <f t="shared" si="21"/>
        <v>#VALUE!</v>
      </c>
      <c r="I23" s="100" t="e">
        <f t="shared" si="21"/>
        <v>#VALUE!</v>
      </c>
      <c r="J23" s="100" t="e">
        <f t="shared" si="21"/>
        <v>#VALUE!</v>
      </c>
      <c r="K23" s="100" t="e">
        <f t="shared" si="21"/>
        <v>#VALUE!</v>
      </c>
      <c r="L23" s="100" t="e">
        <f t="shared" si="21"/>
        <v>#VALUE!</v>
      </c>
      <c r="M23" s="100" t="e">
        <f t="shared" si="21"/>
        <v>#VALUE!</v>
      </c>
      <c r="N23" s="100" t="e">
        <f t="shared" si="21"/>
        <v>#VALUE!</v>
      </c>
      <c r="O23" s="100" t="e">
        <f t="shared" si="21"/>
        <v>#VALUE!</v>
      </c>
      <c r="P23" s="100" t="e">
        <f t="shared" si="21"/>
        <v>#VALUE!</v>
      </c>
      <c r="Q23" s="100" t="e">
        <f t="shared" si="21"/>
        <v>#VALUE!</v>
      </c>
      <c r="R23" s="100" t="e">
        <f t="shared" si="21"/>
        <v>#VALUE!</v>
      </c>
      <c r="S23" s="100" t="e">
        <f t="shared" si="21"/>
        <v>#VALUE!</v>
      </c>
      <c r="T23" s="100" t="e">
        <f t="shared" si="21"/>
        <v>#VALUE!</v>
      </c>
      <c r="U23" s="101" t="e">
        <f t="shared" si="21"/>
        <v>#VALUE!</v>
      </c>
      <c r="V23" s="101" t="e">
        <f t="shared" si="21"/>
        <v>#VALUE!</v>
      </c>
      <c r="W23" s="101" t="e">
        <f t="shared" si="21"/>
        <v>#VALUE!</v>
      </c>
      <c r="X23" s="160"/>
      <c r="Y23" s="362"/>
      <c r="Z23" s="362"/>
      <c r="AA23" s="362"/>
      <c r="AB23" s="362"/>
      <c r="AC23" s="362"/>
      <c r="AD23" s="362"/>
      <c r="AE23" s="362"/>
      <c r="AF23" s="362"/>
      <c r="AG23" s="362"/>
      <c r="AH23" s="362"/>
    </row>
    <row r="24" spans="1:34" ht="17.45" customHeight="1">
      <c r="A24" s="336" t="s">
        <v>220</v>
      </c>
      <c r="B24" s="336"/>
      <c r="C24" s="92">
        <f>COUNTIF(TC,"ذ")</f>
        <v>13</v>
      </c>
      <c r="D24" s="92">
        <f>COUNTIF(TC,"أ")</f>
        <v>16</v>
      </c>
      <c r="E24" s="92">
        <f t="shared" ref="E24:E30" si="22">SUM(C24:D24)</f>
        <v>29</v>
      </c>
      <c r="F24" s="93">
        <f>COUNTIF(TC,"ع1")</f>
        <v>2</v>
      </c>
      <c r="G24" s="93">
        <f>COUNTIF(TC,"ع2")</f>
        <v>1</v>
      </c>
      <c r="H24" s="93">
        <f t="shared" ref="H24:H30" si="23">SUM(F24:G24)</f>
        <v>3</v>
      </c>
      <c r="I24" s="94">
        <f>COUNTIF(TC,"م1")</f>
        <v>6</v>
      </c>
      <c r="J24" s="94">
        <f>COUNTIF(TC,"م2")</f>
        <v>12</v>
      </c>
      <c r="K24" s="94">
        <f t="shared" ref="K24:K30" si="24">SUM(I24:J24)</f>
        <v>18</v>
      </c>
      <c r="L24" s="95">
        <f>COUNTIF(TC,"ن د1")</f>
        <v>2</v>
      </c>
      <c r="M24" s="95">
        <f>COUNTIF(TC,"ن د2")</f>
        <v>1</v>
      </c>
      <c r="N24" s="95">
        <f t="shared" ref="N24:N30" si="25">SUM(L24:M24)</f>
        <v>3</v>
      </c>
      <c r="O24" s="96">
        <f t="shared" ref="O24:P30" si="26">SUM(I24+L24)</f>
        <v>8</v>
      </c>
      <c r="P24" s="96">
        <f t="shared" si="26"/>
        <v>13</v>
      </c>
      <c r="Q24" s="96">
        <f t="shared" ref="Q24:Q30" si="27">SUM(O24:P24)</f>
        <v>21</v>
      </c>
      <c r="R24" s="97">
        <f>COUNTIF(TC,"خ1")</f>
        <v>5</v>
      </c>
      <c r="S24" s="97">
        <f>COUNTIF(TC,"خ2")</f>
        <v>3</v>
      </c>
      <c r="T24" s="97">
        <f t="shared" ref="T24:T30" si="28">SUM(R24:S24)</f>
        <v>8</v>
      </c>
      <c r="U24" s="98">
        <f t="shared" ref="U24:V30" si="29">SUM(O24+R24)</f>
        <v>13</v>
      </c>
      <c r="V24" s="98">
        <f t="shared" si="29"/>
        <v>16</v>
      </c>
      <c r="W24" s="98">
        <f t="shared" ref="W24:W30" si="30">SUM(U24:V24)</f>
        <v>29</v>
      </c>
      <c r="X24" s="148"/>
      <c r="Y24" s="145">
        <v>8</v>
      </c>
      <c r="Z24" s="150"/>
      <c r="AA24" s="145">
        <v>7</v>
      </c>
      <c r="AB24" s="150"/>
      <c r="AC24" s="145">
        <v>4</v>
      </c>
      <c r="AD24" s="150"/>
      <c r="AE24" s="145">
        <v>8</v>
      </c>
      <c r="AF24" s="150"/>
      <c r="AG24" s="145">
        <v>6</v>
      </c>
      <c r="AH24" s="150"/>
    </row>
    <row r="25" spans="1:34" ht="17.45" customHeight="1">
      <c r="A25" s="336" t="s">
        <v>221</v>
      </c>
      <c r="B25" s="336"/>
      <c r="C25" s="92">
        <f>COUNTIF(TT,"ذ")</f>
        <v>15</v>
      </c>
      <c r="D25" s="92">
        <f>COUNTIF(TT,"أ")</f>
        <v>16</v>
      </c>
      <c r="E25" s="92">
        <f>SUM(C25:D25)</f>
        <v>31</v>
      </c>
      <c r="F25" s="93">
        <f>COUNTIF(TT,"ع1")</f>
        <v>4</v>
      </c>
      <c r="G25" s="93">
        <f>COUNTIF(TT,"ع2")</f>
        <v>2</v>
      </c>
      <c r="H25" s="93">
        <f t="shared" si="23"/>
        <v>6</v>
      </c>
      <c r="I25" s="94">
        <f>COUNTIF(TT,"م1")</f>
        <v>9</v>
      </c>
      <c r="J25" s="94">
        <f>COUNTIF(TT,"م2")</f>
        <v>11</v>
      </c>
      <c r="K25" s="94">
        <f t="shared" si="24"/>
        <v>20</v>
      </c>
      <c r="L25" s="95">
        <f>COUNTIF(TT,"ن د1")</f>
        <v>2</v>
      </c>
      <c r="M25" s="95">
        <f>COUNTIF(TT,"ن د2")</f>
        <v>1</v>
      </c>
      <c r="N25" s="95">
        <f t="shared" si="25"/>
        <v>3</v>
      </c>
      <c r="O25" s="96">
        <f t="shared" si="26"/>
        <v>11</v>
      </c>
      <c r="P25" s="96">
        <f t="shared" si="26"/>
        <v>12</v>
      </c>
      <c r="Q25" s="96">
        <f t="shared" si="27"/>
        <v>23</v>
      </c>
      <c r="R25" s="97">
        <f>COUNTIF(TT,"خ1")</f>
        <v>3</v>
      </c>
      <c r="S25" s="97">
        <f>COUNTIF(TT,"خ2")</f>
        <v>5</v>
      </c>
      <c r="T25" s="97">
        <f t="shared" si="28"/>
        <v>8</v>
      </c>
      <c r="U25" s="98">
        <f t="shared" si="29"/>
        <v>14</v>
      </c>
      <c r="V25" s="98">
        <f t="shared" si="29"/>
        <v>17</v>
      </c>
      <c r="W25" s="98">
        <f t="shared" si="30"/>
        <v>31</v>
      </c>
      <c r="X25" s="148"/>
      <c r="Y25" s="145">
        <v>8</v>
      </c>
      <c r="Z25" s="150"/>
      <c r="AA25" s="145">
        <v>7</v>
      </c>
      <c r="AB25" s="150"/>
      <c r="AC25" s="145">
        <v>4</v>
      </c>
      <c r="AD25" s="150"/>
      <c r="AE25" s="145">
        <v>8</v>
      </c>
      <c r="AF25" s="150"/>
      <c r="AG25" s="145">
        <v>6</v>
      </c>
      <c r="AH25" s="150"/>
    </row>
    <row r="26" spans="1:34" ht="17.45" customHeight="1">
      <c r="A26" s="336" t="s">
        <v>222</v>
      </c>
      <c r="B26" s="336"/>
      <c r="C26" s="92">
        <f>COUNTIF(TTT,"ذ")</f>
        <v>15</v>
      </c>
      <c r="D26" s="92">
        <f>COUNTIF(TTT,"أ")</f>
        <v>16</v>
      </c>
      <c r="E26" s="92">
        <f>SUM(C26:D26)</f>
        <v>31</v>
      </c>
      <c r="F26" s="93">
        <f>COUNTIF(TTT,"ع1")</f>
        <v>2</v>
      </c>
      <c r="G26" s="93">
        <f>COUNTIF(TTT,"ع2")</f>
        <v>2</v>
      </c>
      <c r="H26" s="93">
        <f t="shared" si="23"/>
        <v>4</v>
      </c>
      <c r="I26" s="94">
        <f>COUNTIF(TTT,"م1")</f>
        <v>5</v>
      </c>
      <c r="J26" s="94">
        <f>COUNTIF(TTT,"م2")</f>
        <v>11</v>
      </c>
      <c r="K26" s="94">
        <f t="shared" si="24"/>
        <v>16</v>
      </c>
      <c r="L26" s="95">
        <f>COUNTIF(TTT,"ن د1")</f>
        <v>2</v>
      </c>
      <c r="M26" s="95">
        <f>COUNTIF(TTT,"ن د2")</f>
        <v>1</v>
      </c>
      <c r="N26" s="95">
        <f t="shared" si="25"/>
        <v>3</v>
      </c>
      <c r="O26" s="96">
        <f t="shared" si="26"/>
        <v>7</v>
      </c>
      <c r="P26" s="96">
        <f t="shared" si="26"/>
        <v>12</v>
      </c>
      <c r="Q26" s="96">
        <f t="shared" si="27"/>
        <v>19</v>
      </c>
      <c r="R26" s="97">
        <f>COUNTIF(TTT,"خ1")</f>
        <v>8</v>
      </c>
      <c r="S26" s="97">
        <f>COUNTIF(TTT,"خ2")</f>
        <v>4</v>
      </c>
      <c r="T26" s="97">
        <f t="shared" si="28"/>
        <v>12</v>
      </c>
      <c r="U26" s="98">
        <f t="shared" si="29"/>
        <v>15</v>
      </c>
      <c r="V26" s="98">
        <f t="shared" si="29"/>
        <v>16</v>
      </c>
      <c r="W26" s="98">
        <f t="shared" si="30"/>
        <v>31</v>
      </c>
      <c r="X26" s="148"/>
      <c r="Y26" s="145">
        <v>8</v>
      </c>
      <c r="Z26" s="150"/>
      <c r="AA26" s="145">
        <v>8</v>
      </c>
      <c r="AB26" s="150"/>
      <c r="AC26" s="145">
        <v>4</v>
      </c>
      <c r="AD26" s="150"/>
      <c r="AE26" s="145">
        <v>7</v>
      </c>
      <c r="AF26" s="150"/>
      <c r="AG26" s="145">
        <v>6</v>
      </c>
      <c r="AH26" s="150"/>
    </row>
    <row r="27" spans="1:34" ht="17.45" customHeight="1">
      <c r="A27" s="336" t="s">
        <v>223</v>
      </c>
      <c r="B27" s="336"/>
      <c r="C27" s="92">
        <f>COUNTIF(TTTT,"ذ")</f>
        <v>14</v>
      </c>
      <c r="D27" s="92">
        <f>COUNTIF(TTTT,"أ")</f>
        <v>15</v>
      </c>
      <c r="E27" s="92">
        <f>SUM(C27:D27)</f>
        <v>29</v>
      </c>
      <c r="F27" s="93">
        <f>COUNTIF(TTTT,"ع1")</f>
        <v>2</v>
      </c>
      <c r="G27" s="93">
        <f>COUNTIF(TTTT,"ع2")</f>
        <v>1</v>
      </c>
      <c r="H27" s="93">
        <f t="shared" si="23"/>
        <v>3</v>
      </c>
      <c r="I27" s="94">
        <f>COUNTIF(TTTT,"م1")</f>
        <v>8</v>
      </c>
      <c r="J27" s="94">
        <f>COUNTIF(TTTT,"م2")</f>
        <v>13</v>
      </c>
      <c r="K27" s="94">
        <f t="shared" si="24"/>
        <v>21</v>
      </c>
      <c r="L27" s="95">
        <f>COUNTIF(TTTT,"ن د1")</f>
        <v>5</v>
      </c>
      <c r="M27" s="95">
        <f>COUNTIF(TTTT,"ن د2")</f>
        <v>1</v>
      </c>
      <c r="N27" s="95">
        <f t="shared" si="25"/>
        <v>6</v>
      </c>
      <c r="O27" s="96">
        <f t="shared" si="26"/>
        <v>13</v>
      </c>
      <c r="P27" s="96">
        <f t="shared" si="26"/>
        <v>14</v>
      </c>
      <c r="Q27" s="96">
        <f t="shared" si="27"/>
        <v>27</v>
      </c>
      <c r="R27" s="97">
        <f>COUNTIF(TTTT,"خ1")</f>
        <v>1</v>
      </c>
      <c r="S27" s="97">
        <f>COUNTIF(TTTT,"خ2")</f>
        <v>1</v>
      </c>
      <c r="T27" s="97">
        <f t="shared" si="28"/>
        <v>2</v>
      </c>
      <c r="U27" s="98">
        <f t="shared" si="29"/>
        <v>14</v>
      </c>
      <c r="V27" s="98">
        <f t="shared" si="29"/>
        <v>15</v>
      </c>
      <c r="W27" s="98">
        <f t="shared" si="30"/>
        <v>29</v>
      </c>
      <c r="X27" s="148"/>
      <c r="Y27" s="145">
        <v>8</v>
      </c>
      <c r="Z27" s="150"/>
      <c r="AA27" s="145">
        <v>7</v>
      </c>
      <c r="AB27" s="150"/>
      <c r="AC27" s="145">
        <v>4</v>
      </c>
      <c r="AD27" s="150"/>
      <c r="AE27" s="145">
        <v>8</v>
      </c>
      <c r="AF27" s="150"/>
      <c r="AG27" s="145">
        <v>6</v>
      </c>
      <c r="AH27" s="150"/>
    </row>
    <row r="28" spans="1:34" ht="17.45" customHeight="1">
      <c r="A28" s="336" t="s">
        <v>224</v>
      </c>
      <c r="B28" s="336"/>
      <c r="C28" s="92" t="e">
        <f>COUNTIF(LTL,"ذ")</f>
        <v>#VALUE!</v>
      </c>
      <c r="D28" s="92" t="e">
        <f>COUNTIF(LTL,"أ")</f>
        <v>#VALUE!</v>
      </c>
      <c r="E28" s="92" t="e">
        <f t="shared" si="22"/>
        <v>#VALUE!</v>
      </c>
      <c r="F28" s="93" t="e">
        <f>COUNTIF(LTL,"ع1")</f>
        <v>#VALUE!</v>
      </c>
      <c r="G28" s="93" t="e">
        <f>COUNTIF(LTL,"ع2")</f>
        <v>#VALUE!</v>
      </c>
      <c r="H28" s="93" t="e">
        <f t="shared" si="23"/>
        <v>#VALUE!</v>
      </c>
      <c r="I28" s="94" t="e">
        <f>COUNTIF(LTL,"م1")</f>
        <v>#VALUE!</v>
      </c>
      <c r="J28" s="94" t="e">
        <f>COUNTIF(LTL,"م2")</f>
        <v>#VALUE!</v>
      </c>
      <c r="K28" s="94" t="e">
        <f t="shared" si="24"/>
        <v>#VALUE!</v>
      </c>
      <c r="L28" s="95" t="e">
        <f>COUNTIF(LTL,"ن د1")</f>
        <v>#VALUE!</v>
      </c>
      <c r="M28" s="95" t="e">
        <f>COUNTIF(LTL,"ن د2")</f>
        <v>#VALUE!</v>
      </c>
      <c r="N28" s="95" t="e">
        <f t="shared" si="25"/>
        <v>#VALUE!</v>
      </c>
      <c r="O28" s="96" t="e">
        <f t="shared" si="26"/>
        <v>#VALUE!</v>
      </c>
      <c r="P28" s="96" t="e">
        <f t="shared" si="26"/>
        <v>#VALUE!</v>
      </c>
      <c r="Q28" s="96" t="e">
        <f t="shared" si="27"/>
        <v>#VALUE!</v>
      </c>
      <c r="R28" s="97" t="e">
        <f>COUNTIF(LTL,"خ1")</f>
        <v>#VALUE!</v>
      </c>
      <c r="S28" s="97" t="e">
        <f>COUNTIF(LTL,"خ2")</f>
        <v>#VALUE!</v>
      </c>
      <c r="T28" s="97" t="e">
        <f t="shared" si="28"/>
        <v>#VALUE!</v>
      </c>
      <c r="U28" s="98" t="e">
        <f t="shared" si="29"/>
        <v>#VALUE!</v>
      </c>
      <c r="V28" s="98" t="e">
        <f t="shared" si="29"/>
        <v>#VALUE!</v>
      </c>
      <c r="W28" s="98" t="e">
        <f t="shared" si="30"/>
        <v>#VALUE!</v>
      </c>
      <c r="X28" s="148"/>
      <c r="Y28" s="145"/>
      <c r="Z28" s="150"/>
      <c r="AA28" s="145"/>
      <c r="AB28" s="150"/>
      <c r="AC28" s="145"/>
      <c r="AD28" s="150"/>
      <c r="AE28" s="145"/>
      <c r="AF28" s="150"/>
      <c r="AG28" s="145"/>
      <c r="AH28" s="150"/>
    </row>
    <row r="29" spans="1:34" ht="17.45" customHeight="1">
      <c r="A29" s="336" t="s">
        <v>225</v>
      </c>
      <c r="B29" s="336"/>
      <c r="C29" s="92">
        <f>COUNTIF(LCL,"ذ")</f>
        <v>5</v>
      </c>
      <c r="D29" s="92">
        <f>COUNTIF(LCL,"أ")</f>
        <v>19</v>
      </c>
      <c r="E29" s="92">
        <f t="shared" si="22"/>
        <v>24</v>
      </c>
      <c r="F29" s="93">
        <f>COUNTIF(LCL,"ع1")</f>
        <v>0</v>
      </c>
      <c r="G29" s="93">
        <f>COUNTIF(LCL,"ع2")</f>
        <v>3</v>
      </c>
      <c r="H29" s="93">
        <f t="shared" si="23"/>
        <v>3</v>
      </c>
      <c r="I29" s="94">
        <f>COUNTIF(LCL,"م1")</f>
        <v>3</v>
      </c>
      <c r="J29" s="94">
        <f>COUNTIF(LCL,"م2")</f>
        <v>12</v>
      </c>
      <c r="K29" s="94">
        <f t="shared" si="24"/>
        <v>15</v>
      </c>
      <c r="L29" s="95">
        <f>COUNTIF(LCL,"ن د1")</f>
        <v>1</v>
      </c>
      <c r="M29" s="95">
        <f>COUNTIF(LCL,"ن د2")</f>
        <v>2</v>
      </c>
      <c r="N29" s="95">
        <f t="shared" si="25"/>
        <v>3</v>
      </c>
      <c r="O29" s="96">
        <f t="shared" si="26"/>
        <v>4</v>
      </c>
      <c r="P29" s="96">
        <f t="shared" si="26"/>
        <v>14</v>
      </c>
      <c r="Q29" s="96">
        <f t="shared" si="27"/>
        <v>18</v>
      </c>
      <c r="R29" s="97">
        <f>COUNTIF(LCL,"خ1")</f>
        <v>1</v>
      </c>
      <c r="S29" s="97">
        <f>COUNTIF(LCL,"خ2")</f>
        <v>5</v>
      </c>
      <c r="T29" s="97">
        <f t="shared" si="28"/>
        <v>6</v>
      </c>
      <c r="U29" s="98">
        <f t="shared" si="29"/>
        <v>5</v>
      </c>
      <c r="V29" s="98">
        <f t="shared" si="29"/>
        <v>19</v>
      </c>
      <c r="W29" s="98">
        <f t="shared" si="30"/>
        <v>24</v>
      </c>
      <c r="X29" s="148"/>
      <c r="Y29" s="145">
        <v>8</v>
      </c>
      <c r="Z29" s="150"/>
      <c r="AA29" s="145">
        <v>8</v>
      </c>
      <c r="AB29" s="150"/>
      <c r="AC29" s="145">
        <v>4</v>
      </c>
      <c r="AD29" s="150"/>
      <c r="AE29" s="145">
        <v>6</v>
      </c>
      <c r="AF29" s="150"/>
      <c r="AG29" s="145">
        <v>6</v>
      </c>
      <c r="AH29" s="150"/>
    </row>
    <row r="30" spans="1:34" ht="17.45" customHeight="1">
      <c r="A30" s="336" t="s">
        <v>226</v>
      </c>
      <c r="B30" s="336"/>
      <c r="C30" s="92">
        <f>COUNTIF(LCLL,"ذ")</f>
        <v>4</v>
      </c>
      <c r="D30" s="92">
        <f>COUNTIF(LCLL,"أ")</f>
        <v>19</v>
      </c>
      <c r="E30" s="92">
        <f t="shared" si="22"/>
        <v>23</v>
      </c>
      <c r="F30" s="93">
        <f>COUNTIF(LCLL,"ع1")</f>
        <v>1</v>
      </c>
      <c r="G30" s="93">
        <f>COUNTIF(LCLL,"ع2")</f>
        <v>3</v>
      </c>
      <c r="H30" s="93">
        <f t="shared" si="23"/>
        <v>4</v>
      </c>
      <c r="I30" s="94">
        <f>COUNTIF(LCLL,"م1")</f>
        <v>2</v>
      </c>
      <c r="J30" s="94">
        <f>COUNTIF(LCLL,"م2")</f>
        <v>11</v>
      </c>
      <c r="K30" s="94">
        <f t="shared" si="24"/>
        <v>13</v>
      </c>
      <c r="L30" s="95">
        <f>COUNTIF(LCLL,"ن د1")</f>
        <v>2</v>
      </c>
      <c r="M30" s="95">
        <f>COUNTIF(LCLL,"ن د2")</f>
        <v>1</v>
      </c>
      <c r="N30" s="95">
        <f t="shared" si="25"/>
        <v>3</v>
      </c>
      <c r="O30" s="96">
        <f t="shared" si="26"/>
        <v>4</v>
      </c>
      <c r="P30" s="96">
        <f t="shared" si="26"/>
        <v>12</v>
      </c>
      <c r="Q30" s="96">
        <f t="shared" si="27"/>
        <v>16</v>
      </c>
      <c r="R30" s="97">
        <f>COUNTIF(LCLL,"خ1")</f>
        <v>0</v>
      </c>
      <c r="S30" s="97">
        <f>COUNTIF(LCLL,"خ2")</f>
        <v>7</v>
      </c>
      <c r="T30" s="97">
        <f t="shared" si="28"/>
        <v>7</v>
      </c>
      <c r="U30" s="98">
        <f t="shared" si="29"/>
        <v>4</v>
      </c>
      <c r="V30" s="98">
        <f t="shared" si="29"/>
        <v>19</v>
      </c>
      <c r="W30" s="98">
        <f t="shared" si="30"/>
        <v>23</v>
      </c>
      <c r="X30" s="148"/>
      <c r="Y30" s="145">
        <v>8</v>
      </c>
      <c r="Z30" s="150"/>
      <c r="AA30" s="145">
        <v>8</v>
      </c>
      <c r="AB30" s="150"/>
      <c r="AC30" s="145">
        <v>4</v>
      </c>
      <c r="AD30" s="150"/>
      <c r="AE30" s="145">
        <v>6</v>
      </c>
      <c r="AF30" s="150"/>
      <c r="AG30" s="145">
        <v>6</v>
      </c>
      <c r="AH30" s="150"/>
    </row>
    <row r="31" spans="1:34" ht="21.75" customHeight="1">
      <c r="A31" s="357" t="s">
        <v>227</v>
      </c>
      <c r="B31" s="357"/>
      <c r="C31" s="100" t="e">
        <f>SUM(C24:C30)</f>
        <v>#VALUE!</v>
      </c>
      <c r="D31" s="100" t="e">
        <f t="shared" ref="D31:W31" si="31">SUM(D24:D30)</f>
        <v>#VALUE!</v>
      </c>
      <c r="E31" s="100" t="e">
        <f t="shared" si="31"/>
        <v>#VALUE!</v>
      </c>
      <c r="F31" s="100" t="e">
        <f>SUM(F24:F30)</f>
        <v>#VALUE!</v>
      </c>
      <c r="G31" s="100" t="e">
        <f>SUM(G24:G30)</f>
        <v>#VALUE!</v>
      </c>
      <c r="H31" s="100" t="e">
        <f t="shared" si="31"/>
        <v>#VALUE!</v>
      </c>
      <c r="I31" s="100" t="e">
        <f>SUM(I24:I30)</f>
        <v>#VALUE!</v>
      </c>
      <c r="J31" s="100" t="e">
        <f t="shared" si="31"/>
        <v>#VALUE!</v>
      </c>
      <c r="K31" s="100" t="e">
        <f t="shared" si="31"/>
        <v>#VALUE!</v>
      </c>
      <c r="L31" s="100" t="e">
        <f>SUM(L24:L30)</f>
        <v>#VALUE!</v>
      </c>
      <c r="M31" s="100" t="e">
        <f t="shared" si="31"/>
        <v>#VALUE!</v>
      </c>
      <c r="N31" s="100" t="e">
        <f t="shared" si="31"/>
        <v>#VALUE!</v>
      </c>
      <c r="O31" s="100" t="e">
        <f t="shared" si="31"/>
        <v>#VALUE!</v>
      </c>
      <c r="P31" s="100" t="e">
        <f t="shared" si="31"/>
        <v>#VALUE!</v>
      </c>
      <c r="Q31" s="100" t="e">
        <f t="shared" si="31"/>
        <v>#VALUE!</v>
      </c>
      <c r="R31" s="100" t="e">
        <f t="shared" si="31"/>
        <v>#VALUE!</v>
      </c>
      <c r="S31" s="100" t="e">
        <f t="shared" si="31"/>
        <v>#VALUE!</v>
      </c>
      <c r="T31" s="100" t="e">
        <f t="shared" si="31"/>
        <v>#VALUE!</v>
      </c>
      <c r="U31" s="101" t="e">
        <f t="shared" si="31"/>
        <v>#VALUE!</v>
      </c>
      <c r="V31" s="101" t="e">
        <f t="shared" si="31"/>
        <v>#VALUE!</v>
      </c>
      <c r="W31" s="101" t="e">
        <f t="shared" si="31"/>
        <v>#VALUE!</v>
      </c>
      <c r="X31" s="161"/>
      <c r="Y31" s="363">
        <f>SUM(Y24:Y30)</f>
        <v>48</v>
      </c>
      <c r="Z31" s="363" t="e">
        <f>Y31*W31</f>
        <v>#VALUE!</v>
      </c>
      <c r="AA31" s="363">
        <f t="shared" ref="AA31:AG31" si="32">SUM(AA24:AA30)</f>
        <v>45</v>
      </c>
      <c r="AB31" s="363" t="e">
        <f>AA31*W31</f>
        <v>#VALUE!</v>
      </c>
      <c r="AC31" s="363">
        <f t="shared" si="32"/>
        <v>24</v>
      </c>
      <c r="AD31" s="363" t="e">
        <f>AC31*W31</f>
        <v>#VALUE!</v>
      </c>
      <c r="AE31" s="363">
        <f t="shared" si="32"/>
        <v>43</v>
      </c>
      <c r="AF31" s="363" t="e">
        <f>AE31*W31</f>
        <v>#VALUE!</v>
      </c>
      <c r="AG31" s="363">
        <f t="shared" si="32"/>
        <v>36</v>
      </c>
      <c r="AH31" s="363" t="e">
        <f>AG31*W31</f>
        <v>#VALUE!</v>
      </c>
    </row>
    <row r="32" spans="1:34" ht="19.5" customHeight="1">
      <c r="A32" s="366" t="s">
        <v>228</v>
      </c>
      <c r="B32" s="366"/>
      <c r="C32" s="102" t="e">
        <f>SUM(C31,C23,C14)</f>
        <v>#VALUE!</v>
      </c>
      <c r="D32" s="102" t="e">
        <f>SUM(D31,D23,D14)</f>
        <v>#VALUE!</v>
      </c>
      <c r="E32" s="102" t="e">
        <f>SUM(C32:D32)</f>
        <v>#VALUE!</v>
      </c>
      <c r="F32" s="102" t="e">
        <f t="shared" ref="F32:W32" si="33">SUM(F31,F23,F14)</f>
        <v>#VALUE!</v>
      </c>
      <c r="G32" s="102" t="e">
        <f t="shared" si="33"/>
        <v>#VALUE!</v>
      </c>
      <c r="H32" s="102" t="e">
        <f t="shared" si="33"/>
        <v>#VALUE!</v>
      </c>
      <c r="I32" s="102" t="e">
        <f t="shared" si="33"/>
        <v>#VALUE!</v>
      </c>
      <c r="J32" s="102" t="e">
        <f t="shared" si="33"/>
        <v>#VALUE!</v>
      </c>
      <c r="K32" s="102" t="e">
        <f t="shared" si="33"/>
        <v>#VALUE!</v>
      </c>
      <c r="L32" s="102" t="e">
        <f t="shared" si="33"/>
        <v>#VALUE!</v>
      </c>
      <c r="M32" s="102" t="e">
        <f t="shared" si="33"/>
        <v>#VALUE!</v>
      </c>
      <c r="N32" s="102" t="e">
        <f t="shared" si="33"/>
        <v>#VALUE!</v>
      </c>
      <c r="O32" s="102" t="e">
        <f t="shared" si="33"/>
        <v>#VALUE!</v>
      </c>
      <c r="P32" s="102" t="e">
        <f t="shared" si="33"/>
        <v>#VALUE!</v>
      </c>
      <c r="Q32" s="102" t="e">
        <f t="shared" si="33"/>
        <v>#VALUE!</v>
      </c>
      <c r="R32" s="102" t="e">
        <f t="shared" si="33"/>
        <v>#VALUE!</v>
      </c>
      <c r="S32" s="102" t="e">
        <f t="shared" si="33"/>
        <v>#VALUE!</v>
      </c>
      <c r="T32" s="102" t="e">
        <f t="shared" si="33"/>
        <v>#VALUE!</v>
      </c>
      <c r="U32" s="102" t="e">
        <f t="shared" si="33"/>
        <v>#VALUE!</v>
      </c>
      <c r="V32" s="102" t="e">
        <f t="shared" si="33"/>
        <v>#VALUE!</v>
      </c>
      <c r="W32" s="102" t="e">
        <f t="shared" si="33"/>
        <v>#VALUE!</v>
      </c>
      <c r="X32" s="162"/>
      <c r="Y32" s="364"/>
      <c r="Z32" s="364"/>
      <c r="AA32" s="364"/>
      <c r="AB32" s="364"/>
      <c r="AC32" s="364"/>
      <c r="AD32" s="364"/>
      <c r="AE32" s="364"/>
      <c r="AF32" s="364"/>
      <c r="AG32" s="364"/>
      <c r="AH32" s="364"/>
    </row>
    <row r="33" spans="1:34">
      <c r="A33" s="103"/>
      <c r="B33" s="104"/>
      <c r="C33" s="104"/>
      <c r="D33" s="105"/>
      <c r="E33" s="104"/>
      <c r="F33" s="104"/>
      <c r="G33" s="104"/>
      <c r="H33" s="104"/>
      <c r="I33" s="104"/>
      <c r="J33" s="104"/>
      <c r="K33" s="104"/>
      <c r="L33" s="104"/>
      <c r="X33" s="367" t="s">
        <v>204</v>
      </c>
      <c r="Y33" s="368"/>
      <c r="Z33" s="371" t="e">
        <f>Z31+Z22+Z13</f>
        <v>#VALUE!</v>
      </c>
      <c r="AA33" s="371">
        <f t="shared" ref="AA33:AH33" si="34">AA31+AA22+AA13</f>
        <v>143</v>
      </c>
      <c r="AB33" s="371" t="e">
        <f t="shared" si="34"/>
        <v>#VALUE!</v>
      </c>
      <c r="AC33" s="371">
        <f t="shared" si="34"/>
        <v>80</v>
      </c>
      <c r="AD33" s="371" t="e">
        <f t="shared" si="34"/>
        <v>#VALUE!</v>
      </c>
      <c r="AE33" s="371">
        <f t="shared" si="34"/>
        <v>144</v>
      </c>
      <c r="AF33" s="371" t="e">
        <f t="shared" si="34"/>
        <v>#VALUE!</v>
      </c>
      <c r="AG33" s="371">
        <f t="shared" si="34"/>
        <v>120</v>
      </c>
      <c r="AH33" s="371" t="e">
        <f t="shared" si="34"/>
        <v>#VALUE!</v>
      </c>
    </row>
    <row r="34" spans="1:34">
      <c r="A34" s="103"/>
      <c r="B34" s="104"/>
      <c r="C34" s="104"/>
      <c r="D34" s="105"/>
      <c r="E34" s="104"/>
      <c r="F34" s="104"/>
      <c r="G34" s="104"/>
      <c r="H34" s="104"/>
      <c r="I34" s="104"/>
      <c r="J34" s="104"/>
      <c r="K34" s="104"/>
      <c r="L34" s="104"/>
      <c r="X34" s="369"/>
      <c r="Y34" s="370"/>
      <c r="Z34" s="371"/>
      <c r="AA34" s="371"/>
      <c r="AB34" s="371"/>
      <c r="AC34" s="371"/>
      <c r="AD34" s="371"/>
      <c r="AE34" s="371"/>
      <c r="AF34" s="371"/>
      <c r="AG34" s="371"/>
      <c r="AH34" s="371"/>
    </row>
    <row r="35" spans="1:34">
      <c r="A35" s="103"/>
      <c r="B35" s="104"/>
      <c r="C35" s="104"/>
      <c r="D35" s="105"/>
      <c r="E35" s="104"/>
      <c r="F35" s="104"/>
      <c r="G35" s="104"/>
      <c r="H35" s="104"/>
      <c r="I35" s="104"/>
      <c r="J35" s="104"/>
      <c r="K35" s="104"/>
      <c r="L35" s="104"/>
    </row>
    <row r="36" spans="1:34">
      <c r="A36" s="103"/>
      <c r="B36" s="104"/>
      <c r="C36" s="104"/>
      <c r="D36" s="105"/>
      <c r="E36" s="104"/>
      <c r="F36" s="104"/>
      <c r="G36" s="104"/>
      <c r="H36" s="104"/>
      <c r="I36" s="104"/>
      <c r="J36" s="104"/>
      <c r="K36" s="104"/>
      <c r="L36" s="104"/>
    </row>
    <row r="37" spans="1:34">
      <c r="A37" s="103"/>
      <c r="B37" s="104"/>
      <c r="C37" s="104"/>
      <c r="D37" s="105"/>
      <c r="E37" s="104"/>
      <c r="F37" s="104"/>
      <c r="G37" s="104"/>
      <c r="H37" s="104"/>
      <c r="I37" s="104"/>
      <c r="J37" s="104"/>
      <c r="K37" s="104"/>
      <c r="L37" s="104"/>
    </row>
    <row r="38" spans="1:34">
      <c r="A38" s="103"/>
      <c r="B38" s="104"/>
      <c r="C38" s="104"/>
      <c r="D38" s="105"/>
      <c r="E38" s="104"/>
      <c r="F38" s="104"/>
      <c r="G38" s="104"/>
      <c r="H38" s="104"/>
      <c r="I38" s="104"/>
      <c r="J38" s="104"/>
      <c r="K38" s="104"/>
      <c r="L38" s="104"/>
    </row>
    <row r="39" spans="1:34">
      <c r="A39" s="103"/>
      <c r="B39" s="104"/>
      <c r="C39" s="104"/>
      <c r="D39" s="105"/>
      <c r="E39" s="104"/>
      <c r="F39" s="104"/>
      <c r="G39" s="104"/>
      <c r="H39" s="104"/>
      <c r="I39" s="104"/>
      <c r="J39" s="104"/>
      <c r="K39" s="104"/>
      <c r="L39" s="104"/>
    </row>
    <row r="40" spans="1:34">
      <c r="A40" s="103"/>
      <c r="B40" s="104"/>
      <c r="C40" s="104"/>
      <c r="D40" s="105"/>
      <c r="E40" s="104"/>
      <c r="F40" s="104"/>
      <c r="G40" s="104"/>
      <c r="H40" s="104"/>
      <c r="I40" s="104"/>
      <c r="J40" s="104"/>
      <c r="K40" s="104"/>
      <c r="L40" s="104"/>
    </row>
    <row r="41" spans="1:34">
      <c r="A41" s="103"/>
      <c r="B41" s="104"/>
      <c r="C41" s="104"/>
      <c r="D41" s="105"/>
      <c r="E41" s="104"/>
      <c r="F41" s="104"/>
      <c r="G41" s="104"/>
      <c r="H41" s="104"/>
      <c r="I41" s="104"/>
      <c r="J41" s="104"/>
      <c r="K41" s="104"/>
      <c r="L41" s="104"/>
    </row>
    <row r="42" spans="1:34">
      <c r="A42" s="103"/>
      <c r="B42" s="104"/>
      <c r="C42" s="104"/>
      <c r="D42" s="105"/>
      <c r="E42" s="104"/>
      <c r="F42" s="104"/>
      <c r="G42" s="104"/>
      <c r="H42" s="104"/>
      <c r="I42" s="104"/>
      <c r="J42" s="104"/>
      <c r="K42" s="104"/>
      <c r="L42" s="104"/>
    </row>
    <row r="43" spans="1:34">
      <c r="A43" s="103"/>
      <c r="B43" s="104"/>
      <c r="C43" s="104"/>
      <c r="D43" s="105"/>
      <c r="E43" s="104"/>
      <c r="F43" s="104"/>
      <c r="G43" s="104"/>
      <c r="H43" s="104"/>
      <c r="I43" s="104"/>
      <c r="J43" s="104"/>
      <c r="K43" s="104"/>
      <c r="L43" s="104"/>
    </row>
    <row r="44" spans="1:34">
      <c r="A44" s="103"/>
      <c r="B44" s="104"/>
      <c r="C44" s="104"/>
      <c r="D44" s="105"/>
      <c r="E44" s="104"/>
      <c r="F44" s="104"/>
      <c r="G44" s="104"/>
      <c r="H44" s="104"/>
      <c r="I44" s="104"/>
      <c r="J44" s="104"/>
      <c r="K44" s="104"/>
      <c r="L44" s="104"/>
    </row>
    <row r="45" spans="1:34">
      <c r="A45" s="103"/>
      <c r="B45" s="104"/>
      <c r="C45" s="104"/>
      <c r="D45" s="105"/>
      <c r="E45" s="104"/>
      <c r="F45" s="104"/>
      <c r="G45" s="104"/>
      <c r="H45" s="104"/>
      <c r="I45" s="104"/>
      <c r="J45" s="104"/>
      <c r="K45" s="104"/>
      <c r="L45" s="104"/>
    </row>
  </sheetData>
  <mergeCells count="106">
    <mergeCell ref="X33:Y34"/>
    <mergeCell ref="AH31:AH32"/>
    <mergeCell ref="AA31:AA32"/>
    <mergeCell ref="AC31:AC32"/>
    <mergeCell ref="AE31:AE32"/>
    <mergeCell ref="AG31:AG32"/>
    <mergeCell ref="Z31:Z32"/>
    <mergeCell ref="AB31:AB32"/>
    <mergeCell ref="AD31:AD32"/>
    <mergeCell ref="AF31:AF32"/>
    <mergeCell ref="AD33:AD34"/>
    <mergeCell ref="AE33:AE34"/>
    <mergeCell ref="AF33:AF34"/>
    <mergeCell ref="AG33:AG34"/>
    <mergeCell ref="AH33:AH34"/>
    <mergeCell ref="Z33:Z34"/>
    <mergeCell ref="AA33:AA34"/>
    <mergeCell ref="AB33:AB34"/>
    <mergeCell ref="AC33:AC34"/>
    <mergeCell ref="AD15:AD16"/>
    <mergeCell ref="AD22:AD23"/>
    <mergeCell ref="AE22:AE23"/>
    <mergeCell ref="AG22:AG23"/>
    <mergeCell ref="AH22:AH23"/>
    <mergeCell ref="AF22:AF23"/>
    <mergeCell ref="Z22:Z23"/>
    <mergeCell ref="AA22:AA23"/>
    <mergeCell ref="AB22:AB23"/>
    <mergeCell ref="AC22:AC23"/>
    <mergeCell ref="AA1:AB1"/>
    <mergeCell ref="AC1:AD1"/>
    <mergeCell ref="AE1:AF1"/>
    <mergeCell ref="AG1:AH1"/>
    <mergeCell ref="AD5:AD6"/>
    <mergeCell ref="AF15:AF16"/>
    <mergeCell ref="AG15:AG16"/>
    <mergeCell ref="AH15:AH16"/>
    <mergeCell ref="AE5:AE6"/>
    <mergeCell ref="AF5:AF6"/>
    <mergeCell ref="AG5:AG6"/>
    <mergeCell ref="AH5:AH6"/>
    <mergeCell ref="AG13:AG14"/>
    <mergeCell ref="AH13:AH14"/>
    <mergeCell ref="AF13:AF14"/>
    <mergeCell ref="AE13:AE14"/>
    <mergeCell ref="AE15:AE16"/>
    <mergeCell ref="AD13:AD14"/>
    <mergeCell ref="AB13:AB14"/>
    <mergeCell ref="AA13:AA14"/>
    <mergeCell ref="AC13:AC14"/>
    <mergeCell ref="AA15:AA16"/>
    <mergeCell ref="AB15:AB16"/>
    <mergeCell ref="AC15:AC16"/>
    <mergeCell ref="AA5:AA6"/>
    <mergeCell ref="AB5:AB6"/>
    <mergeCell ref="AC5:AC6"/>
    <mergeCell ref="A28:B28"/>
    <mergeCell ref="A29:B29"/>
    <mergeCell ref="A30:B30"/>
    <mergeCell ref="A31:B31"/>
    <mergeCell ref="A21:B21"/>
    <mergeCell ref="X5:X6"/>
    <mergeCell ref="A8:B8"/>
    <mergeCell ref="Y13:Y14"/>
    <mergeCell ref="Y22:Y23"/>
    <mergeCell ref="Y31:Y32"/>
    <mergeCell ref="X15:X16"/>
    <mergeCell ref="Z13:Z14"/>
    <mergeCell ref="Y15:Y16"/>
    <mergeCell ref="Z15:Z16"/>
    <mergeCell ref="A32:B32"/>
    <mergeCell ref="A26:B26"/>
    <mergeCell ref="A27:B27"/>
    <mergeCell ref="A23:B23"/>
    <mergeCell ref="A24:B24"/>
    <mergeCell ref="A25:B25"/>
    <mergeCell ref="A9:B9"/>
    <mergeCell ref="Y1:Z1"/>
    <mergeCell ref="Y5:Y6"/>
    <mergeCell ref="Z5:Z6"/>
    <mergeCell ref="A10:B10"/>
    <mergeCell ref="A11:B11"/>
    <mergeCell ref="A12:B12"/>
    <mergeCell ref="A13:B13"/>
    <mergeCell ref="A14:B14"/>
    <mergeCell ref="A15:A16"/>
    <mergeCell ref="A22:B22"/>
    <mergeCell ref="R2:T2"/>
    <mergeCell ref="U2:W2"/>
    <mergeCell ref="A4:B4"/>
    <mergeCell ref="A5:A6"/>
    <mergeCell ref="A7:B7"/>
    <mergeCell ref="A1:F1"/>
    <mergeCell ref="G1:I1"/>
    <mergeCell ref="J1:S1"/>
    <mergeCell ref="A20:B20"/>
    <mergeCell ref="T1:W1"/>
    <mergeCell ref="A2:B3"/>
    <mergeCell ref="C2:E2"/>
    <mergeCell ref="F2:H2"/>
    <mergeCell ref="I2:K2"/>
    <mergeCell ref="L2:N2"/>
    <mergeCell ref="O2:Q2"/>
    <mergeCell ref="A17:B17"/>
    <mergeCell ref="A18:B18"/>
    <mergeCell ref="A19:B1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W143"/>
  <sheetViews>
    <sheetView rightToLeft="1" topLeftCell="A3" workbookViewId="0">
      <selection activeCell="E16" sqref="E16:G16"/>
    </sheetView>
  </sheetViews>
  <sheetFormatPr baseColWidth="10" defaultColWidth="11.42578125" defaultRowHeight="18.75"/>
  <cols>
    <col min="1" max="1" width="4.7109375" style="2" customWidth="1"/>
    <col min="2" max="2" width="15.140625" style="2" customWidth="1"/>
    <col min="3" max="3" width="7.7109375" style="2" customWidth="1"/>
    <col min="4" max="4" width="6.7109375" style="2" customWidth="1"/>
    <col min="5" max="5" width="8.5703125" style="2" customWidth="1"/>
    <col min="6" max="6" width="6.7109375" style="2" customWidth="1"/>
    <col min="7" max="7" width="5.7109375" style="2" customWidth="1"/>
    <col min="8" max="9" width="6.7109375" style="2" customWidth="1"/>
    <col min="10" max="10" width="6.140625" style="2" customWidth="1"/>
    <col min="11" max="11" width="7.85546875" style="2" customWidth="1"/>
    <col min="12" max="12" width="9.28515625" style="2" customWidth="1"/>
    <col min="13" max="13" width="7.5703125" style="2" customWidth="1"/>
    <col min="14" max="22" width="6.28515625" style="2" customWidth="1"/>
    <col min="23" max="16384" width="11.42578125" style="2"/>
  </cols>
  <sheetData>
    <row r="1" spans="1:14">
      <c r="A1" s="53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98" t="s">
        <v>229</v>
      </c>
      <c r="M1" s="499"/>
      <c r="N1" s="1"/>
    </row>
    <row r="2" spans="1:14">
      <c r="A2" s="54" t="s">
        <v>1</v>
      </c>
      <c r="B2" s="43"/>
      <c r="C2" s="43"/>
      <c r="D2" s="43"/>
      <c r="E2" s="43"/>
      <c r="F2" s="43"/>
      <c r="G2" s="43"/>
      <c r="H2" s="43"/>
      <c r="I2" s="43"/>
      <c r="J2" s="29"/>
      <c r="K2" s="55"/>
      <c r="L2" s="500" t="s">
        <v>230</v>
      </c>
      <c r="M2" s="501"/>
      <c r="N2" s="3"/>
    </row>
    <row r="3" spans="1:14" ht="22.5" thickBot="1">
      <c r="A3" s="52" t="s">
        <v>3</v>
      </c>
      <c r="C3" s="3"/>
      <c r="D3" s="3"/>
      <c r="E3" s="55" t="s">
        <v>8</v>
      </c>
      <c r="F3" s="474" t="s">
        <v>89</v>
      </c>
      <c r="G3" s="474"/>
      <c r="H3" s="475">
        <v>42724</v>
      </c>
      <c r="I3" s="475"/>
      <c r="J3" s="475"/>
      <c r="L3" s="106"/>
      <c r="M3" s="109"/>
      <c r="N3" s="3"/>
    </row>
    <row r="4" spans="1:14" ht="18.75" customHeight="1">
      <c r="A4" s="476" t="s">
        <v>12</v>
      </c>
      <c r="B4" s="477"/>
      <c r="C4" s="480" t="s">
        <v>13</v>
      </c>
      <c r="D4" s="480"/>
      <c r="E4" s="480"/>
      <c r="F4" s="480" t="s">
        <v>14</v>
      </c>
      <c r="G4" s="480"/>
      <c r="H4" s="481"/>
      <c r="I4" s="510" t="s">
        <v>232</v>
      </c>
      <c r="J4" s="511"/>
      <c r="K4" s="512" t="s">
        <v>236</v>
      </c>
      <c r="M4" s="44"/>
      <c r="N4" s="3"/>
    </row>
    <row r="5" spans="1:14" ht="19.5" thickBot="1">
      <c r="A5" s="478"/>
      <c r="B5" s="479"/>
      <c r="C5" s="45" t="s">
        <v>17</v>
      </c>
      <c r="D5" s="46" t="s">
        <v>18</v>
      </c>
      <c r="E5" s="46" t="s">
        <v>19</v>
      </c>
      <c r="F5" s="46" t="s">
        <v>17</v>
      </c>
      <c r="G5" s="46" t="s">
        <v>18</v>
      </c>
      <c r="H5" s="122" t="s">
        <v>19</v>
      </c>
      <c r="I5" s="502" t="s">
        <v>231</v>
      </c>
      <c r="J5" s="503"/>
      <c r="K5" s="513"/>
      <c r="L5" s="110"/>
      <c r="M5" s="44"/>
      <c r="N5" s="3"/>
    </row>
    <row r="6" spans="1:14" ht="22.5" thickBot="1">
      <c r="A6" s="462" t="s">
        <v>22</v>
      </c>
      <c r="B6" s="463"/>
      <c r="C6" s="5" t="e">
        <f>SUM(التعداد!U31)</f>
        <v>#VALUE!</v>
      </c>
      <c r="D6" s="6" t="e">
        <f>SUM(التعداد!V31)</f>
        <v>#VALUE!</v>
      </c>
      <c r="E6" s="6" t="e">
        <f>SUM(C6:D6)</f>
        <v>#VALUE!</v>
      </c>
      <c r="F6" s="49">
        <v>6</v>
      </c>
      <c r="G6" s="49">
        <v>5</v>
      </c>
      <c r="H6" s="6">
        <f>SUM(F6:G6)</f>
        <v>11</v>
      </c>
      <c r="I6" s="504" t="e">
        <f>SUM(C6-F6)</f>
        <v>#VALUE!</v>
      </c>
      <c r="J6" s="505"/>
      <c r="K6" s="123" t="e">
        <f>SUM(التعداد!Z31)</f>
        <v>#VALUE!</v>
      </c>
      <c r="L6" s="464" t="s">
        <v>15</v>
      </c>
      <c r="M6" s="465"/>
      <c r="N6" s="3"/>
    </row>
    <row r="7" spans="1:14" ht="21.75">
      <c r="A7" s="466" t="s">
        <v>25</v>
      </c>
      <c r="B7" s="467"/>
      <c r="C7" s="5" t="e">
        <f>SUM(التعداد!U23)</f>
        <v>#VALUE!</v>
      </c>
      <c r="D7" s="6" t="e">
        <f>SUM(التعداد!V23)</f>
        <v>#VALUE!</v>
      </c>
      <c r="E7" s="6" t="e">
        <f>SUM(C7:D7)</f>
        <v>#VALUE!</v>
      </c>
      <c r="F7" s="49">
        <v>2</v>
      </c>
      <c r="G7" s="49">
        <v>7</v>
      </c>
      <c r="H7" s="6">
        <f>SUM(F7:G7)</f>
        <v>9</v>
      </c>
      <c r="I7" s="506" t="e">
        <f>SUM(C7-F7)</f>
        <v>#VALUE!</v>
      </c>
      <c r="J7" s="507"/>
      <c r="K7" s="124" t="e">
        <f>SUM(التعداد!Z22)</f>
        <v>#VALUE!</v>
      </c>
      <c r="L7" s="468" t="e">
        <f>(I9/K9)*100</f>
        <v>#VALUE!</v>
      </c>
      <c r="M7" s="471" t="s">
        <v>26</v>
      </c>
      <c r="N7" s="3"/>
    </row>
    <row r="8" spans="1:14" ht="21.75">
      <c r="A8" s="466" t="s">
        <v>29</v>
      </c>
      <c r="B8" s="467"/>
      <c r="C8" s="5" t="e">
        <f>SUM(التعداد!U14)</f>
        <v>#VALUE!</v>
      </c>
      <c r="D8" s="6" t="e">
        <f>SUM(التعداد!V14)</f>
        <v>#VALUE!</v>
      </c>
      <c r="E8" s="6" t="e">
        <f>SUM(C8:D8)</f>
        <v>#VALUE!</v>
      </c>
      <c r="F8" s="49">
        <v>6</v>
      </c>
      <c r="G8" s="49">
        <v>9</v>
      </c>
      <c r="H8" s="6">
        <f>SUM(F8:G8)</f>
        <v>15</v>
      </c>
      <c r="I8" s="506" t="e">
        <f>SUM(C8-F8)</f>
        <v>#VALUE!</v>
      </c>
      <c r="J8" s="507"/>
      <c r="K8" s="124" t="e">
        <f>SUM(التعداد!Z13)</f>
        <v>#VALUE!</v>
      </c>
      <c r="L8" s="469"/>
      <c r="M8" s="471"/>
      <c r="N8" s="3"/>
    </row>
    <row r="9" spans="1:14" ht="22.5" thickBot="1">
      <c r="A9" s="473" t="s">
        <v>19</v>
      </c>
      <c r="B9" s="391"/>
      <c r="C9" s="7" t="e">
        <f>SUM(C6:C8)</f>
        <v>#VALUE!</v>
      </c>
      <c r="D9" s="7" t="e">
        <f>SUM(D6:D8)</f>
        <v>#VALUE!</v>
      </c>
      <c r="E9" s="7" t="e">
        <f>SUM(C9:D9)</f>
        <v>#VALUE!</v>
      </c>
      <c r="F9" s="8">
        <f>SUM(F6:F8)</f>
        <v>14</v>
      </c>
      <c r="G9" s="8">
        <f>SUM(G6:G8)</f>
        <v>21</v>
      </c>
      <c r="H9" s="8">
        <f>SUM(F9:G9)</f>
        <v>35</v>
      </c>
      <c r="I9" s="508" t="e">
        <f>SUM(C9-F9)</f>
        <v>#VALUE!</v>
      </c>
      <c r="J9" s="509"/>
      <c r="K9" s="125" t="e">
        <f>SUM(K6:K8)</f>
        <v>#VALUE!</v>
      </c>
      <c r="L9" s="470"/>
      <c r="M9" s="472"/>
      <c r="N9" s="3"/>
    </row>
    <row r="10" spans="1:14" ht="27" customHeight="1" thickBot="1">
      <c r="A10" s="431" t="s">
        <v>194</v>
      </c>
      <c r="B10" s="432"/>
      <c r="C10" s="432"/>
      <c r="D10" s="432"/>
      <c r="E10" s="432"/>
      <c r="F10" s="432"/>
      <c r="G10" s="432"/>
      <c r="N10" s="3"/>
    </row>
    <row r="11" spans="1:14">
      <c r="A11" s="436" t="s">
        <v>46</v>
      </c>
      <c r="B11" s="438" t="s">
        <v>191</v>
      </c>
      <c r="C11" s="439"/>
      <c r="D11" s="75" t="s">
        <v>188</v>
      </c>
      <c r="E11" s="442" t="s">
        <v>192</v>
      </c>
      <c r="F11" s="443"/>
      <c r="G11" s="444"/>
      <c r="H11" s="75" t="s">
        <v>190</v>
      </c>
      <c r="I11" s="443" t="s">
        <v>193</v>
      </c>
      <c r="J11" s="443"/>
      <c r="K11" s="443"/>
      <c r="L11" s="444"/>
      <c r="M11" s="75" t="s">
        <v>188</v>
      </c>
      <c r="N11" s="3"/>
    </row>
    <row r="12" spans="1:14" ht="19.5" thickBot="1">
      <c r="A12" s="437"/>
      <c r="B12" s="440"/>
      <c r="C12" s="441"/>
      <c r="D12" s="76" t="s">
        <v>189</v>
      </c>
      <c r="E12" s="445"/>
      <c r="F12" s="446"/>
      <c r="G12" s="447"/>
      <c r="H12" s="76" t="s">
        <v>189</v>
      </c>
      <c r="I12" s="446"/>
      <c r="J12" s="446"/>
      <c r="K12" s="446"/>
      <c r="L12" s="447"/>
      <c r="M12" s="76" t="s">
        <v>189</v>
      </c>
      <c r="N12" s="3"/>
    </row>
    <row r="13" spans="1:14">
      <c r="A13" s="25">
        <v>1</v>
      </c>
      <c r="B13" s="429"/>
      <c r="C13" s="430"/>
      <c r="D13" s="25"/>
      <c r="E13" s="448"/>
      <c r="F13" s="449"/>
      <c r="G13" s="450"/>
      <c r="H13" s="71"/>
      <c r="I13" s="451"/>
      <c r="J13" s="452"/>
      <c r="K13" s="453"/>
      <c r="L13" s="452"/>
      <c r="M13" s="77"/>
      <c r="N13" s="3"/>
    </row>
    <row r="14" spans="1:14">
      <c r="A14" s="26">
        <v>2</v>
      </c>
      <c r="B14" s="375"/>
      <c r="C14" s="376"/>
      <c r="D14" s="26"/>
      <c r="E14" s="454"/>
      <c r="F14" s="455"/>
      <c r="G14" s="456"/>
      <c r="H14" s="72"/>
      <c r="I14" s="457"/>
      <c r="J14" s="458"/>
      <c r="K14" s="459"/>
      <c r="L14" s="458"/>
      <c r="M14" s="60"/>
      <c r="N14" s="3"/>
    </row>
    <row r="15" spans="1:14">
      <c r="A15" s="26"/>
      <c r="B15" s="375"/>
      <c r="C15" s="376"/>
      <c r="D15" s="26"/>
      <c r="E15" s="454"/>
      <c r="F15" s="455"/>
      <c r="G15" s="456"/>
      <c r="H15" s="73"/>
      <c r="I15" s="457"/>
      <c r="J15" s="458"/>
      <c r="K15" s="459"/>
      <c r="L15" s="458"/>
      <c r="M15" s="60"/>
      <c r="N15" s="3"/>
    </row>
    <row r="16" spans="1:14">
      <c r="A16" s="26">
        <v>3</v>
      </c>
      <c r="B16" s="375"/>
      <c r="C16" s="376"/>
      <c r="D16" s="26"/>
      <c r="E16" s="454"/>
      <c r="F16" s="455"/>
      <c r="G16" s="456"/>
      <c r="H16" s="72"/>
      <c r="I16" s="457"/>
      <c r="J16" s="458"/>
      <c r="K16" s="459"/>
      <c r="L16" s="458"/>
      <c r="M16" s="60"/>
      <c r="N16" s="3"/>
    </row>
    <row r="17" spans="1:14" ht="19.5" thickBot="1">
      <c r="A17" s="78">
        <v>4</v>
      </c>
      <c r="B17" s="460"/>
      <c r="C17" s="461"/>
      <c r="D17" s="78"/>
      <c r="E17" s="415"/>
      <c r="F17" s="416"/>
      <c r="G17" s="417"/>
      <c r="H17" s="74"/>
      <c r="I17" s="418"/>
      <c r="J17" s="419"/>
      <c r="K17" s="420"/>
      <c r="L17" s="419"/>
      <c r="M17" s="79"/>
      <c r="N17" s="3"/>
    </row>
    <row r="18" spans="1:14" ht="24" thickBot="1">
      <c r="A18" s="421" t="s">
        <v>101</v>
      </c>
      <c r="B18" s="422"/>
      <c r="C18" s="422"/>
      <c r="D18" s="422"/>
      <c r="E18" s="422"/>
      <c r="F18" s="422"/>
      <c r="G18" s="422"/>
      <c r="H18" s="422"/>
      <c r="I18" s="422"/>
      <c r="J18" s="422"/>
      <c r="K18" s="422"/>
      <c r="L18" s="422"/>
      <c r="M18" s="422"/>
      <c r="N18" s="3"/>
    </row>
    <row r="19" spans="1:14" ht="19.5" thickBot="1">
      <c r="A19" s="80" t="s">
        <v>46</v>
      </c>
      <c r="B19" s="80" t="s">
        <v>84</v>
      </c>
      <c r="C19" s="80" t="s">
        <v>75</v>
      </c>
      <c r="D19" s="27" t="s">
        <v>46</v>
      </c>
      <c r="E19" s="423" t="s">
        <v>84</v>
      </c>
      <c r="F19" s="424"/>
      <c r="G19" s="424"/>
      <c r="H19" s="425"/>
      <c r="I19" s="27" t="s">
        <v>75</v>
      </c>
      <c r="J19" s="80" t="s">
        <v>46</v>
      </c>
      <c r="K19" s="423" t="s">
        <v>88</v>
      </c>
      <c r="L19" s="425"/>
      <c r="M19" s="81" t="s">
        <v>75</v>
      </c>
      <c r="N19" s="3"/>
    </row>
    <row r="20" spans="1:14">
      <c r="A20" s="25">
        <v>1</v>
      </c>
      <c r="B20" s="28" t="s">
        <v>170</v>
      </c>
      <c r="C20" s="65" t="s">
        <v>105</v>
      </c>
      <c r="D20" s="28">
        <v>1</v>
      </c>
      <c r="E20" s="426" t="s">
        <v>163</v>
      </c>
      <c r="F20" s="427"/>
      <c r="G20" s="427"/>
      <c r="H20" s="428"/>
      <c r="I20" s="28" t="s">
        <v>136</v>
      </c>
      <c r="J20" s="28">
        <v>1</v>
      </c>
      <c r="K20" s="429" t="s">
        <v>184</v>
      </c>
      <c r="L20" s="430"/>
      <c r="M20" s="120" t="s">
        <v>94</v>
      </c>
      <c r="N20" s="3"/>
    </row>
    <row r="21" spans="1:14">
      <c r="A21" s="26">
        <v>2</v>
      </c>
      <c r="B21" s="60" t="s">
        <v>171</v>
      </c>
      <c r="C21" s="26" t="s">
        <v>103</v>
      </c>
      <c r="D21" s="60">
        <v>2</v>
      </c>
      <c r="E21" s="372" t="s">
        <v>167</v>
      </c>
      <c r="F21" s="373"/>
      <c r="G21" s="373"/>
      <c r="H21" s="374"/>
      <c r="I21" s="60" t="s">
        <v>136</v>
      </c>
      <c r="J21" s="60">
        <v>2</v>
      </c>
      <c r="K21" s="375" t="s">
        <v>168</v>
      </c>
      <c r="L21" s="376"/>
      <c r="M21" s="119" t="s">
        <v>94</v>
      </c>
      <c r="N21" s="3"/>
    </row>
    <row r="22" spans="1:14">
      <c r="A22" s="26">
        <v>3</v>
      </c>
      <c r="B22" s="60" t="s">
        <v>162</v>
      </c>
      <c r="C22" s="26" t="s">
        <v>103</v>
      </c>
      <c r="D22" s="60">
        <v>3</v>
      </c>
      <c r="E22" s="372" t="s">
        <v>164</v>
      </c>
      <c r="F22" s="373"/>
      <c r="G22" s="373"/>
      <c r="H22" s="374"/>
      <c r="I22" s="60" t="s">
        <v>136</v>
      </c>
      <c r="J22" s="60">
        <v>3</v>
      </c>
      <c r="K22" s="375" t="s">
        <v>183</v>
      </c>
      <c r="L22" s="376"/>
      <c r="M22" s="119" t="s">
        <v>4</v>
      </c>
      <c r="N22" s="3"/>
    </row>
    <row r="23" spans="1:14">
      <c r="A23" s="26">
        <v>4</v>
      </c>
      <c r="B23" s="60" t="s">
        <v>185</v>
      </c>
      <c r="C23" s="26" t="s">
        <v>103</v>
      </c>
      <c r="D23" s="60">
        <v>4</v>
      </c>
      <c r="E23" s="372" t="s">
        <v>179</v>
      </c>
      <c r="F23" s="373"/>
      <c r="G23" s="373"/>
      <c r="H23" s="374"/>
      <c r="I23" s="60" t="s">
        <v>136</v>
      </c>
      <c r="J23" s="60">
        <v>4</v>
      </c>
      <c r="K23" s="375" t="s">
        <v>182</v>
      </c>
      <c r="L23" s="376"/>
      <c r="M23" s="119" t="s">
        <v>6</v>
      </c>
      <c r="N23" s="3"/>
    </row>
    <row r="24" spans="1:14">
      <c r="A24" s="26">
        <v>5</v>
      </c>
      <c r="B24" s="60" t="s">
        <v>172</v>
      </c>
      <c r="C24" s="26" t="s">
        <v>103</v>
      </c>
      <c r="D24" s="60">
        <v>5</v>
      </c>
      <c r="E24" s="372" t="s">
        <v>169</v>
      </c>
      <c r="F24" s="373"/>
      <c r="G24" s="373"/>
      <c r="H24" s="374"/>
      <c r="I24" s="60" t="s">
        <v>143</v>
      </c>
      <c r="J24" s="60">
        <v>5</v>
      </c>
      <c r="K24" s="375" t="s">
        <v>166</v>
      </c>
      <c r="L24" s="376"/>
      <c r="M24" s="119" t="s">
        <v>6</v>
      </c>
      <c r="N24" s="3"/>
    </row>
    <row r="25" spans="1:14">
      <c r="A25" s="26">
        <v>6</v>
      </c>
      <c r="B25" s="60" t="s">
        <v>186</v>
      </c>
      <c r="C25" s="26" t="s">
        <v>105</v>
      </c>
      <c r="D25" s="60">
        <v>6</v>
      </c>
      <c r="E25" s="372" t="s">
        <v>180</v>
      </c>
      <c r="F25" s="373"/>
      <c r="G25" s="373"/>
      <c r="H25" s="374"/>
      <c r="I25" s="60" t="s">
        <v>34</v>
      </c>
      <c r="J25" s="60">
        <v>6</v>
      </c>
      <c r="K25" s="375"/>
      <c r="L25" s="376"/>
      <c r="M25" s="119"/>
      <c r="N25" s="3"/>
    </row>
    <row r="26" spans="1:14">
      <c r="A26" s="26">
        <v>7</v>
      </c>
      <c r="B26" s="60" t="s">
        <v>173</v>
      </c>
      <c r="C26" s="26" t="s">
        <v>102</v>
      </c>
      <c r="D26" s="60">
        <v>7</v>
      </c>
      <c r="E26" s="372" t="s">
        <v>177</v>
      </c>
      <c r="F26" s="373"/>
      <c r="G26" s="373"/>
      <c r="H26" s="374"/>
      <c r="I26" s="60" t="s">
        <v>34</v>
      </c>
      <c r="J26" s="60">
        <v>7</v>
      </c>
      <c r="K26" s="375"/>
      <c r="L26" s="376"/>
      <c r="M26" s="119"/>
      <c r="N26" s="3"/>
    </row>
    <row r="27" spans="1:14">
      <c r="A27" s="26">
        <v>8</v>
      </c>
      <c r="B27" s="60" t="s">
        <v>174</v>
      </c>
      <c r="C27" s="26" t="s">
        <v>102</v>
      </c>
      <c r="D27" s="60">
        <v>8</v>
      </c>
      <c r="E27" s="372" t="s">
        <v>181</v>
      </c>
      <c r="F27" s="373"/>
      <c r="G27" s="373"/>
      <c r="H27" s="374"/>
      <c r="I27" s="60" t="s">
        <v>143</v>
      </c>
      <c r="J27" s="60">
        <v>8</v>
      </c>
      <c r="K27" s="375"/>
      <c r="L27" s="376"/>
      <c r="M27" s="119"/>
      <c r="N27" s="3"/>
    </row>
    <row r="28" spans="1:14">
      <c r="A28" s="26">
        <v>9</v>
      </c>
      <c r="B28" s="60" t="s">
        <v>175</v>
      </c>
      <c r="C28" s="26" t="s">
        <v>106</v>
      </c>
      <c r="D28" s="60">
        <v>9</v>
      </c>
      <c r="E28" s="372" t="s">
        <v>178</v>
      </c>
      <c r="F28" s="373"/>
      <c r="G28" s="373"/>
      <c r="H28" s="374"/>
      <c r="I28" s="60" t="s">
        <v>27</v>
      </c>
      <c r="J28" s="60">
        <v>9</v>
      </c>
      <c r="K28" s="375"/>
      <c r="L28" s="376"/>
      <c r="M28" s="119"/>
      <c r="N28" s="3"/>
    </row>
    <row r="29" spans="1:14">
      <c r="A29" s="26">
        <v>10</v>
      </c>
      <c r="B29" s="60" t="s">
        <v>176</v>
      </c>
      <c r="C29" s="26" t="s">
        <v>106</v>
      </c>
      <c r="D29" s="60">
        <v>10</v>
      </c>
      <c r="E29" s="372"/>
      <c r="F29" s="373"/>
      <c r="G29" s="373"/>
      <c r="H29" s="374"/>
      <c r="I29" s="60"/>
      <c r="J29" s="60">
        <v>10</v>
      </c>
      <c r="K29" s="375"/>
      <c r="L29" s="376"/>
      <c r="M29" s="119"/>
      <c r="N29" s="3"/>
    </row>
    <row r="30" spans="1:14">
      <c r="A30" s="26">
        <v>11</v>
      </c>
      <c r="B30" s="60" t="s">
        <v>165</v>
      </c>
      <c r="C30" s="26" t="s">
        <v>106</v>
      </c>
      <c r="D30" s="60">
        <v>11</v>
      </c>
      <c r="E30" s="372"/>
      <c r="F30" s="373"/>
      <c r="G30" s="373"/>
      <c r="H30" s="374"/>
      <c r="I30" s="60"/>
      <c r="J30" s="60">
        <v>11</v>
      </c>
      <c r="K30" s="375"/>
      <c r="L30" s="376"/>
      <c r="M30" s="119"/>
      <c r="N30" s="3"/>
    </row>
    <row r="31" spans="1:14">
      <c r="A31" s="26">
        <v>12</v>
      </c>
      <c r="B31" s="60" t="s">
        <v>187</v>
      </c>
      <c r="C31" s="26" t="s">
        <v>102</v>
      </c>
      <c r="D31" s="60">
        <v>12</v>
      </c>
      <c r="E31" s="372"/>
      <c r="F31" s="373"/>
      <c r="G31" s="373"/>
      <c r="H31" s="374"/>
      <c r="I31" s="61"/>
      <c r="J31" s="60">
        <v>12</v>
      </c>
      <c r="K31" s="375"/>
      <c r="L31" s="376"/>
      <c r="M31" s="119"/>
      <c r="N31" s="3"/>
    </row>
    <row r="32" spans="1:14">
      <c r="A32" s="26">
        <v>13</v>
      </c>
      <c r="B32" s="60"/>
      <c r="C32" s="26"/>
      <c r="D32" s="60">
        <v>13</v>
      </c>
      <c r="E32" s="372"/>
      <c r="F32" s="373"/>
      <c r="G32" s="373"/>
      <c r="H32" s="374"/>
      <c r="I32" s="60"/>
      <c r="J32" s="60">
        <v>13</v>
      </c>
      <c r="K32" s="375"/>
      <c r="L32" s="376"/>
      <c r="M32" s="119"/>
      <c r="N32" s="3"/>
    </row>
    <row r="33" spans="1:14">
      <c r="A33" s="26">
        <v>14</v>
      </c>
      <c r="B33" s="60"/>
      <c r="C33" s="26"/>
      <c r="D33" s="60">
        <v>14</v>
      </c>
      <c r="E33" s="372"/>
      <c r="F33" s="373"/>
      <c r="G33" s="373"/>
      <c r="H33" s="374"/>
      <c r="I33" s="60"/>
      <c r="J33" s="60">
        <v>14</v>
      </c>
      <c r="K33" s="375"/>
      <c r="L33" s="376"/>
      <c r="M33" s="119"/>
      <c r="N33" s="3"/>
    </row>
    <row r="34" spans="1:14">
      <c r="A34" s="26">
        <v>15</v>
      </c>
      <c r="B34" s="60"/>
      <c r="C34" s="26"/>
      <c r="D34" s="60">
        <v>15</v>
      </c>
      <c r="E34" s="372"/>
      <c r="F34" s="373"/>
      <c r="G34" s="373"/>
      <c r="H34" s="374"/>
      <c r="I34" s="60"/>
      <c r="J34" s="60">
        <v>15</v>
      </c>
      <c r="K34" s="375"/>
      <c r="L34" s="376"/>
      <c r="M34" s="119"/>
      <c r="N34" s="3"/>
    </row>
    <row r="35" spans="1:14">
      <c r="A35" s="26">
        <v>16</v>
      </c>
      <c r="B35" s="61"/>
      <c r="C35" s="66"/>
      <c r="D35" s="60">
        <v>16</v>
      </c>
      <c r="E35" s="372"/>
      <c r="F35" s="373"/>
      <c r="G35" s="373"/>
      <c r="H35" s="374"/>
      <c r="I35" s="60"/>
      <c r="J35" s="60">
        <v>16</v>
      </c>
      <c r="K35" s="375"/>
      <c r="L35" s="376"/>
      <c r="M35" s="119"/>
      <c r="N35" s="3"/>
    </row>
    <row r="36" spans="1:14">
      <c r="A36" s="26">
        <v>17</v>
      </c>
      <c r="B36" s="60"/>
      <c r="C36" s="66"/>
      <c r="D36" s="60">
        <v>17</v>
      </c>
      <c r="E36" s="407"/>
      <c r="F36" s="408"/>
      <c r="G36" s="408"/>
      <c r="H36" s="409"/>
      <c r="I36" s="61"/>
      <c r="J36" s="60">
        <v>17</v>
      </c>
      <c r="K36" s="375"/>
      <c r="L36" s="376"/>
      <c r="M36" s="119"/>
      <c r="N36" s="3"/>
    </row>
    <row r="37" spans="1:14">
      <c r="A37" s="26">
        <v>18</v>
      </c>
      <c r="B37" s="60"/>
      <c r="C37" s="66"/>
      <c r="D37" s="60">
        <v>18</v>
      </c>
      <c r="E37" s="372"/>
      <c r="F37" s="373"/>
      <c r="G37" s="373"/>
      <c r="H37" s="374"/>
      <c r="I37" s="60"/>
      <c r="J37" s="60">
        <v>18</v>
      </c>
      <c r="K37" s="375"/>
      <c r="L37" s="376"/>
      <c r="M37" s="119"/>
      <c r="N37" s="3"/>
    </row>
    <row r="38" spans="1:14">
      <c r="A38" s="26">
        <v>19</v>
      </c>
      <c r="B38" s="60"/>
      <c r="C38" s="66"/>
      <c r="D38" s="60">
        <v>19</v>
      </c>
      <c r="E38" s="372"/>
      <c r="F38" s="373"/>
      <c r="G38" s="373"/>
      <c r="H38" s="374"/>
      <c r="I38" s="60"/>
      <c r="J38" s="60">
        <v>19</v>
      </c>
      <c r="K38" s="375"/>
      <c r="L38" s="376"/>
      <c r="M38" s="119"/>
      <c r="N38" s="3"/>
    </row>
    <row r="39" spans="1:14">
      <c r="A39" s="26">
        <v>20</v>
      </c>
      <c r="B39" s="61"/>
      <c r="C39" s="66"/>
      <c r="D39" s="60">
        <v>20</v>
      </c>
      <c r="E39" s="372"/>
      <c r="F39" s="373"/>
      <c r="G39" s="373"/>
      <c r="H39" s="374"/>
      <c r="I39" s="60"/>
      <c r="J39" s="60">
        <v>20</v>
      </c>
      <c r="K39" s="375"/>
      <c r="L39" s="376"/>
      <c r="M39" s="119"/>
      <c r="N39" s="3"/>
    </row>
    <row r="40" spans="1:14">
      <c r="A40" s="26">
        <v>21</v>
      </c>
      <c r="B40" s="61"/>
      <c r="C40" s="66"/>
      <c r="D40" s="60">
        <v>21</v>
      </c>
      <c r="E40" s="372"/>
      <c r="F40" s="373"/>
      <c r="G40" s="373"/>
      <c r="H40" s="374"/>
      <c r="I40" s="60"/>
      <c r="J40" s="60">
        <v>21</v>
      </c>
      <c r="K40" s="375"/>
      <c r="L40" s="376"/>
      <c r="M40" s="119"/>
      <c r="N40" s="3"/>
    </row>
    <row r="41" spans="1:14">
      <c r="A41" s="26">
        <v>22</v>
      </c>
      <c r="B41" s="61"/>
      <c r="C41" s="66"/>
      <c r="D41" s="60">
        <v>22</v>
      </c>
      <c r="E41" s="372"/>
      <c r="F41" s="373"/>
      <c r="G41" s="373"/>
      <c r="H41" s="374"/>
      <c r="I41" s="60"/>
      <c r="J41" s="60">
        <v>22</v>
      </c>
      <c r="K41" s="375"/>
      <c r="L41" s="376"/>
      <c r="M41" s="119"/>
      <c r="N41" s="3"/>
    </row>
    <row r="42" spans="1:14">
      <c r="A42" s="26">
        <v>23</v>
      </c>
      <c r="B42" s="61"/>
      <c r="C42" s="66"/>
      <c r="D42" s="60">
        <v>23</v>
      </c>
      <c r="E42" s="372"/>
      <c r="F42" s="373"/>
      <c r="G42" s="373"/>
      <c r="H42" s="374"/>
      <c r="I42" s="60"/>
      <c r="J42" s="60">
        <v>23</v>
      </c>
      <c r="K42" s="375"/>
      <c r="L42" s="376"/>
      <c r="M42" s="119"/>
      <c r="N42" s="3"/>
    </row>
    <row r="43" spans="1:14">
      <c r="A43" s="26">
        <v>24</v>
      </c>
      <c r="B43" s="61"/>
      <c r="C43" s="66"/>
      <c r="D43" s="60">
        <v>24</v>
      </c>
      <c r="E43" s="372"/>
      <c r="F43" s="373"/>
      <c r="G43" s="373"/>
      <c r="H43" s="374"/>
      <c r="I43" s="60"/>
      <c r="J43" s="60">
        <v>24</v>
      </c>
      <c r="K43" s="375"/>
      <c r="L43" s="376"/>
      <c r="M43" s="119"/>
      <c r="N43" s="3"/>
    </row>
    <row r="44" spans="1:14" ht="6.75" customHeight="1" thickBot="1">
      <c r="A44" s="127"/>
      <c r="B44" s="128"/>
      <c r="C44" s="129"/>
      <c r="D44" s="129"/>
      <c r="E44" s="129"/>
      <c r="F44" s="129"/>
      <c r="G44" s="129"/>
      <c r="H44" s="129"/>
      <c r="I44" s="129"/>
      <c r="J44" s="129"/>
      <c r="K44" s="130"/>
      <c r="L44" s="121"/>
      <c r="M44" s="117"/>
      <c r="N44" s="3"/>
    </row>
    <row r="45" spans="1:14" ht="24.75" customHeight="1" thickBot="1">
      <c r="A45" s="9"/>
      <c r="B45" s="403" t="s">
        <v>42</v>
      </c>
      <c r="C45" s="403"/>
      <c r="D45" s="403"/>
      <c r="E45" s="403"/>
      <c r="F45" s="403"/>
      <c r="G45" s="403"/>
      <c r="H45" s="82" t="s">
        <v>87</v>
      </c>
      <c r="I45" s="83"/>
      <c r="J45" s="433" t="s">
        <v>89</v>
      </c>
      <c r="K45" s="433"/>
      <c r="L45" s="434">
        <f ca="1">TODAY()</f>
        <v>43291</v>
      </c>
      <c r="M45" s="435"/>
      <c r="N45" s="3"/>
    </row>
    <row r="46" spans="1:14" ht="19.5" thickBot="1">
      <c r="A46" s="10" t="s">
        <v>46</v>
      </c>
      <c r="B46" s="10" t="s">
        <v>47</v>
      </c>
      <c r="C46" s="11" t="s">
        <v>48</v>
      </c>
      <c r="D46" s="10" t="s">
        <v>49</v>
      </c>
      <c r="E46" s="10" t="s">
        <v>50</v>
      </c>
      <c r="F46" s="10" t="s">
        <v>51</v>
      </c>
      <c r="G46" s="10" t="s">
        <v>52</v>
      </c>
      <c r="H46" s="50" t="s">
        <v>53</v>
      </c>
      <c r="I46" s="50" t="s">
        <v>54</v>
      </c>
      <c r="J46" s="50" t="s">
        <v>55</v>
      </c>
      <c r="K46" s="10" t="s">
        <v>56</v>
      </c>
      <c r="L46" s="11" t="s">
        <v>57</v>
      </c>
      <c r="M46" s="10" t="s">
        <v>58</v>
      </c>
      <c r="N46" s="3"/>
    </row>
    <row r="47" spans="1:14">
      <c r="A47" s="12">
        <v>1</v>
      </c>
      <c r="B47" s="13" t="s">
        <v>86</v>
      </c>
      <c r="C47" s="69" t="s">
        <v>60</v>
      </c>
      <c r="D47" s="14" t="s">
        <v>10</v>
      </c>
      <c r="E47" s="14" t="s">
        <v>10</v>
      </c>
      <c r="F47" s="14" t="s">
        <v>143</v>
      </c>
      <c r="G47" s="15"/>
      <c r="H47" s="16"/>
      <c r="I47" s="14"/>
      <c r="J47" s="14"/>
      <c r="K47" s="14"/>
      <c r="L47" s="15"/>
      <c r="M47" s="17"/>
      <c r="N47" s="3"/>
    </row>
    <row r="48" spans="1:14">
      <c r="A48" s="19">
        <v>2</v>
      </c>
      <c r="B48" s="13"/>
      <c r="C48" s="69"/>
      <c r="D48" s="14"/>
      <c r="E48" s="14"/>
      <c r="F48" s="15"/>
      <c r="G48" s="15"/>
      <c r="H48" s="16"/>
      <c r="I48" s="14"/>
      <c r="J48" s="14"/>
      <c r="K48" s="14"/>
      <c r="L48" s="15"/>
      <c r="M48" s="17"/>
      <c r="N48" s="3"/>
    </row>
    <row r="49" spans="1:14">
      <c r="A49" s="19">
        <v>3</v>
      </c>
      <c r="B49" s="13"/>
      <c r="C49" s="69"/>
      <c r="D49" s="14"/>
      <c r="E49" s="14"/>
      <c r="F49" s="14"/>
      <c r="G49" s="15"/>
      <c r="H49" s="20"/>
      <c r="I49" s="21"/>
      <c r="J49" s="14"/>
      <c r="K49" s="14"/>
      <c r="L49" s="15"/>
      <c r="M49" s="17"/>
      <c r="N49" s="3"/>
    </row>
    <row r="50" spans="1:14">
      <c r="A50" s="19">
        <v>4</v>
      </c>
      <c r="B50" s="13"/>
      <c r="C50" s="69"/>
      <c r="D50" s="14"/>
      <c r="E50" s="14"/>
      <c r="F50" s="14"/>
      <c r="G50" s="15"/>
      <c r="H50" s="20"/>
      <c r="I50" s="21"/>
      <c r="J50" s="14"/>
      <c r="K50" s="14"/>
      <c r="L50" s="15"/>
      <c r="M50" s="17"/>
      <c r="N50" s="3"/>
    </row>
    <row r="51" spans="1:14">
      <c r="A51" s="19">
        <v>5</v>
      </c>
      <c r="B51" s="13"/>
      <c r="C51" s="69"/>
      <c r="D51" s="14"/>
      <c r="E51" s="14"/>
      <c r="F51" s="14"/>
      <c r="G51" s="15"/>
      <c r="H51" s="20"/>
      <c r="I51" s="21"/>
      <c r="J51" s="14"/>
      <c r="K51" s="14"/>
      <c r="L51" s="15"/>
      <c r="M51" s="17"/>
      <c r="N51" s="3"/>
    </row>
    <row r="52" spans="1:14">
      <c r="A52" s="19">
        <v>6</v>
      </c>
      <c r="B52" s="13"/>
      <c r="C52" s="69"/>
      <c r="D52" s="14"/>
      <c r="E52" s="14"/>
      <c r="F52" s="14"/>
      <c r="G52" s="15"/>
      <c r="H52" s="20"/>
      <c r="I52" s="21"/>
      <c r="J52" s="14"/>
      <c r="K52" s="14"/>
      <c r="L52" s="15"/>
      <c r="M52" s="17"/>
      <c r="N52" s="3"/>
    </row>
    <row r="53" spans="1:14">
      <c r="A53" s="19">
        <v>7</v>
      </c>
      <c r="B53" s="13"/>
      <c r="C53" s="118"/>
      <c r="D53" s="14"/>
      <c r="E53" s="14"/>
      <c r="F53" s="14"/>
      <c r="G53" s="15"/>
      <c r="H53" s="20"/>
      <c r="I53" s="21"/>
      <c r="J53" s="14"/>
      <c r="K53" s="14"/>
      <c r="L53" s="15"/>
      <c r="M53" s="17"/>
      <c r="N53" s="3"/>
    </row>
    <row r="54" spans="1:14">
      <c r="A54" s="19">
        <v>8</v>
      </c>
      <c r="B54" s="13"/>
      <c r="C54" s="69"/>
      <c r="D54" s="14"/>
      <c r="E54" s="14"/>
      <c r="F54" s="14"/>
      <c r="G54" s="15"/>
      <c r="H54" s="16"/>
      <c r="I54" s="14"/>
      <c r="J54" s="14"/>
      <c r="K54" s="14"/>
      <c r="L54" s="15"/>
      <c r="M54" s="17"/>
      <c r="N54" s="3"/>
    </row>
    <row r="55" spans="1:14">
      <c r="A55" s="19">
        <v>9</v>
      </c>
      <c r="B55" s="13"/>
      <c r="C55" s="69"/>
      <c r="D55" s="14"/>
      <c r="E55" s="14"/>
      <c r="F55" s="15"/>
      <c r="G55" s="15"/>
      <c r="H55" s="16"/>
      <c r="I55" s="14"/>
      <c r="J55" s="14"/>
      <c r="K55" s="14"/>
      <c r="L55" s="15"/>
      <c r="M55" s="17"/>
      <c r="N55" s="3"/>
    </row>
    <row r="56" spans="1:14">
      <c r="A56" s="19">
        <v>10</v>
      </c>
      <c r="B56" s="13"/>
      <c r="C56" s="69"/>
      <c r="D56" s="14"/>
      <c r="E56" s="14"/>
      <c r="F56" s="15"/>
      <c r="G56" s="15"/>
      <c r="H56" s="16"/>
      <c r="I56" s="14"/>
      <c r="J56" s="14"/>
      <c r="K56" s="14"/>
      <c r="L56" s="15"/>
      <c r="M56" s="17"/>
      <c r="N56" s="3"/>
    </row>
    <row r="57" spans="1:14">
      <c r="A57" s="19">
        <v>11</v>
      </c>
      <c r="B57" s="13"/>
      <c r="C57" s="69"/>
      <c r="D57" s="14"/>
      <c r="E57" s="14"/>
      <c r="F57" s="15"/>
      <c r="G57" s="15"/>
      <c r="H57" s="16"/>
      <c r="I57" s="14"/>
      <c r="J57" s="14"/>
      <c r="K57" s="14"/>
      <c r="L57" s="15"/>
      <c r="M57" s="17"/>
      <c r="N57" s="3"/>
    </row>
    <row r="58" spans="1:14">
      <c r="A58" s="19">
        <v>12</v>
      </c>
      <c r="B58" s="13"/>
      <c r="C58" s="69"/>
      <c r="D58" s="14"/>
      <c r="E58" s="14"/>
      <c r="F58" s="15"/>
      <c r="G58" s="15"/>
      <c r="H58" s="16"/>
      <c r="I58" s="14"/>
      <c r="J58" s="14"/>
      <c r="K58" s="14"/>
      <c r="L58" s="15"/>
      <c r="M58" s="17"/>
      <c r="N58" s="3"/>
    </row>
    <row r="59" spans="1:14">
      <c r="A59" s="19">
        <v>13</v>
      </c>
      <c r="B59" s="13"/>
      <c r="C59" s="69"/>
      <c r="D59" s="14"/>
      <c r="E59" s="14"/>
      <c r="F59" s="15"/>
      <c r="G59" s="15"/>
      <c r="H59" s="16"/>
      <c r="I59" s="14"/>
      <c r="J59" s="14"/>
      <c r="K59" s="14"/>
      <c r="L59" s="15"/>
      <c r="M59" s="17"/>
      <c r="N59" s="3"/>
    </row>
    <row r="60" spans="1:14">
      <c r="A60" s="19">
        <v>14</v>
      </c>
      <c r="B60" s="13"/>
      <c r="C60" s="69"/>
      <c r="D60" s="14"/>
      <c r="E60" s="14"/>
      <c r="F60" s="15"/>
      <c r="G60" s="15"/>
      <c r="H60" s="16"/>
      <c r="I60" s="14"/>
      <c r="J60" s="14"/>
      <c r="K60" s="14"/>
      <c r="L60" s="15"/>
      <c r="M60" s="17"/>
      <c r="N60" s="3"/>
    </row>
    <row r="61" spans="1:14">
      <c r="A61" s="19">
        <v>15</v>
      </c>
      <c r="B61" s="13"/>
      <c r="C61" s="69"/>
      <c r="D61" s="14"/>
      <c r="E61" s="14"/>
      <c r="F61" s="15"/>
      <c r="G61" s="15"/>
      <c r="H61" s="16"/>
      <c r="I61" s="14"/>
      <c r="J61" s="14"/>
      <c r="K61" s="14"/>
      <c r="L61" s="15"/>
      <c r="M61" s="17"/>
      <c r="N61" s="3"/>
    </row>
    <row r="62" spans="1:14">
      <c r="A62" s="19">
        <v>16</v>
      </c>
      <c r="B62" s="13"/>
      <c r="C62" s="69"/>
      <c r="D62" s="14"/>
      <c r="E62" s="14"/>
      <c r="F62" s="15"/>
      <c r="G62" s="15"/>
      <c r="H62" s="16"/>
      <c r="I62" s="14"/>
      <c r="J62" s="14"/>
      <c r="K62" s="14"/>
      <c r="L62" s="15"/>
      <c r="M62" s="17"/>
      <c r="N62" s="3"/>
    </row>
    <row r="63" spans="1:14">
      <c r="A63" s="19">
        <v>17</v>
      </c>
      <c r="B63" s="13"/>
      <c r="C63" s="70"/>
      <c r="D63" s="14"/>
      <c r="E63" s="14"/>
      <c r="F63" s="15"/>
      <c r="G63" s="15"/>
      <c r="H63" s="16"/>
      <c r="I63" s="14"/>
      <c r="J63" s="14"/>
      <c r="K63" s="14"/>
      <c r="L63" s="15"/>
      <c r="M63" s="17"/>
      <c r="N63" s="3"/>
    </row>
    <row r="64" spans="1:14">
      <c r="A64" s="19">
        <v>18</v>
      </c>
      <c r="B64" s="13"/>
      <c r="C64" s="69"/>
      <c r="D64" s="14"/>
      <c r="E64" s="14"/>
      <c r="F64" s="14"/>
      <c r="G64" s="14"/>
      <c r="H64" s="16"/>
      <c r="I64" s="14"/>
      <c r="J64" s="14"/>
      <c r="K64" s="14"/>
      <c r="L64" s="15"/>
      <c r="M64" s="17"/>
      <c r="N64" s="3"/>
    </row>
    <row r="65" spans="1:14">
      <c r="A65" s="19">
        <v>19</v>
      </c>
      <c r="B65" s="13"/>
      <c r="C65" s="69"/>
      <c r="D65" s="14"/>
      <c r="E65" s="14"/>
      <c r="F65" s="14"/>
      <c r="G65" s="14"/>
      <c r="H65" s="16"/>
      <c r="I65" s="14"/>
      <c r="J65" s="14"/>
      <c r="K65" s="14"/>
      <c r="L65" s="15"/>
      <c r="M65" s="17"/>
      <c r="N65" s="3"/>
    </row>
    <row r="66" spans="1:14">
      <c r="A66" s="19">
        <v>20</v>
      </c>
      <c r="B66" s="13"/>
      <c r="C66" s="70"/>
      <c r="D66" s="14"/>
      <c r="E66" s="14"/>
      <c r="F66" s="14"/>
      <c r="G66" s="14"/>
      <c r="H66" s="16"/>
      <c r="I66" s="14"/>
      <c r="J66" s="14"/>
      <c r="K66" s="14"/>
      <c r="L66" s="15"/>
      <c r="M66" s="17"/>
      <c r="N66" s="3"/>
    </row>
    <row r="67" spans="1:14">
      <c r="A67" s="19">
        <v>21</v>
      </c>
      <c r="B67" s="13"/>
      <c r="C67" s="69"/>
      <c r="D67" s="14"/>
      <c r="E67" s="14"/>
      <c r="F67" s="14"/>
      <c r="G67" s="14"/>
      <c r="H67" s="16"/>
      <c r="I67" s="14"/>
      <c r="J67" s="14"/>
      <c r="K67" s="14"/>
      <c r="L67" s="15"/>
      <c r="M67" s="17"/>
      <c r="N67" s="3"/>
    </row>
    <row r="68" spans="1:14" ht="18.75" customHeight="1" thickBot="1">
      <c r="A68" s="9"/>
      <c r="B68" s="107" t="s">
        <v>66</v>
      </c>
      <c r="C68" s="108"/>
      <c r="D68" s="108"/>
      <c r="E68" s="107" t="s">
        <v>67</v>
      </c>
      <c r="F68" s="107"/>
      <c r="G68" s="107"/>
      <c r="H68" s="3"/>
      <c r="I68" s="3"/>
      <c r="J68" s="3"/>
      <c r="K68" s="3"/>
      <c r="L68" s="3"/>
      <c r="M68" s="4"/>
      <c r="N68" s="3"/>
    </row>
    <row r="69" spans="1:14" ht="19.5" hidden="1" thickBot="1">
      <c r="A69" s="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4"/>
      <c r="N69" s="3"/>
    </row>
    <row r="70" spans="1:14" ht="19.5" thickBot="1">
      <c r="A70" s="10" t="s">
        <v>46</v>
      </c>
      <c r="B70" s="10" t="s">
        <v>47</v>
      </c>
      <c r="C70" s="11" t="s">
        <v>48</v>
      </c>
      <c r="D70" s="10" t="s">
        <v>49</v>
      </c>
      <c r="E70" s="10" t="s">
        <v>50</v>
      </c>
      <c r="F70" s="10" t="s">
        <v>51</v>
      </c>
      <c r="G70" s="10" t="s">
        <v>52</v>
      </c>
      <c r="H70" s="10" t="s">
        <v>53</v>
      </c>
      <c r="I70" s="10" t="s">
        <v>54</v>
      </c>
      <c r="J70" s="10" t="s">
        <v>55</v>
      </c>
      <c r="K70" s="10" t="s">
        <v>56</v>
      </c>
      <c r="L70" s="11" t="s">
        <v>57</v>
      </c>
      <c r="M70" s="10" t="s">
        <v>58</v>
      </c>
      <c r="N70" s="3"/>
    </row>
    <row r="71" spans="1:14">
      <c r="A71" s="18">
        <v>1</v>
      </c>
      <c r="B71" s="13"/>
      <c r="C71" s="51"/>
      <c r="D71" s="13"/>
      <c r="E71" s="13"/>
      <c r="F71" s="13"/>
      <c r="G71" s="22"/>
      <c r="H71" s="19"/>
      <c r="I71" s="23"/>
      <c r="J71" s="23"/>
      <c r="K71" s="69"/>
      <c r="L71" s="13"/>
      <c r="M71" s="22"/>
      <c r="N71" s="3"/>
    </row>
    <row r="72" spans="1:14">
      <c r="A72" s="19">
        <v>2</v>
      </c>
      <c r="B72" s="13"/>
      <c r="C72" s="13"/>
      <c r="D72" s="13"/>
      <c r="E72" s="13"/>
      <c r="F72" s="13"/>
      <c r="G72" s="22"/>
      <c r="H72" s="19"/>
      <c r="I72" s="23"/>
      <c r="J72" s="23"/>
      <c r="K72" s="69"/>
      <c r="L72" s="13"/>
      <c r="M72" s="22"/>
      <c r="N72" s="3"/>
    </row>
    <row r="73" spans="1:14">
      <c r="A73" s="19">
        <v>3</v>
      </c>
      <c r="B73" s="13"/>
      <c r="C73" s="13"/>
      <c r="D73" s="13"/>
      <c r="E73" s="13"/>
      <c r="F73" s="13"/>
      <c r="G73" s="22"/>
      <c r="H73" s="19"/>
      <c r="I73" s="23"/>
      <c r="J73" s="23"/>
      <c r="K73" s="70"/>
      <c r="L73" s="13"/>
      <c r="M73" s="22"/>
      <c r="N73" s="3"/>
    </row>
    <row r="74" spans="1:14">
      <c r="A74" s="19">
        <v>4</v>
      </c>
      <c r="B74" s="13"/>
      <c r="C74" s="13"/>
      <c r="D74" s="24"/>
      <c r="E74" s="24"/>
      <c r="F74" s="24"/>
      <c r="G74" s="22"/>
      <c r="H74" s="19"/>
      <c r="I74" s="69"/>
      <c r="J74" s="69"/>
      <c r="K74" s="13"/>
      <c r="L74" s="13"/>
      <c r="M74" s="22"/>
      <c r="N74" s="3"/>
    </row>
    <row r="75" spans="1:14" ht="23.25" customHeight="1" thickBot="1">
      <c r="A75" s="9"/>
      <c r="B75" s="107" t="s">
        <v>72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4"/>
      <c r="N75" s="3"/>
    </row>
    <row r="76" spans="1:14" ht="19.5" thickBot="1">
      <c r="A76" s="67" t="s">
        <v>46</v>
      </c>
      <c r="B76" s="67" t="s">
        <v>47</v>
      </c>
      <c r="C76" s="68" t="s">
        <v>48</v>
      </c>
      <c r="D76" s="392" t="s">
        <v>75</v>
      </c>
      <c r="E76" s="393"/>
      <c r="F76" s="394" t="s">
        <v>76</v>
      </c>
      <c r="G76" s="395"/>
      <c r="H76" s="396" t="s">
        <v>77</v>
      </c>
      <c r="I76" s="392"/>
      <c r="J76" s="392"/>
      <c r="K76" s="392"/>
      <c r="L76" s="392"/>
      <c r="M76" s="397"/>
      <c r="N76" s="3"/>
    </row>
    <row r="77" spans="1:14">
      <c r="A77" s="115">
        <v>1</v>
      </c>
      <c r="B77" s="134"/>
      <c r="C77" s="134"/>
      <c r="D77" s="398"/>
      <c r="E77" s="398"/>
      <c r="F77" s="399"/>
      <c r="G77" s="400"/>
      <c r="H77" s="401"/>
      <c r="I77" s="398"/>
      <c r="J77" s="398"/>
      <c r="K77" s="398"/>
      <c r="L77" s="398"/>
      <c r="M77" s="402"/>
      <c r="N77" s="3"/>
    </row>
    <row r="78" spans="1:14">
      <c r="A78" s="116">
        <v>2</v>
      </c>
      <c r="B78" s="13"/>
      <c r="C78" s="13"/>
      <c r="D78" s="410"/>
      <c r="E78" s="410"/>
      <c r="F78" s="411"/>
      <c r="G78" s="412"/>
      <c r="H78" s="413"/>
      <c r="I78" s="410"/>
      <c r="J78" s="410"/>
      <c r="K78" s="410"/>
      <c r="L78" s="410"/>
      <c r="M78" s="414"/>
      <c r="N78" s="3"/>
    </row>
    <row r="79" spans="1:14" ht="19.5" thickBot="1">
      <c r="A79" s="135">
        <v>3</v>
      </c>
      <c r="B79" s="136"/>
      <c r="C79" s="136"/>
      <c r="D79" s="390"/>
      <c r="E79" s="390"/>
      <c r="F79" s="387"/>
      <c r="G79" s="388"/>
      <c r="H79" s="389"/>
      <c r="I79" s="390"/>
      <c r="J79" s="390"/>
      <c r="K79" s="390"/>
      <c r="L79" s="390"/>
      <c r="M79" s="391"/>
      <c r="N79" s="3"/>
    </row>
    <row r="80" spans="1:14" ht="24" customHeight="1" thickBot="1">
      <c r="A80" s="490" t="s">
        <v>195</v>
      </c>
      <c r="B80" s="491"/>
      <c r="C80" s="491"/>
      <c r="D80" s="491"/>
      <c r="E80" s="492"/>
      <c r="F80" s="492"/>
      <c r="G80" s="492"/>
      <c r="H80" s="492"/>
      <c r="I80" s="492"/>
      <c r="J80" s="492"/>
      <c r="K80" s="492"/>
      <c r="L80" s="492"/>
      <c r="M80" s="492"/>
      <c r="N80" s="3"/>
    </row>
    <row r="81" spans="1:23" ht="22.5" thickBot="1">
      <c r="A81" s="382" t="s">
        <v>240</v>
      </c>
      <c r="B81" s="383"/>
      <c r="C81" s="383"/>
      <c r="D81" s="377" t="s">
        <v>242</v>
      </c>
      <c r="E81" s="378"/>
      <c r="F81" s="378"/>
      <c r="G81" s="378"/>
      <c r="H81" s="378"/>
      <c r="I81" s="379"/>
      <c r="J81" s="377" t="s">
        <v>243</v>
      </c>
      <c r="K81" s="378"/>
      <c r="L81" s="378"/>
      <c r="M81" s="379"/>
      <c r="N81" s="3"/>
    </row>
    <row r="82" spans="1:23" ht="23.25" customHeight="1" thickBot="1">
      <c r="A82" s="137" t="s">
        <v>237</v>
      </c>
      <c r="B82" s="132" t="s">
        <v>238</v>
      </c>
      <c r="C82" s="131" t="s">
        <v>239</v>
      </c>
      <c r="D82" s="384"/>
      <c r="E82" s="385"/>
      <c r="F82" s="385"/>
      <c r="G82" s="385"/>
      <c r="H82" s="385"/>
      <c r="I82" s="386"/>
      <c r="J82" s="380"/>
      <c r="K82" s="380"/>
      <c r="L82" s="380"/>
      <c r="M82" s="381"/>
      <c r="N82" s="3"/>
    </row>
    <row r="83" spans="1:23" ht="22.5" thickBot="1">
      <c r="A83" s="138"/>
      <c r="B83" s="139"/>
      <c r="C83" s="133"/>
      <c r="D83" s="404"/>
      <c r="E83" s="405"/>
      <c r="F83" s="405"/>
      <c r="G83" s="405"/>
      <c r="H83" s="405"/>
      <c r="I83" s="406"/>
      <c r="J83" s="483"/>
      <c r="K83" s="483"/>
      <c r="L83" s="483"/>
      <c r="M83" s="484"/>
      <c r="N83" s="3"/>
    </row>
    <row r="84" spans="1:23" ht="22.5" thickBot="1">
      <c r="A84" s="493" t="s">
        <v>241</v>
      </c>
      <c r="B84" s="494"/>
      <c r="C84" s="494"/>
      <c r="D84" s="404"/>
      <c r="E84" s="405"/>
      <c r="F84" s="405"/>
      <c r="G84" s="405"/>
      <c r="H84" s="405"/>
      <c r="I84" s="406"/>
      <c r="J84" s="483"/>
      <c r="K84" s="483"/>
      <c r="L84" s="483"/>
      <c r="M84" s="484"/>
      <c r="N84" s="3"/>
    </row>
    <row r="85" spans="1:23" ht="20.25" customHeight="1" thickBot="1">
      <c r="A85" s="487" t="s">
        <v>244</v>
      </c>
      <c r="B85" s="488"/>
      <c r="C85" s="140"/>
      <c r="D85" s="404"/>
      <c r="E85" s="405"/>
      <c r="F85" s="405"/>
      <c r="G85" s="405"/>
      <c r="H85" s="405"/>
      <c r="I85" s="406"/>
      <c r="J85" s="483"/>
      <c r="K85" s="483"/>
      <c r="L85" s="483"/>
      <c r="M85" s="484"/>
      <c r="N85" s="3"/>
    </row>
    <row r="86" spans="1:23" ht="21" customHeight="1" thickBot="1">
      <c r="A86" s="487" t="s">
        <v>245</v>
      </c>
      <c r="B86" s="488"/>
      <c r="C86" s="140"/>
      <c r="D86" s="495"/>
      <c r="E86" s="496"/>
      <c r="F86" s="496"/>
      <c r="G86" s="496"/>
      <c r="H86" s="496"/>
      <c r="I86" s="497"/>
      <c r="J86" s="485"/>
      <c r="K86" s="485"/>
      <c r="L86" s="485"/>
      <c r="M86" s="486"/>
      <c r="N86" s="3"/>
    </row>
    <row r="87" spans="1:23" ht="21" customHeight="1">
      <c r="A87" s="9"/>
      <c r="B87" s="482" t="s">
        <v>81</v>
      </c>
      <c r="C87" s="482"/>
      <c r="D87" s="3"/>
      <c r="E87" s="3"/>
      <c r="F87" s="3"/>
      <c r="G87" s="3"/>
      <c r="H87" s="3"/>
      <c r="I87" s="3"/>
      <c r="J87" s="3"/>
      <c r="K87" s="482" t="s">
        <v>156</v>
      </c>
      <c r="L87" s="482"/>
      <c r="M87" s="4"/>
      <c r="N87" s="3"/>
    </row>
    <row r="88" spans="1:23" ht="57.75" customHeight="1">
      <c r="A88" s="489" t="s">
        <v>160</v>
      </c>
      <c r="B88" s="489"/>
      <c r="C88" s="489"/>
      <c r="D88" s="489"/>
      <c r="E88" s="489"/>
      <c r="F88" s="489"/>
      <c r="G88" s="489"/>
      <c r="H88" s="489"/>
      <c r="I88" s="489"/>
      <c r="J88" s="489"/>
      <c r="K88" s="489"/>
      <c r="L88" s="489"/>
      <c r="M88" s="489"/>
      <c r="N88" s="489"/>
      <c r="O88" s="489"/>
      <c r="P88" s="489"/>
      <c r="Q88" s="489"/>
      <c r="R88" s="489"/>
      <c r="S88" s="489"/>
      <c r="T88" s="489"/>
      <c r="U88" s="489"/>
      <c r="V88" s="489"/>
    </row>
    <row r="89" spans="1:23" ht="35.25" customHeight="1">
      <c r="B89" s="58" t="s">
        <v>161</v>
      </c>
      <c r="C89" s="56" t="s">
        <v>2</v>
      </c>
      <c r="D89" s="56" t="s">
        <v>4</v>
      </c>
      <c r="E89" s="56" t="s">
        <v>6</v>
      </c>
      <c r="F89" s="56" t="s">
        <v>95</v>
      </c>
      <c r="G89" s="56" t="s">
        <v>94</v>
      </c>
      <c r="H89" s="56" t="s">
        <v>134</v>
      </c>
      <c r="I89" s="56" t="s">
        <v>135</v>
      </c>
      <c r="J89" s="56" t="s">
        <v>10</v>
      </c>
      <c r="K89" s="56" t="s">
        <v>27</v>
      </c>
      <c r="L89" s="56" t="s">
        <v>30</v>
      </c>
      <c r="M89" s="56" t="s">
        <v>32</v>
      </c>
      <c r="N89" s="56" t="s">
        <v>34</v>
      </c>
      <c r="O89" s="56" t="s">
        <v>136</v>
      </c>
      <c r="P89" s="56" t="s">
        <v>143</v>
      </c>
      <c r="Q89" s="56" t="s">
        <v>104</v>
      </c>
      <c r="R89" s="56" t="s">
        <v>103</v>
      </c>
      <c r="S89" s="56" t="s">
        <v>105</v>
      </c>
      <c r="T89" s="56" t="s">
        <v>102</v>
      </c>
      <c r="U89" s="56" t="s">
        <v>159</v>
      </c>
      <c r="V89" s="56" t="s">
        <v>100</v>
      </c>
      <c r="W89" s="56" t="s">
        <v>19</v>
      </c>
    </row>
    <row r="90" spans="1:23" ht="23.25">
      <c r="B90" s="57" t="s">
        <v>45</v>
      </c>
      <c r="C90" s="59">
        <f t="array" ref="C90">SUM(IF(($B$47:$B$67=$B90)*($D$47:$K$67=C$89),1,0))</f>
        <v>0</v>
      </c>
      <c r="D90" s="59">
        <f t="array" ref="D90">SUM(IF(($B$47:$B$67=$B90)*($D$47:$K$67=D$89),1,0))</f>
        <v>0</v>
      </c>
      <c r="E90" s="59">
        <f t="array" ref="E90">SUM(IF(($B$47:$B$67=$B90)*($D$47:$K$67=E$89),1,0))</f>
        <v>0</v>
      </c>
      <c r="F90" s="59">
        <f t="array" ref="F90">SUM(IF(($B$47:$B$67=$B90)*($D$47:$K$67=F$89),1,0))</f>
        <v>0</v>
      </c>
      <c r="G90" s="59">
        <f t="array" ref="G90">SUM(IF(($B$47:$B$67=$B90)*($D$47:$K$67=G$89),1,0))</f>
        <v>0</v>
      </c>
      <c r="H90" s="59">
        <f t="array" ref="H90">SUM(IF(($B$47:$B$67=$B90)*($D$47:$K$67=H$89),1,0))</f>
        <v>0</v>
      </c>
      <c r="I90" s="59">
        <f t="array" ref="I90">SUM(IF(($B$47:$B$67=$B90)*($D$47:$K$67=I$89),1,0))</f>
        <v>0</v>
      </c>
      <c r="J90" s="59">
        <f t="array" ref="J90">SUM(IF(($B$47:$B$67=$B90)*($D$47:$K$67=J$89),1,0))</f>
        <v>0</v>
      </c>
      <c r="K90" s="59">
        <f t="array" ref="K90">SUM(IF(($B$47:$B$67=$B90)*($D$47:$K$67=K$89),1,0))</f>
        <v>0</v>
      </c>
      <c r="L90" s="59">
        <f t="array" ref="L90">SUM(IF(($B$47:$B$67=$B90)*($D$47:$K$67=L$89),1,0))</f>
        <v>0</v>
      </c>
      <c r="M90" s="59">
        <f t="array" ref="M90">SUM(IF(($B$47:$B$67=$B90)*($D$47:$K$67=M$89),1,0))</f>
        <v>0</v>
      </c>
      <c r="N90" s="59">
        <f t="array" ref="N90">SUM(IF(($B$47:$B$67=$B90)*($D$47:$K$67=N$89),1,0))</f>
        <v>0</v>
      </c>
      <c r="O90" s="59">
        <f t="array" ref="O90">SUM(IF(($B$47:$B$67=$B90)*($D$47:$K$67=O$89),1,0))</f>
        <v>0</v>
      </c>
      <c r="P90" s="59">
        <f t="array" ref="P90">SUM(IF(($B$47:$B$67=$B90)*($D$47:$K$67=P$89),1,0))</f>
        <v>0</v>
      </c>
      <c r="Q90" s="59">
        <f t="array" ref="Q90">SUM(IF(($B$47:$B$67=$B90)*($D$47:$K$67=Q$89),1,0))</f>
        <v>0</v>
      </c>
      <c r="R90" s="59">
        <f t="array" ref="R90">SUM(IF(($B$47:$B$67=$B90)*($D$47:$K$67=R$89),1,0))</f>
        <v>0</v>
      </c>
      <c r="S90" s="59">
        <f t="array" ref="S90">SUM(IF(($B$47:$B$67=$B90)*($D$47:$K$67=S$89),1,0))</f>
        <v>0</v>
      </c>
      <c r="T90" s="59">
        <f t="array" ref="T90">SUM(IF(($B$47:$B$67=$B90)*($D$47:$K$67=T$89),1,0))</f>
        <v>0</v>
      </c>
      <c r="U90" s="59">
        <f t="array" ref="U90">SUM(IF(($B$47:$B$67=$B90)*($D$47:$K$67=U$89),1,0))</f>
        <v>0</v>
      </c>
      <c r="V90" s="59">
        <f t="array" ref="V90">SUM(IF(($B$47:$B$67=$B90)*($D$47:$K$67=V$89),1,0))</f>
        <v>0</v>
      </c>
      <c r="W90" s="64">
        <f>SUM(C90:V90)</f>
        <v>0</v>
      </c>
    </row>
    <row r="91" spans="1:23" ht="23.25">
      <c r="B91" s="57" t="s">
        <v>96</v>
      </c>
      <c r="C91" s="59">
        <f t="array" ref="C91">SUM(IF(($B$47:$B$67=$B91)*($D$47:$K$67=C$89),1,0))</f>
        <v>0</v>
      </c>
      <c r="D91" s="59">
        <f t="array" ref="D91">SUM(IF(($B$47:$B$67=$B91)*($D$47:$K$67=D$89),1,0))</f>
        <v>0</v>
      </c>
      <c r="E91" s="59">
        <f t="array" ref="E91">SUM(IF(($B$47:$B$67=$B91)*($D$47:$K$67=E$89),1,0))</f>
        <v>0</v>
      </c>
      <c r="F91" s="59">
        <f t="array" ref="F91">SUM(IF(($B$47:$B$67=$B91)*($D$47:$K$67=F$89),1,0))</f>
        <v>0</v>
      </c>
      <c r="G91" s="59">
        <f t="array" ref="G91">SUM(IF(($B$47:$B$67=$B91)*($D$47:$K$67=G$89),1,0))</f>
        <v>0</v>
      </c>
      <c r="H91" s="59">
        <f t="array" ref="H91">SUM(IF(($B$47:$B$67=$B91)*($D$47:$K$67=H$89),1,0))</f>
        <v>0</v>
      </c>
      <c r="I91" s="59">
        <f t="array" ref="I91">SUM(IF(($B$47:$B$67=$B91)*($D$47:$K$67=I$89),1,0))</f>
        <v>0</v>
      </c>
      <c r="J91" s="59">
        <f t="array" ref="J91">SUM(IF(($B$47:$B$67=$B91)*($D$47:$K$67=J$89),1,0))</f>
        <v>0</v>
      </c>
      <c r="K91" s="59">
        <f t="array" ref="K91">SUM(IF(($B$47:$B$67=$B91)*($D$47:$K$67=K$89),1,0))</f>
        <v>0</v>
      </c>
      <c r="L91" s="59">
        <f t="array" ref="L91">SUM(IF(($B$47:$B$67=$B91)*($D$47:$K$67=L$89),1,0))</f>
        <v>0</v>
      </c>
      <c r="M91" s="59">
        <f t="array" ref="M91">SUM(IF(($B$47:$B$67=$B91)*($D$47:$K$67=M$89),1,0))</f>
        <v>0</v>
      </c>
      <c r="N91" s="59">
        <f t="array" ref="N91">SUM(IF(($B$47:$B$67=$B91)*($D$47:$K$67=N$89),1,0))</f>
        <v>0</v>
      </c>
      <c r="O91" s="59">
        <f t="array" ref="O91">SUM(IF(($B$47:$B$67=$B91)*($D$47:$K$67=O$89),1,0))</f>
        <v>0</v>
      </c>
      <c r="P91" s="59">
        <f t="array" ref="P91">SUM(IF(($B$47:$B$67=$B91)*($D$47:$K$67=P$89),1,0))</f>
        <v>0</v>
      </c>
      <c r="Q91" s="59">
        <f t="array" ref="Q91">SUM(IF(($B$47:$B$67=$B91)*($D$47:$K$67=Q$89),1,0))</f>
        <v>0</v>
      </c>
      <c r="R91" s="59">
        <f t="array" ref="R91">SUM(IF(($B$47:$B$67=$B91)*($D$47:$K$67=R$89),1,0))</f>
        <v>0</v>
      </c>
      <c r="S91" s="59">
        <f t="array" ref="S91">SUM(IF(($B$47:$B$67=$B91)*($D$47:$K$67=S$89),1,0))</f>
        <v>0</v>
      </c>
      <c r="T91" s="59">
        <f t="array" ref="T91">SUM(IF(($B$47:$B$67=$B91)*($D$47:$K$67=T$89),1,0))</f>
        <v>0</v>
      </c>
      <c r="U91" s="59">
        <f t="array" ref="U91">SUM(IF(($B$47:$B$67=$B91)*($D$47:$K$67=U$89),1,0))</f>
        <v>0</v>
      </c>
      <c r="V91" s="59">
        <f t="array" ref="V91">SUM(IF(($B$47:$B$67=$B91)*($D$47:$K$67=V$89),1,0))</f>
        <v>0</v>
      </c>
      <c r="W91" s="64">
        <f t="shared" ref="W91:W137" si="0">SUM(C91:V91)</f>
        <v>0</v>
      </c>
    </row>
    <row r="92" spans="1:23" ht="23.25">
      <c r="B92" s="57" t="s">
        <v>61</v>
      </c>
      <c r="C92" s="59">
        <f t="array" ref="C92">SUM(IF(($B$47:$B$67=$B92)*($D$47:$K$67=C$89),1,0))</f>
        <v>0</v>
      </c>
      <c r="D92" s="59">
        <f t="array" ref="D92">SUM(IF(($B$47:$B$67=$B92)*($D$47:$K$67=D$89),1,0))</f>
        <v>0</v>
      </c>
      <c r="E92" s="59">
        <f t="array" ref="E92">SUM(IF(($B$47:$B$67=$B92)*($D$47:$K$67=E$89),1,0))</f>
        <v>0</v>
      </c>
      <c r="F92" s="59">
        <f t="array" ref="F92">SUM(IF(($B$47:$B$67=$B92)*($D$47:$K$67=F$89),1,0))</f>
        <v>0</v>
      </c>
      <c r="G92" s="59">
        <f t="array" ref="G92">SUM(IF(($B$47:$B$67=$B92)*($D$47:$K$67=G$89),1,0))</f>
        <v>0</v>
      </c>
      <c r="H92" s="59">
        <f t="array" ref="H92">SUM(IF(($B$47:$B$67=$B92)*($D$47:$K$67=H$89),1,0))</f>
        <v>0</v>
      </c>
      <c r="I92" s="59">
        <f t="array" ref="I92">SUM(IF(($B$47:$B$67=$B92)*($D$47:$K$67=I$89),1,0))</f>
        <v>0</v>
      </c>
      <c r="J92" s="59">
        <f t="array" ref="J92">SUM(IF(($B$47:$B$67=$B92)*($D$47:$K$67=J$89),1,0))</f>
        <v>0</v>
      </c>
      <c r="K92" s="59">
        <f t="array" ref="K92">SUM(IF(($B$47:$B$67=$B92)*($D$47:$K$67=K$89),1,0))</f>
        <v>0</v>
      </c>
      <c r="L92" s="59">
        <f t="array" ref="L92">SUM(IF(($B$47:$B$67=$B92)*($D$47:$K$67=L$89),1,0))</f>
        <v>0</v>
      </c>
      <c r="M92" s="59">
        <f t="array" ref="M92">SUM(IF(($B$47:$B$67=$B92)*($D$47:$K$67=M$89),1,0))</f>
        <v>0</v>
      </c>
      <c r="N92" s="59">
        <f t="array" ref="N92">SUM(IF(($B$47:$B$67=$B92)*($D$47:$K$67=N$89),1,0))</f>
        <v>0</v>
      </c>
      <c r="O92" s="59">
        <f t="array" ref="O92">SUM(IF(($B$47:$B$67=$B92)*($D$47:$K$67=O$89),1,0))</f>
        <v>0</v>
      </c>
      <c r="P92" s="59">
        <f t="array" ref="P92">SUM(IF(($B$47:$B$67=$B92)*($D$47:$K$67=P$89),1,0))</f>
        <v>0</v>
      </c>
      <c r="Q92" s="59">
        <f t="array" ref="Q92">SUM(IF(($B$47:$B$67=$B92)*($D$47:$K$67=Q$89),1,0))</f>
        <v>0</v>
      </c>
      <c r="R92" s="59">
        <f t="array" ref="R92">SUM(IF(($B$47:$B$67=$B92)*($D$47:$K$67=R$89),1,0))</f>
        <v>0</v>
      </c>
      <c r="S92" s="59">
        <f t="array" ref="S92">SUM(IF(($B$47:$B$67=$B92)*($D$47:$K$67=S$89),1,0))</f>
        <v>0</v>
      </c>
      <c r="T92" s="59">
        <f t="array" ref="T92">SUM(IF(($B$47:$B$67=$B92)*($D$47:$K$67=T$89),1,0))</f>
        <v>0</v>
      </c>
      <c r="U92" s="59">
        <f t="array" ref="U92">SUM(IF(($B$47:$B$67=$B92)*($D$47:$K$67=U$89),1,0))</f>
        <v>0</v>
      </c>
      <c r="V92" s="59">
        <f t="array" ref="V92">SUM(IF(($B$47:$B$67=$B92)*($D$47:$K$67=V$89),1,0))</f>
        <v>0</v>
      </c>
      <c r="W92" s="64">
        <f t="shared" si="0"/>
        <v>0</v>
      </c>
    </row>
    <row r="93" spans="1:23" ht="23.25">
      <c r="B93" s="57" t="s">
        <v>62</v>
      </c>
      <c r="C93" s="59">
        <f t="array" ref="C93">SUM(IF(($B$47:$B$67=$B93)*($D$47:$K$67=C$89),1,0))</f>
        <v>0</v>
      </c>
      <c r="D93" s="59">
        <f t="array" ref="D93">SUM(IF(($B$47:$B$67=$B93)*($D$47:$K$67=D$89),1,0))</f>
        <v>0</v>
      </c>
      <c r="E93" s="59">
        <f t="array" ref="E93">SUM(IF(($B$47:$B$67=$B93)*($D$47:$K$67=E$89),1,0))</f>
        <v>0</v>
      </c>
      <c r="F93" s="59">
        <f t="array" ref="F93">SUM(IF(($B$47:$B$67=$B93)*($D$47:$K$67=F$89),1,0))</f>
        <v>0</v>
      </c>
      <c r="G93" s="59">
        <f t="array" ref="G93">SUM(IF(($B$47:$B$67=$B93)*($D$47:$K$67=G$89),1,0))</f>
        <v>0</v>
      </c>
      <c r="H93" s="59">
        <f t="array" ref="H93">SUM(IF(($B$47:$B$67=$B93)*($D$47:$K$67=H$89),1,0))</f>
        <v>0</v>
      </c>
      <c r="I93" s="59">
        <f t="array" ref="I93">SUM(IF(($B$47:$B$67=$B93)*($D$47:$K$67=I$89),1,0))</f>
        <v>0</v>
      </c>
      <c r="J93" s="59">
        <f t="array" ref="J93">SUM(IF(($B$47:$B$67=$B93)*($D$47:$K$67=J$89),1,0))</f>
        <v>0</v>
      </c>
      <c r="K93" s="59">
        <f t="array" ref="K93">SUM(IF(($B$47:$B$67=$B93)*($D$47:$K$67=K$89),1,0))</f>
        <v>0</v>
      </c>
      <c r="L93" s="59">
        <f t="array" ref="L93">SUM(IF(($B$47:$B$67=$B93)*($D$47:$K$67=L$89),1,0))</f>
        <v>0</v>
      </c>
      <c r="M93" s="59">
        <f t="array" ref="M93">SUM(IF(($B$47:$B$67=$B93)*($D$47:$K$67=M$89),1,0))</f>
        <v>0</v>
      </c>
      <c r="N93" s="59">
        <f t="array" ref="N93">SUM(IF(($B$47:$B$67=$B93)*($D$47:$K$67=N$89),1,0))</f>
        <v>0</v>
      </c>
      <c r="O93" s="59">
        <f t="array" ref="O93">SUM(IF(($B$47:$B$67=$B93)*($D$47:$K$67=O$89),1,0))</f>
        <v>0</v>
      </c>
      <c r="P93" s="59">
        <f t="array" ref="P93">SUM(IF(($B$47:$B$67=$B93)*($D$47:$K$67=P$89),1,0))</f>
        <v>0</v>
      </c>
      <c r="Q93" s="59">
        <f t="array" ref="Q93">SUM(IF(($B$47:$B$67=$B93)*($D$47:$K$67=Q$89),1,0))</f>
        <v>0</v>
      </c>
      <c r="R93" s="59">
        <f t="array" ref="R93">SUM(IF(($B$47:$B$67=$B93)*($D$47:$K$67=R$89),1,0))</f>
        <v>0</v>
      </c>
      <c r="S93" s="59">
        <f t="array" ref="S93">SUM(IF(($B$47:$B$67=$B93)*($D$47:$K$67=S$89),1,0))</f>
        <v>0</v>
      </c>
      <c r="T93" s="59">
        <f t="array" ref="T93">SUM(IF(($B$47:$B$67=$B93)*($D$47:$K$67=T$89),1,0))</f>
        <v>0</v>
      </c>
      <c r="U93" s="59">
        <f t="array" ref="U93">SUM(IF(($B$47:$B$67=$B93)*($D$47:$K$67=U$89),1,0))</f>
        <v>0</v>
      </c>
      <c r="V93" s="59">
        <f t="array" ref="V93">SUM(IF(($B$47:$B$67=$B93)*($D$47:$K$67=V$89),1,0))</f>
        <v>0</v>
      </c>
      <c r="W93" s="64">
        <f t="shared" si="0"/>
        <v>0</v>
      </c>
    </row>
    <row r="94" spans="1:23" ht="23.25">
      <c r="B94" s="57" t="s">
        <v>63</v>
      </c>
      <c r="C94" s="59">
        <f t="array" ref="C94">SUM(IF(($B$47:$B$67=$B94)*($D$47:$K$67=C$89),1,0))</f>
        <v>0</v>
      </c>
      <c r="D94" s="59">
        <f t="array" ref="D94">SUM(IF(($B$47:$B$67=$B94)*($D$47:$K$67=D$89),1,0))</f>
        <v>0</v>
      </c>
      <c r="E94" s="59">
        <f t="array" ref="E94">SUM(IF(($B$47:$B$67=$B94)*($D$47:$K$67=E$89),1,0))</f>
        <v>0</v>
      </c>
      <c r="F94" s="59">
        <f t="array" ref="F94">SUM(IF(($B$47:$B$67=$B94)*($D$47:$K$67=F$89),1,0))</f>
        <v>0</v>
      </c>
      <c r="G94" s="59">
        <f t="array" ref="G94">SUM(IF(($B$47:$B$67=$B94)*($D$47:$K$67=G$89),1,0))</f>
        <v>0</v>
      </c>
      <c r="H94" s="59">
        <f t="array" ref="H94">SUM(IF(($B$47:$B$67=$B94)*($D$47:$K$67=H$89),1,0))</f>
        <v>0</v>
      </c>
      <c r="I94" s="59">
        <f t="array" ref="I94">SUM(IF(($B$47:$B$67=$B94)*($D$47:$K$67=I$89),1,0))</f>
        <v>0</v>
      </c>
      <c r="J94" s="59">
        <f t="array" ref="J94">SUM(IF(($B$47:$B$67=$B94)*($D$47:$K$67=J$89),1,0))</f>
        <v>0</v>
      </c>
      <c r="K94" s="59">
        <f t="array" ref="K94">SUM(IF(($B$47:$B$67=$B94)*($D$47:$K$67=K$89),1,0))</f>
        <v>0</v>
      </c>
      <c r="L94" s="59">
        <f t="array" ref="L94">SUM(IF(($B$47:$B$67=$B94)*($D$47:$K$67=L$89),1,0))</f>
        <v>0</v>
      </c>
      <c r="M94" s="59">
        <f t="array" ref="M94">SUM(IF(($B$47:$B$67=$B94)*($D$47:$K$67=M$89),1,0))</f>
        <v>0</v>
      </c>
      <c r="N94" s="59">
        <f t="array" ref="N94">SUM(IF(($B$47:$B$67=$B94)*($D$47:$K$67=N$89),1,0))</f>
        <v>0</v>
      </c>
      <c r="O94" s="59">
        <f t="array" ref="O94">SUM(IF(($B$47:$B$67=$B94)*($D$47:$K$67=O$89),1,0))</f>
        <v>0</v>
      </c>
      <c r="P94" s="59">
        <f t="array" ref="P94">SUM(IF(($B$47:$B$67=$B94)*($D$47:$K$67=P$89),1,0))</f>
        <v>0</v>
      </c>
      <c r="Q94" s="59">
        <f t="array" ref="Q94">SUM(IF(($B$47:$B$67=$B94)*($D$47:$K$67=Q$89),1,0))</f>
        <v>0</v>
      </c>
      <c r="R94" s="59">
        <f t="array" ref="R94">SUM(IF(($B$47:$B$67=$B94)*($D$47:$K$67=R$89),1,0))</f>
        <v>0</v>
      </c>
      <c r="S94" s="59">
        <f t="array" ref="S94">SUM(IF(($B$47:$B$67=$B94)*($D$47:$K$67=S$89),1,0))</f>
        <v>0</v>
      </c>
      <c r="T94" s="59">
        <f t="array" ref="T94">SUM(IF(($B$47:$B$67=$B94)*($D$47:$K$67=T$89),1,0))</f>
        <v>0</v>
      </c>
      <c r="U94" s="59">
        <f t="array" ref="U94">SUM(IF(($B$47:$B$67=$B94)*($D$47:$K$67=U$89),1,0))</f>
        <v>0</v>
      </c>
      <c r="V94" s="59">
        <f t="array" ref="V94">SUM(IF(($B$47:$B$67=$B94)*($D$47:$K$67=V$89),1,0))</f>
        <v>0</v>
      </c>
      <c r="W94" s="64">
        <f t="shared" si="0"/>
        <v>0</v>
      </c>
    </row>
    <row r="95" spans="1:23" ht="23.25">
      <c r="B95" s="57" t="s">
        <v>69</v>
      </c>
      <c r="C95" s="59">
        <f t="array" ref="C95">SUM(IF(($B$47:$B$67=$B95)*($D$47:$K$67=C$89),1,0))</f>
        <v>0</v>
      </c>
      <c r="D95" s="59">
        <f t="array" ref="D95">SUM(IF(($B$47:$B$67=$B95)*($D$47:$K$67=D$89),1,0))</f>
        <v>0</v>
      </c>
      <c r="E95" s="59">
        <f t="array" ref="E95">SUM(IF(($B$47:$B$67=$B95)*($D$47:$K$67=E$89),1,0))</f>
        <v>0</v>
      </c>
      <c r="F95" s="59">
        <f t="array" ref="F95">SUM(IF(($B$47:$B$67=$B95)*($D$47:$K$67=F$89),1,0))</f>
        <v>0</v>
      </c>
      <c r="G95" s="59">
        <f t="array" ref="G95">SUM(IF(($B$47:$B$67=$B95)*($D$47:$K$67=G$89),1,0))</f>
        <v>0</v>
      </c>
      <c r="H95" s="59">
        <f t="array" ref="H95">SUM(IF(($B$47:$B$67=$B95)*($D$47:$K$67=H$89),1,0))</f>
        <v>0</v>
      </c>
      <c r="I95" s="59">
        <f t="array" ref="I95">SUM(IF(($B$47:$B$67=$B95)*($D$47:$K$67=I$89),1,0))</f>
        <v>0</v>
      </c>
      <c r="J95" s="59">
        <f t="array" ref="J95">SUM(IF(($B$47:$B$67=$B95)*($D$47:$K$67=J$89),1,0))</f>
        <v>0</v>
      </c>
      <c r="K95" s="59">
        <f t="array" ref="K95">SUM(IF(($B$47:$B$67=$B95)*($D$47:$K$67=K$89),1,0))</f>
        <v>0</v>
      </c>
      <c r="L95" s="59">
        <f t="array" ref="L95">SUM(IF(($B$47:$B$67=$B95)*($D$47:$K$67=L$89),1,0))</f>
        <v>0</v>
      </c>
      <c r="M95" s="59">
        <f t="array" ref="M95">SUM(IF(($B$47:$B$67=$B95)*($D$47:$K$67=M$89),1,0))</f>
        <v>0</v>
      </c>
      <c r="N95" s="59">
        <f t="array" ref="N95">SUM(IF(($B$47:$B$67=$B95)*($D$47:$K$67=N$89),1,0))</f>
        <v>0</v>
      </c>
      <c r="O95" s="59">
        <f t="array" ref="O95">SUM(IF(($B$47:$B$67=$B95)*($D$47:$K$67=O$89),1,0))</f>
        <v>0</v>
      </c>
      <c r="P95" s="59">
        <f t="array" ref="P95">SUM(IF(($B$47:$B$67=$B95)*($D$47:$K$67=P$89),1,0))</f>
        <v>0</v>
      </c>
      <c r="Q95" s="59">
        <f t="array" ref="Q95">SUM(IF(($B$47:$B$67=$B95)*($D$47:$K$67=Q$89),1,0))</f>
        <v>0</v>
      </c>
      <c r="R95" s="59">
        <f t="array" ref="R95">SUM(IF(($B$47:$B$67=$B95)*($D$47:$K$67=R$89),1,0))</f>
        <v>0</v>
      </c>
      <c r="S95" s="59">
        <f t="array" ref="S95">SUM(IF(($B$47:$B$67=$B95)*($D$47:$K$67=S$89),1,0))</f>
        <v>0</v>
      </c>
      <c r="T95" s="59">
        <f t="array" ref="T95">SUM(IF(($B$47:$B$67=$B95)*($D$47:$K$67=T$89),1,0))</f>
        <v>0</v>
      </c>
      <c r="U95" s="59">
        <f t="array" ref="U95">SUM(IF(($B$47:$B$67=$B95)*($D$47:$K$67=U$89),1,0))</f>
        <v>0</v>
      </c>
      <c r="V95" s="59">
        <f t="array" ref="V95">SUM(IF(($B$47:$B$67=$B95)*($D$47:$K$67=V$89),1,0))</f>
        <v>0</v>
      </c>
      <c r="W95" s="64">
        <f t="shared" si="0"/>
        <v>0</v>
      </c>
    </row>
    <row r="96" spans="1:23" ht="23.25">
      <c r="B96" s="57" t="s">
        <v>70</v>
      </c>
      <c r="C96" s="59">
        <f t="array" ref="C96">SUM(IF(($B$47:$B$67=$B96)*($D$47:$K$67=C$89),1,0))</f>
        <v>0</v>
      </c>
      <c r="D96" s="59">
        <f t="array" ref="D96">SUM(IF(($B$47:$B$67=$B96)*($D$47:$K$67=D$89),1,0))</f>
        <v>0</v>
      </c>
      <c r="E96" s="59">
        <f t="array" ref="E96">SUM(IF(($B$47:$B$67=$B96)*($D$47:$K$67=E$89),1,0))</f>
        <v>0</v>
      </c>
      <c r="F96" s="59">
        <f t="array" ref="F96">SUM(IF(($B$47:$B$67=$B96)*($D$47:$K$67=F$89),1,0))</f>
        <v>0</v>
      </c>
      <c r="G96" s="59">
        <f t="array" ref="G96">SUM(IF(($B$47:$B$67=$B96)*($D$47:$K$67=G$89),1,0))</f>
        <v>0</v>
      </c>
      <c r="H96" s="59">
        <f t="array" ref="H96">SUM(IF(($B$47:$B$67=$B96)*($D$47:$K$67=H$89),1,0))</f>
        <v>0</v>
      </c>
      <c r="I96" s="59">
        <f t="array" ref="I96">SUM(IF(($B$47:$B$67=$B96)*($D$47:$K$67=I$89),1,0))</f>
        <v>0</v>
      </c>
      <c r="J96" s="59">
        <f t="array" ref="J96">SUM(IF(($B$47:$B$67=$B96)*($D$47:$K$67=J$89),1,0))</f>
        <v>0</v>
      </c>
      <c r="K96" s="59">
        <f t="array" ref="K96">SUM(IF(($B$47:$B$67=$B96)*($D$47:$K$67=K$89),1,0))</f>
        <v>0</v>
      </c>
      <c r="L96" s="59">
        <f t="array" ref="L96">SUM(IF(($B$47:$B$67=$B96)*($D$47:$K$67=L$89),1,0))</f>
        <v>0</v>
      </c>
      <c r="M96" s="59">
        <f t="array" ref="M96">SUM(IF(($B$47:$B$67=$B96)*($D$47:$K$67=M$89),1,0))</f>
        <v>0</v>
      </c>
      <c r="N96" s="59">
        <f t="array" ref="N96">SUM(IF(($B$47:$B$67=$B96)*($D$47:$K$67=N$89),1,0))</f>
        <v>0</v>
      </c>
      <c r="O96" s="59">
        <f t="array" ref="O96">SUM(IF(($B$47:$B$67=$B96)*($D$47:$K$67=O$89),1,0))</f>
        <v>0</v>
      </c>
      <c r="P96" s="59">
        <f t="array" ref="P96">SUM(IF(($B$47:$B$67=$B96)*($D$47:$K$67=P$89),1,0))</f>
        <v>0</v>
      </c>
      <c r="Q96" s="59">
        <f t="array" ref="Q96">SUM(IF(($B$47:$B$67=$B96)*($D$47:$K$67=Q$89),1,0))</f>
        <v>0</v>
      </c>
      <c r="R96" s="59">
        <f t="array" ref="R96">SUM(IF(($B$47:$B$67=$B96)*($D$47:$K$67=R$89),1,0))</f>
        <v>0</v>
      </c>
      <c r="S96" s="59">
        <f t="array" ref="S96">SUM(IF(($B$47:$B$67=$B96)*($D$47:$K$67=S$89),1,0))</f>
        <v>0</v>
      </c>
      <c r="T96" s="59">
        <f t="array" ref="T96">SUM(IF(($B$47:$B$67=$B96)*($D$47:$K$67=T$89),1,0))</f>
        <v>0</v>
      </c>
      <c r="U96" s="59">
        <f t="array" ref="U96">SUM(IF(($B$47:$B$67=$B96)*($D$47:$K$67=U$89),1,0))</f>
        <v>0</v>
      </c>
      <c r="V96" s="59">
        <f t="array" ref="V96">SUM(IF(($B$47:$B$67=$B96)*($D$47:$K$67=V$89),1,0))</f>
        <v>0</v>
      </c>
      <c r="W96" s="64">
        <f t="shared" si="0"/>
        <v>0</v>
      </c>
    </row>
    <row r="97" spans="2:23" ht="23.25">
      <c r="B97" s="57" t="s">
        <v>65</v>
      </c>
      <c r="C97" s="59">
        <f t="array" ref="C97">SUM(IF(($B$47:$B$67=$B97)*($D$47:$K$67=C$89),1,0))</f>
        <v>0</v>
      </c>
      <c r="D97" s="59">
        <f t="array" ref="D97">SUM(IF(($B$47:$B$67=$B97)*($D$47:$K$67=D$89),1,0))</f>
        <v>0</v>
      </c>
      <c r="E97" s="59">
        <f t="array" ref="E97">SUM(IF(($B$47:$B$67=$B97)*($D$47:$K$67=E$89),1,0))</f>
        <v>0</v>
      </c>
      <c r="F97" s="59">
        <f t="array" ref="F97">SUM(IF(($B$47:$B$67=$B97)*($D$47:$K$67=F$89),1,0))</f>
        <v>0</v>
      </c>
      <c r="G97" s="59">
        <f t="array" ref="G97">SUM(IF(($B$47:$B$67=$B97)*($D$47:$K$67=G$89),1,0))</f>
        <v>0</v>
      </c>
      <c r="H97" s="59">
        <f t="array" ref="H97">SUM(IF(($B$47:$B$67=$B97)*($D$47:$K$67=H$89),1,0))</f>
        <v>0</v>
      </c>
      <c r="I97" s="59">
        <f t="array" ref="I97">SUM(IF(($B$47:$B$67=$B97)*($D$47:$K$67=I$89),1,0))</f>
        <v>0</v>
      </c>
      <c r="J97" s="59">
        <f t="array" ref="J97">SUM(IF(($B$47:$B$67=$B97)*($D$47:$K$67=J$89),1,0))</f>
        <v>0</v>
      </c>
      <c r="K97" s="59">
        <f t="array" ref="K97">SUM(IF(($B$47:$B$67=$B97)*($D$47:$K$67=K$89),1,0))</f>
        <v>0</v>
      </c>
      <c r="L97" s="59">
        <f t="array" ref="L97">SUM(IF(($B$47:$B$67=$B97)*($D$47:$K$67=L$89),1,0))</f>
        <v>0</v>
      </c>
      <c r="M97" s="59">
        <f t="array" ref="M97">SUM(IF(($B$47:$B$67=$B97)*($D$47:$K$67=M$89),1,0))</f>
        <v>0</v>
      </c>
      <c r="N97" s="59">
        <f t="array" ref="N97">SUM(IF(($B$47:$B$67=$B97)*($D$47:$K$67=N$89),1,0))</f>
        <v>0</v>
      </c>
      <c r="O97" s="59">
        <f t="array" ref="O97">SUM(IF(($B$47:$B$67=$B97)*($D$47:$K$67=O$89),1,0))</f>
        <v>0</v>
      </c>
      <c r="P97" s="59">
        <f t="array" ref="P97">SUM(IF(($B$47:$B$67=$B97)*($D$47:$K$67=P$89),1,0))</f>
        <v>0</v>
      </c>
      <c r="Q97" s="59">
        <f t="array" ref="Q97">SUM(IF(($B$47:$B$67=$B97)*($D$47:$K$67=Q$89),1,0))</f>
        <v>0</v>
      </c>
      <c r="R97" s="59">
        <f t="array" ref="R97">SUM(IF(($B$47:$B$67=$B97)*($D$47:$K$67=R$89),1,0))</f>
        <v>0</v>
      </c>
      <c r="S97" s="59">
        <f t="array" ref="S97">SUM(IF(($B$47:$B$67=$B97)*($D$47:$K$67=S$89),1,0))</f>
        <v>0</v>
      </c>
      <c r="T97" s="59">
        <f t="array" ref="T97">SUM(IF(($B$47:$B$67=$B97)*($D$47:$K$67=T$89),1,0))</f>
        <v>0</v>
      </c>
      <c r="U97" s="59">
        <f t="array" ref="U97">SUM(IF(($B$47:$B$67=$B97)*($D$47:$K$67=U$89),1,0))</f>
        <v>0</v>
      </c>
      <c r="V97" s="59">
        <f t="array" ref="V97">SUM(IF(($B$47:$B$67=$B97)*($D$47:$K$67=V$89),1,0))</f>
        <v>0</v>
      </c>
      <c r="W97" s="64">
        <f t="shared" si="0"/>
        <v>0</v>
      </c>
    </row>
    <row r="98" spans="2:23" ht="23.25">
      <c r="B98" s="57" t="s">
        <v>68</v>
      </c>
      <c r="C98" s="59">
        <f t="array" ref="C98">SUM(IF(($B$47:$B$67=$B98)*($D$47:$K$67=C$89),1,0))</f>
        <v>0</v>
      </c>
      <c r="D98" s="59">
        <f t="array" ref="D98">SUM(IF(($B$47:$B$67=$B98)*($D$47:$K$67=D$89),1,0))</f>
        <v>0</v>
      </c>
      <c r="E98" s="59">
        <f t="array" ref="E98">SUM(IF(($B$47:$B$67=$B98)*($D$47:$K$67=E$89),1,0))</f>
        <v>0</v>
      </c>
      <c r="F98" s="59">
        <f t="array" ref="F98">SUM(IF(($B$47:$B$67=$B98)*($D$47:$K$67=F$89),1,0))</f>
        <v>0</v>
      </c>
      <c r="G98" s="59">
        <f t="array" ref="G98">SUM(IF(($B$47:$B$67=$B98)*($D$47:$K$67=G$89),1,0))</f>
        <v>0</v>
      </c>
      <c r="H98" s="59">
        <f t="array" ref="H98">SUM(IF(($B$47:$B$67=$B98)*($D$47:$K$67=H$89),1,0))</f>
        <v>0</v>
      </c>
      <c r="I98" s="59">
        <f t="array" ref="I98">SUM(IF(($B$47:$B$67=$B98)*($D$47:$K$67=I$89),1,0))</f>
        <v>0</v>
      </c>
      <c r="J98" s="59">
        <f t="array" ref="J98">SUM(IF(($B$47:$B$67=$B98)*($D$47:$K$67=J$89),1,0))</f>
        <v>0</v>
      </c>
      <c r="K98" s="59">
        <f t="array" ref="K98">SUM(IF(($B$47:$B$67=$B98)*($D$47:$K$67=K$89),1,0))</f>
        <v>0</v>
      </c>
      <c r="L98" s="59">
        <f t="array" ref="L98">SUM(IF(($B$47:$B$67=$B98)*($D$47:$K$67=L$89),1,0))</f>
        <v>0</v>
      </c>
      <c r="M98" s="59">
        <f t="array" ref="M98">SUM(IF(($B$47:$B$67=$B98)*($D$47:$K$67=M$89),1,0))</f>
        <v>0</v>
      </c>
      <c r="N98" s="59">
        <f t="array" ref="N98">SUM(IF(($B$47:$B$67=$B98)*($D$47:$K$67=N$89),1,0))</f>
        <v>0</v>
      </c>
      <c r="O98" s="59">
        <f t="array" ref="O98">SUM(IF(($B$47:$B$67=$B98)*($D$47:$K$67=O$89),1,0))</f>
        <v>0</v>
      </c>
      <c r="P98" s="59">
        <f t="array" ref="P98">SUM(IF(($B$47:$B$67=$B98)*($D$47:$K$67=P$89),1,0))</f>
        <v>0</v>
      </c>
      <c r="Q98" s="59">
        <f t="array" ref="Q98">SUM(IF(($B$47:$B$67=$B98)*($D$47:$K$67=Q$89),1,0))</f>
        <v>0</v>
      </c>
      <c r="R98" s="59">
        <f t="array" ref="R98">SUM(IF(($B$47:$B$67=$B98)*($D$47:$K$67=R$89),1,0))</f>
        <v>0</v>
      </c>
      <c r="S98" s="59">
        <f t="array" ref="S98">SUM(IF(($B$47:$B$67=$B98)*($D$47:$K$67=S$89),1,0))</f>
        <v>0</v>
      </c>
      <c r="T98" s="59">
        <f t="array" ref="T98">SUM(IF(($B$47:$B$67=$B98)*($D$47:$K$67=T$89),1,0))</f>
        <v>0</v>
      </c>
      <c r="U98" s="59">
        <f t="array" ref="U98">SUM(IF(($B$47:$B$67=$B98)*($D$47:$K$67=U$89),1,0))</f>
        <v>0</v>
      </c>
      <c r="V98" s="59">
        <f t="array" ref="V98">SUM(IF(($B$47:$B$67=$B98)*($D$47:$K$67=V$89),1,0))</f>
        <v>0</v>
      </c>
      <c r="W98" s="64">
        <f t="shared" si="0"/>
        <v>0</v>
      </c>
    </row>
    <row r="99" spans="2:23" ht="23.25">
      <c r="B99" s="57" t="s">
        <v>157</v>
      </c>
      <c r="C99" s="59">
        <f t="array" ref="C99">SUM(IF(($B$47:$B$67=$B99)*($D$47:$K$67=C$89),1,0))</f>
        <v>0</v>
      </c>
      <c r="D99" s="59">
        <f t="array" ref="D99">SUM(IF(($B$47:$B$67=$B99)*($D$47:$K$67=D$89),1,0))</f>
        <v>0</v>
      </c>
      <c r="E99" s="59">
        <f t="array" ref="E99">SUM(IF(($B$47:$B$67=$B99)*($D$47:$K$67=E$89),1,0))</f>
        <v>0</v>
      </c>
      <c r="F99" s="59">
        <f t="array" ref="F99">SUM(IF(($B$47:$B$67=$B99)*($D$47:$K$67=F$89),1,0))</f>
        <v>0</v>
      </c>
      <c r="G99" s="59">
        <f t="array" ref="G99">SUM(IF(($B$47:$B$67=$B99)*($D$47:$K$67=G$89),1,0))</f>
        <v>0</v>
      </c>
      <c r="H99" s="59">
        <f t="array" ref="H99">SUM(IF(($B$47:$B$67=$B99)*($D$47:$K$67=H$89),1,0))</f>
        <v>0</v>
      </c>
      <c r="I99" s="59">
        <f t="array" ref="I99">SUM(IF(($B$47:$B$67=$B99)*($D$47:$K$67=I$89),1,0))</f>
        <v>0</v>
      </c>
      <c r="J99" s="59">
        <f t="array" ref="J99">SUM(IF(($B$47:$B$67=$B99)*($D$47:$K$67=J$89),1,0))</f>
        <v>0</v>
      </c>
      <c r="K99" s="59">
        <f t="array" ref="K99">SUM(IF(($B$47:$B$67=$B99)*($D$47:$K$67=K$89),1,0))</f>
        <v>0</v>
      </c>
      <c r="L99" s="59">
        <f t="array" ref="L99">SUM(IF(($B$47:$B$67=$B99)*($D$47:$K$67=L$89),1,0))</f>
        <v>0</v>
      </c>
      <c r="M99" s="59">
        <f t="array" ref="M99">SUM(IF(($B$47:$B$67=$B99)*($D$47:$K$67=M$89),1,0))</f>
        <v>0</v>
      </c>
      <c r="N99" s="59">
        <f t="array" ref="N99">SUM(IF(($B$47:$B$67=$B99)*($D$47:$K$67=N$89),1,0))</f>
        <v>0</v>
      </c>
      <c r="O99" s="59">
        <f t="array" ref="O99">SUM(IF(($B$47:$B$67=$B99)*($D$47:$K$67=O$89),1,0))</f>
        <v>0</v>
      </c>
      <c r="P99" s="59">
        <f t="array" ref="P99">SUM(IF(($B$47:$B$67=$B99)*($D$47:$K$67=P$89),1,0))</f>
        <v>0</v>
      </c>
      <c r="Q99" s="59">
        <f t="array" ref="Q99">SUM(IF(($B$47:$B$67=$B99)*($D$47:$K$67=Q$89),1,0))</f>
        <v>0</v>
      </c>
      <c r="R99" s="59">
        <f t="array" ref="R99">SUM(IF(($B$47:$B$67=$B99)*($D$47:$K$67=R$89),1,0))</f>
        <v>0</v>
      </c>
      <c r="S99" s="59">
        <f t="array" ref="S99">SUM(IF(($B$47:$B$67=$B99)*($D$47:$K$67=S$89),1,0))</f>
        <v>0</v>
      </c>
      <c r="T99" s="59">
        <f t="array" ref="T99">SUM(IF(($B$47:$B$67=$B99)*($D$47:$K$67=T$89),1,0))</f>
        <v>0</v>
      </c>
      <c r="U99" s="59">
        <f t="array" ref="U99">SUM(IF(($B$47:$B$67=$B99)*($D$47:$K$67=U$89),1,0))</f>
        <v>0</v>
      </c>
      <c r="V99" s="59">
        <f t="array" ref="V99">SUM(IF(($B$47:$B$67=$B99)*($D$47:$K$67=V$89),1,0))</f>
        <v>0</v>
      </c>
      <c r="W99" s="64">
        <f t="shared" si="0"/>
        <v>0</v>
      </c>
    </row>
    <row r="100" spans="2:23" ht="23.25">
      <c r="B100" s="57" t="s">
        <v>64</v>
      </c>
      <c r="C100" s="59">
        <f t="array" ref="C100">SUM(IF(($B$47:$B$67=$B100)*($D$47:$K$67=C$89),1,0))</f>
        <v>0</v>
      </c>
      <c r="D100" s="59">
        <f t="array" ref="D100">SUM(IF(($B$47:$B$67=$B100)*($D$47:$K$67=D$89),1,0))</f>
        <v>0</v>
      </c>
      <c r="E100" s="59">
        <f t="array" ref="E100">SUM(IF(($B$47:$B$67=$B100)*($D$47:$K$67=E$89),1,0))</f>
        <v>0</v>
      </c>
      <c r="F100" s="59">
        <f t="array" ref="F100">SUM(IF(($B$47:$B$67=$B100)*($D$47:$K$67=F$89),1,0))</f>
        <v>0</v>
      </c>
      <c r="G100" s="59">
        <f t="array" ref="G100">SUM(IF(($B$47:$B$67=$B100)*($D$47:$K$67=G$89),1,0))</f>
        <v>0</v>
      </c>
      <c r="H100" s="59">
        <f t="array" ref="H100">SUM(IF(($B$47:$B$67=$B100)*($D$47:$K$67=H$89),1,0))</f>
        <v>0</v>
      </c>
      <c r="I100" s="59">
        <f t="array" ref="I100">SUM(IF(($B$47:$B$67=$B100)*($D$47:$K$67=I$89),1,0))</f>
        <v>0</v>
      </c>
      <c r="J100" s="59">
        <f t="array" ref="J100">SUM(IF(($B$47:$B$67=$B100)*($D$47:$K$67=J$89),1,0))</f>
        <v>0</v>
      </c>
      <c r="K100" s="59">
        <f t="array" ref="K100">SUM(IF(($B$47:$B$67=$B100)*($D$47:$K$67=K$89),1,0))</f>
        <v>0</v>
      </c>
      <c r="L100" s="59">
        <f t="array" ref="L100">SUM(IF(($B$47:$B$67=$B100)*($D$47:$K$67=L$89),1,0))</f>
        <v>0</v>
      </c>
      <c r="M100" s="59">
        <f t="array" ref="M100">SUM(IF(($B$47:$B$67=$B100)*($D$47:$K$67=M$89),1,0))</f>
        <v>0</v>
      </c>
      <c r="N100" s="59">
        <f t="array" ref="N100">SUM(IF(($B$47:$B$67=$B100)*($D$47:$K$67=N$89),1,0))</f>
        <v>0</v>
      </c>
      <c r="O100" s="59">
        <f t="array" ref="O100">SUM(IF(($B$47:$B$67=$B100)*($D$47:$K$67=O$89),1,0))</f>
        <v>0</v>
      </c>
      <c r="P100" s="59">
        <f t="array" ref="P100">SUM(IF(($B$47:$B$67=$B100)*($D$47:$K$67=P$89),1,0))</f>
        <v>0</v>
      </c>
      <c r="Q100" s="59">
        <f t="array" ref="Q100">SUM(IF(($B$47:$B$67=$B100)*($D$47:$K$67=Q$89),1,0))</f>
        <v>0</v>
      </c>
      <c r="R100" s="59">
        <f t="array" ref="R100">SUM(IF(($B$47:$B$67=$B100)*($D$47:$K$67=R$89),1,0))</f>
        <v>0</v>
      </c>
      <c r="S100" s="59">
        <f t="array" ref="S100">SUM(IF(($B$47:$B$67=$B100)*($D$47:$K$67=S$89),1,0))</f>
        <v>0</v>
      </c>
      <c r="T100" s="59">
        <f t="array" ref="T100">SUM(IF(($B$47:$B$67=$B100)*($D$47:$K$67=T$89),1,0))</f>
        <v>0</v>
      </c>
      <c r="U100" s="59">
        <f t="array" ref="U100">SUM(IF(($B$47:$B$67=$B100)*($D$47:$K$67=U$89),1,0))</f>
        <v>0</v>
      </c>
      <c r="V100" s="59">
        <f t="array" ref="V100">SUM(IF(($B$47:$B$67=$B100)*($D$47:$K$67=V$89),1,0))</f>
        <v>0</v>
      </c>
      <c r="W100" s="64">
        <f t="shared" si="0"/>
        <v>0</v>
      </c>
    </row>
    <row r="101" spans="2:23" ht="23.25">
      <c r="B101" s="57" t="s">
        <v>115</v>
      </c>
      <c r="C101" s="59">
        <f t="array" ref="C101">SUM(IF(($B$47:$B$67=$B101)*($D$47:$K$67=C$89),1,0))</f>
        <v>0</v>
      </c>
      <c r="D101" s="59">
        <f t="array" ref="D101">SUM(IF(($B$47:$B$67=$B101)*($D$47:$K$67=D$89),1,0))</f>
        <v>0</v>
      </c>
      <c r="E101" s="59">
        <f t="array" ref="E101">SUM(IF(($B$47:$B$67=$B101)*($D$47:$K$67=E$89),1,0))</f>
        <v>0</v>
      </c>
      <c r="F101" s="59">
        <f t="array" ref="F101">SUM(IF(($B$47:$B$67=$B101)*($D$47:$K$67=F$89),1,0))</f>
        <v>0</v>
      </c>
      <c r="G101" s="59">
        <f t="array" ref="G101">SUM(IF(($B$47:$B$67=$B101)*($D$47:$K$67=G$89),1,0))</f>
        <v>0</v>
      </c>
      <c r="H101" s="59">
        <f t="array" ref="H101">SUM(IF(($B$47:$B$67=$B101)*($D$47:$K$67=H$89),1,0))</f>
        <v>0</v>
      </c>
      <c r="I101" s="59">
        <f t="array" ref="I101">SUM(IF(($B$47:$B$67=$B101)*($D$47:$K$67=I$89),1,0))</f>
        <v>0</v>
      </c>
      <c r="J101" s="59">
        <f t="array" ref="J101">SUM(IF(($B$47:$B$67=$B101)*($D$47:$K$67=J$89),1,0))</f>
        <v>0</v>
      </c>
      <c r="K101" s="59">
        <f t="array" ref="K101">SUM(IF(($B$47:$B$67=$B101)*($D$47:$K$67=K$89),1,0))</f>
        <v>0</v>
      </c>
      <c r="L101" s="59">
        <f t="array" ref="L101">SUM(IF(($B$47:$B$67=$B101)*($D$47:$K$67=L$89),1,0))</f>
        <v>0</v>
      </c>
      <c r="M101" s="59">
        <f t="array" ref="M101">SUM(IF(($B$47:$B$67=$B101)*($D$47:$K$67=M$89),1,0))</f>
        <v>0</v>
      </c>
      <c r="N101" s="59">
        <f t="array" ref="N101">SUM(IF(($B$47:$B$67=$B101)*($D$47:$K$67=N$89),1,0))</f>
        <v>0</v>
      </c>
      <c r="O101" s="59">
        <f t="array" ref="O101">SUM(IF(($B$47:$B$67=$B101)*($D$47:$K$67=O$89),1,0))</f>
        <v>0</v>
      </c>
      <c r="P101" s="59">
        <f t="array" ref="P101">SUM(IF(($B$47:$B$67=$B101)*($D$47:$K$67=P$89),1,0))</f>
        <v>0</v>
      </c>
      <c r="Q101" s="59">
        <f t="array" ref="Q101">SUM(IF(($B$47:$B$67=$B101)*($D$47:$K$67=Q$89),1,0))</f>
        <v>0</v>
      </c>
      <c r="R101" s="59">
        <f t="array" ref="R101">SUM(IF(($B$47:$B$67=$B101)*($D$47:$K$67=R$89),1,0))</f>
        <v>0</v>
      </c>
      <c r="S101" s="59">
        <f t="array" ref="S101">SUM(IF(($B$47:$B$67=$B101)*($D$47:$K$67=S$89),1,0))</f>
        <v>0</v>
      </c>
      <c r="T101" s="59">
        <f t="array" ref="T101">SUM(IF(($B$47:$B$67=$B101)*($D$47:$K$67=T$89),1,0))</f>
        <v>0</v>
      </c>
      <c r="U101" s="59">
        <f t="array" ref="U101">SUM(IF(($B$47:$B$67=$B101)*($D$47:$K$67=U$89),1,0))</f>
        <v>0</v>
      </c>
      <c r="V101" s="59">
        <f t="array" ref="V101">SUM(IF(($B$47:$B$67=$B101)*($D$47:$K$67=V$89),1,0))</f>
        <v>0</v>
      </c>
      <c r="W101" s="64">
        <f t="shared" si="0"/>
        <v>0</v>
      </c>
    </row>
    <row r="102" spans="2:23" ht="23.25">
      <c r="B102" s="57" t="s">
        <v>99</v>
      </c>
      <c r="C102" s="59">
        <f t="array" ref="C102">SUM(IF(($B$47:$B$67=$B102)*($D$47:$K$67=C$89),1,0))</f>
        <v>0</v>
      </c>
      <c r="D102" s="59">
        <f t="array" ref="D102">SUM(IF(($B$47:$B$67=$B102)*($D$47:$K$67=D$89),1,0))</f>
        <v>0</v>
      </c>
      <c r="E102" s="59">
        <f t="array" ref="E102">SUM(IF(($B$47:$B$67=$B102)*($D$47:$K$67=E$89),1,0))</f>
        <v>0</v>
      </c>
      <c r="F102" s="59">
        <f t="array" ref="F102">SUM(IF(($B$47:$B$67=$B102)*($D$47:$K$67=F$89),1,0))</f>
        <v>0</v>
      </c>
      <c r="G102" s="59">
        <f t="array" ref="G102">SUM(IF(($B$47:$B$67=$B102)*($D$47:$K$67=G$89),1,0))</f>
        <v>0</v>
      </c>
      <c r="H102" s="59">
        <f t="array" ref="H102">SUM(IF(($B$47:$B$67=$B102)*($D$47:$K$67=H$89),1,0))</f>
        <v>0</v>
      </c>
      <c r="I102" s="59">
        <f t="array" ref="I102">SUM(IF(($B$47:$B$67=$B102)*($D$47:$K$67=I$89),1,0))</f>
        <v>0</v>
      </c>
      <c r="J102" s="59">
        <f t="array" ref="J102">SUM(IF(($B$47:$B$67=$B102)*($D$47:$K$67=J$89),1,0))</f>
        <v>0</v>
      </c>
      <c r="K102" s="59">
        <f t="array" ref="K102">SUM(IF(($B$47:$B$67=$B102)*($D$47:$K$67=K$89),1,0))</f>
        <v>0</v>
      </c>
      <c r="L102" s="59">
        <f t="array" ref="L102">SUM(IF(($B$47:$B$67=$B102)*($D$47:$K$67=L$89),1,0))</f>
        <v>0</v>
      </c>
      <c r="M102" s="59">
        <f t="array" ref="M102">SUM(IF(($B$47:$B$67=$B102)*($D$47:$K$67=M$89),1,0))</f>
        <v>0</v>
      </c>
      <c r="N102" s="59">
        <f t="array" ref="N102">SUM(IF(($B$47:$B$67=$B102)*($D$47:$K$67=N$89),1,0))</f>
        <v>0</v>
      </c>
      <c r="O102" s="59">
        <f t="array" ref="O102">SUM(IF(($B$47:$B$67=$B102)*($D$47:$K$67=O$89),1,0))</f>
        <v>0</v>
      </c>
      <c r="P102" s="59">
        <f t="array" ref="P102">SUM(IF(($B$47:$B$67=$B102)*($D$47:$K$67=P$89),1,0))</f>
        <v>0</v>
      </c>
      <c r="Q102" s="59">
        <f t="array" ref="Q102">SUM(IF(($B$47:$B$67=$B102)*($D$47:$K$67=Q$89),1,0))</f>
        <v>0</v>
      </c>
      <c r="R102" s="59">
        <f t="array" ref="R102">SUM(IF(($B$47:$B$67=$B102)*($D$47:$K$67=R$89),1,0))</f>
        <v>0</v>
      </c>
      <c r="S102" s="59">
        <f t="array" ref="S102">SUM(IF(($B$47:$B$67=$B102)*($D$47:$K$67=S$89),1,0))</f>
        <v>0</v>
      </c>
      <c r="T102" s="59">
        <f t="array" ref="T102">SUM(IF(($B$47:$B$67=$B102)*($D$47:$K$67=T$89),1,0))</f>
        <v>0</v>
      </c>
      <c r="U102" s="59">
        <f t="array" ref="U102">SUM(IF(($B$47:$B$67=$B102)*($D$47:$K$67=U$89),1,0))</f>
        <v>0</v>
      </c>
      <c r="V102" s="59">
        <f t="array" ref="V102">SUM(IF(($B$47:$B$67=$B102)*($D$47:$K$67=V$89),1,0))</f>
        <v>0</v>
      </c>
      <c r="W102" s="64">
        <f t="shared" si="0"/>
        <v>0</v>
      </c>
    </row>
    <row r="103" spans="2:23" ht="23.25">
      <c r="B103" s="57" t="s">
        <v>116</v>
      </c>
      <c r="C103" s="59">
        <f t="array" ref="C103">SUM(IF(($B$47:$B$67=$B103)*($D$47:$K$67=C$89),1,0))</f>
        <v>0</v>
      </c>
      <c r="D103" s="59">
        <f t="array" ref="D103">SUM(IF(($B$47:$B$67=$B103)*($D$47:$K$67=D$89),1,0))</f>
        <v>0</v>
      </c>
      <c r="E103" s="59">
        <f t="array" ref="E103">SUM(IF(($B$47:$B$67=$B103)*($D$47:$K$67=E$89),1,0))</f>
        <v>0</v>
      </c>
      <c r="F103" s="59">
        <f t="array" ref="F103">SUM(IF(($B$47:$B$67=$B103)*($D$47:$K$67=F$89),1,0))</f>
        <v>0</v>
      </c>
      <c r="G103" s="59">
        <f t="array" ref="G103">SUM(IF(($B$47:$B$67=$B103)*($D$47:$K$67=G$89),1,0))</f>
        <v>0</v>
      </c>
      <c r="H103" s="59">
        <f t="array" ref="H103">SUM(IF(($B$47:$B$67=$B103)*($D$47:$K$67=H$89),1,0))</f>
        <v>0</v>
      </c>
      <c r="I103" s="59">
        <f t="array" ref="I103">SUM(IF(($B$47:$B$67=$B103)*($D$47:$K$67=I$89),1,0))</f>
        <v>0</v>
      </c>
      <c r="J103" s="59">
        <f t="array" ref="J103">SUM(IF(($B$47:$B$67=$B103)*($D$47:$K$67=J$89),1,0))</f>
        <v>0</v>
      </c>
      <c r="K103" s="59">
        <f t="array" ref="K103">SUM(IF(($B$47:$B$67=$B103)*($D$47:$K$67=K$89),1,0))</f>
        <v>0</v>
      </c>
      <c r="L103" s="59">
        <f t="array" ref="L103">SUM(IF(($B$47:$B$67=$B103)*($D$47:$K$67=L$89),1,0))</f>
        <v>0</v>
      </c>
      <c r="M103" s="59">
        <f t="array" ref="M103">SUM(IF(($B$47:$B$67=$B103)*($D$47:$K$67=M$89),1,0))</f>
        <v>0</v>
      </c>
      <c r="N103" s="59">
        <f t="array" ref="N103">SUM(IF(($B$47:$B$67=$B103)*($D$47:$K$67=N$89),1,0))</f>
        <v>0</v>
      </c>
      <c r="O103" s="59">
        <f t="array" ref="O103">SUM(IF(($B$47:$B$67=$B103)*($D$47:$K$67=O$89),1,0))</f>
        <v>0</v>
      </c>
      <c r="P103" s="59">
        <f t="array" ref="P103">SUM(IF(($B$47:$B$67=$B103)*($D$47:$K$67=P$89),1,0))</f>
        <v>0</v>
      </c>
      <c r="Q103" s="59">
        <f t="array" ref="Q103">SUM(IF(($B$47:$B$67=$B103)*($D$47:$K$67=Q$89),1,0))</f>
        <v>0</v>
      </c>
      <c r="R103" s="59">
        <f t="array" ref="R103">SUM(IF(($B$47:$B$67=$B103)*($D$47:$K$67=R$89),1,0))</f>
        <v>0</v>
      </c>
      <c r="S103" s="59">
        <f t="array" ref="S103">SUM(IF(($B$47:$B$67=$B103)*($D$47:$K$67=S$89),1,0))</f>
        <v>0</v>
      </c>
      <c r="T103" s="59">
        <f t="array" ref="T103">SUM(IF(($B$47:$B$67=$B103)*($D$47:$K$67=T$89),1,0))</f>
        <v>0</v>
      </c>
      <c r="U103" s="59">
        <f t="array" ref="U103">SUM(IF(($B$47:$B$67=$B103)*($D$47:$K$67=U$89),1,0))</f>
        <v>0</v>
      </c>
      <c r="V103" s="59">
        <f t="array" ref="V103">SUM(IF(($B$47:$B$67=$B103)*($D$47:$K$67=V$89),1,0))</f>
        <v>0</v>
      </c>
      <c r="W103" s="64">
        <f t="shared" si="0"/>
        <v>0</v>
      </c>
    </row>
    <row r="104" spans="2:23" ht="23.25">
      <c r="B104" s="57" t="s">
        <v>110</v>
      </c>
      <c r="C104" s="59">
        <f t="array" ref="C104">SUM(IF(($B$47:$B$67=$B104)*($D$47:$K$67=C$89),1,0))</f>
        <v>0</v>
      </c>
      <c r="D104" s="59">
        <f t="array" ref="D104">SUM(IF(($B$47:$B$67=$B104)*($D$47:$K$67=D$89),1,0))</f>
        <v>0</v>
      </c>
      <c r="E104" s="59">
        <f t="array" ref="E104">SUM(IF(($B$47:$B$67=$B104)*($D$47:$K$67=E$89),1,0))</f>
        <v>0</v>
      </c>
      <c r="F104" s="59">
        <f t="array" ref="F104">SUM(IF(($B$47:$B$67=$B104)*($D$47:$K$67=F$89),1,0))</f>
        <v>0</v>
      </c>
      <c r="G104" s="59">
        <f t="array" ref="G104">SUM(IF(($B$47:$B$67=$B104)*($D$47:$K$67=G$89),1,0))</f>
        <v>0</v>
      </c>
      <c r="H104" s="59">
        <f t="array" ref="H104">SUM(IF(($B$47:$B$67=$B104)*($D$47:$K$67=H$89),1,0))</f>
        <v>0</v>
      </c>
      <c r="I104" s="59">
        <f t="array" ref="I104">SUM(IF(($B$47:$B$67=$B104)*($D$47:$K$67=I$89),1,0))</f>
        <v>0</v>
      </c>
      <c r="J104" s="59">
        <f t="array" ref="J104">SUM(IF(($B$47:$B$67=$B104)*($D$47:$K$67=J$89),1,0))</f>
        <v>0</v>
      </c>
      <c r="K104" s="59">
        <f t="array" ref="K104">SUM(IF(($B$47:$B$67=$B104)*($D$47:$K$67=K$89),1,0))</f>
        <v>0</v>
      </c>
      <c r="L104" s="59">
        <f t="array" ref="L104">SUM(IF(($B$47:$B$67=$B104)*($D$47:$K$67=L$89),1,0))</f>
        <v>0</v>
      </c>
      <c r="M104" s="59">
        <f t="array" ref="M104">SUM(IF(($B$47:$B$67=$B104)*($D$47:$K$67=M$89),1,0))</f>
        <v>0</v>
      </c>
      <c r="N104" s="59">
        <f t="array" ref="N104">SUM(IF(($B$47:$B$67=$B104)*($D$47:$K$67=N$89),1,0))</f>
        <v>0</v>
      </c>
      <c r="O104" s="59">
        <f t="array" ref="O104">SUM(IF(($B$47:$B$67=$B104)*($D$47:$K$67=O$89),1,0))</f>
        <v>0</v>
      </c>
      <c r="P104" s="59">
        <f t="array" ref="P104">SUM(IF(($B$47:$B$67=$B104)*($D$47:$K$67=P$89),1,0))</f>
        <v>0</v>
      </c>
      <c r="Q104" s="59">
        <f t="array" ref="Q104">SUM(IF(($B$47:$B$67=$B104)*($D$47:$K$67=Q$89),1,0))</f>
        <v>0</v>
      </c>
      <c r="R104" s="59">
        <f t="array" ref="R104">SUM(IF(($B$47:$B$67=$B104)*($D$47:$K$67=R$89),1,0))</f>
        <v>0</v>
      </c>
      <c r="S104" s="59">
        <f t="array" ref="S104">SUM(IF(($B$47:$B$67=$B104)*($D$47:$K$67=S$89),1,0))</f>
        <v>0</v>
      </c>
      <c r="T104" s="59">
        <f t="array" ref="T104">SUM(IF(($B$47:$B$67=$B104)*($D$47:$K$67=T$89),1,0))</f>
        <v>0</v>
      </c>
      <c r="U104" s="59">
        <f t="array" ref="U104">SUM(IF(($B$47:$B$67=$B104)*($D$47:$K$67=U$89),1,0))</f>
        <v>0</v>
      </c>
      <c r="V104" s="59">
        <f t="array" ref="V104">SUM(IF(($B$47:$B$67=$B104)*($D$47:$K$67=V$89),1,0))</f>
        <v>0</v>
      </c>
      <c r="W104" s="64">
        <f t="shared" si="0"/>
        <v>0</v>
      </c>
    </row>
    <row r="105" spans="2:23" ht="23.25">
      <c r="B105" s="57" t="s">
        <v>7</v>
      </c>
      <c r="C105" s="59">
        <f t="array" ref="C105">SUM(IF(($B$47:$B$67=$B105)*($D$47:$K$67=C$89),1,0))</f>
        <v>0</v>
      </c>
      <c r="D105" s="59">
        <f t="array" ref="D105">SUM(IF(($B$47:$B$67=$B105)*($D$47:$K$67=D$89),1,0))</f>
        <v>0</v>
      </c>
      <c r="E105" s="59">
        <f t="array" ref="E105">SUM(IF(($B$47:$B$67=$B105)*($D$47:$K$67=E$89),1,0))</f>
        <v>0</v>
      </c>
      <c r="F105" s="59">
        <f t="array" ref="F105">SUM(IF(($B$47:$B$67=$B105)*($D$47:$K$67=F$89),1,0))</f>
        <v>0</v>
      </c>
      <c r="G105" s="59">
        <f t="array" ref="G105">SUM(IF(($B$47:$B$67=$B105)*($D$47:$K$67=G$89),1,0))</f>
        <v>0</v>
      </c>
      <c r="H105" s="59">
        <f t="array" ref="H105">SUM(IF(($B$47:$B$67=$B105)*($D$47:$K$67=H$89),1,0))</f>
        <v>0</v>
      </c>
      <c r="I105" s="59">
        <f t="array" ref="I105">SUM(IF(($B$47:$B$67=$B105)*($D$47:$K$67=I$89),1,0))</f>
        <v>0</v>
      </c>
      <c r="J105" s="59">
        <f t="array" ref="J105">SUM(IF(($B$47:$B$67=$B105)*($D$47:$K$67=J$89),1,0))</f>
        <v>0</v>
      </c>
      <c r="K105" s="59">
        <f t="array" ref="K105">SUM(IF(($B$47:$B$67=$B105)*($D$47:$K$67=K$89),1,0))</f>
        <v>0</v>
      </c>
      <c r="L105" s="59">
        <f t="array" ref="L105">SUM(IF(($B$47:$B$67=$B105)*($D$47:$K$67=L$89),1,0))</f>
        <v>0</v>
      </c>
      <c r="M105" s="59">
        <f t="array" ref="M105">SUM(IF(($B$47:$B$67=$B105)*($D$47:$K$67=M$89),1,0))</f>
        <v>0</v>
      </c>
      <c r="N105" s="59">
        <f t="array" ref="N105">SUM(IF(($B$47:$B$67=$B105)*($D$47:$K$67=N$89),1,0))</f>
        <v>0</v>
      </c>
      <c r="O105" s="59">
        <f t="array" ref="O105">SUM(IF(($B$47:$B$67=$B105)*($D$47:$K$67=O$89),1,0))</f>
        <v>0</v>
      </c>
      <c r="P105" s="59">
        <f t="array" ref="P105">SUM(IF(($B$47:$B$67=$B105)*($D$47:$K$67=P$89),1,0))</f>
        <v>0</v>
      </c>
      <c r="Q105" s="59">
        <f t="array" ref="Q105">SUM(IF(($B$47:$B$67=$B105)*($D$47:$K$67=Q$89),1,0))</f>
        <v>0</v>
      </c>
      <c r="R105" s="59">
        <f t="array" ref="R105">SUM(IF(($B$47:$B$67=$B105)*($D$47:$K$67=R$89),1,0))</f>
        <v>0</v>
      </c>
      <c r="S105" s="59">
        <f t="array" ref="S105">SUM(IF(($B$47:$B$67=$B105)*($D$47:$K$67=S$89),1,0))</f>
        <v>0</v>
      </c>
      <c r="T105" s="59">
        <f t="array" ref="T105">SUM(IF(($B$47:$B$67=$B105)*($D$47:$K$67=T$89),1,0))</f>
        <v>0</v>
      </c>
      <c r="U105" s="59">
        <f t="array" ref="U105">SUM(IF(($B$47:$B$67=$B105)*($D$47:$K$67=U$89),1,0))</f>
        <v>0</v>
      </c>
      <c r="V105" s="59">
        <f t="array" ref="V105">SUM(IF(($B$47:$B$67=$B105)*($D$47:$K$67=V$89),1,0))</f>
        <v>0</v>
      </c>
      <c r="W105" s="64">
        <f t="shared" si="0"/>
        <v>0</v>
      </c>
    </row>
    <row r="106" spans="2:23" ht="23.25">
      <c r="B106" s="57" t="s">
        <v>41</v>
      </c>
      <c r="C106" s="59">
        <f t="array" ref="C106">SUM(IF(($B$47:$B$67=$B106)*($D$47:$K$67=C$89),1,0))</f>
        <v>0</v>
      </c>
      <c r="D106" s="59">
        <f t="array" ref="D106">SUM(IF(($B$47:$B$67=$B106)*($D$47:$K$67=D$89),1,0))</f>
        <v>0</v>
      </c>
      <c r="E106" s="59">
        <f t="array" ref="E106">SUM(IF(($B$47:$B$67=$B106)*($D$47:$K$67=E$89),1,0))</f>
        <v>0</v>
      </c>
      <c r="F106" s="59">
        <f t="array" ref="F106">SUM(IF(($B$47:$B$67=$B106)*($D$47:$K$67=F$89),1,0))</f>
        <v>0</v>
      </c>
      <c r="G106" s="59">
        <f t="array" ref="G106">SUM(IF(($B$47:$B$67=$B106)*($D$47:$K$67=G$89),1,0))</f>
        <v>0</v>
      </c>
      <c r="H106" s="59">
        <f t="array" ref="H106">SUM(IF(($B$47:$B$67=$B106)*($D$47:$K$67=H$89),1,0))</f>
        <v>0</v>
      </c>
      <c r="I106" s="59">
        <f t="array" ref="I106">SUM(IF(($B$47:$B$67=$B106)*($D$47:$K$67=I$89),1,0))</f>
        <v>0</v>
      </c>
      <c r="J106" s="59">
        <f t="array" ref="J106">SUM(IF(($B$47:$B$67=$B106)*($D$47:$K$67=J$89),1,0))</f>
        <v>0</v>
      </c>
      <c r="K106" s="59">
        <f t="array" ref="K106">SUM(IF(($B$47:$B$67=$B106)*($D$47:$K$67=K$89),1,0))</f>
        <v>0</v>
      </c>
      <c r="L106" s="59">
        <f t="array" ref="L106">SUM(IF(($B$47:$B$67=$B106)*($D$47:$K$67=L$89),1,0))</f>
        <v>0</v>
      </c>
      <c r="M106" s="59">
        <f t="array" ref="M106">SUM(IF(($B$47:$B$67=$B106)*($D$47:$K$67=M$89),1,0))</f>
        <v>0</v>
      </c>
      <c r="N106" s="59">
        <f t="array" ref="N106">SUM(IF(($B$47:$B$67=$B106)*($D$47:$K$67=N$89),1,0))</f>
        <v>0</v>
      </c>
      <c r="O106" s="59">
        <f t="array" ref="O106">SUM(IF(($B$47:$B$67=$B106)*($D$47:$K$67=O$89),1,0))</f>
        <v>0</v>
      </c>
      <c r="P106" s="59">
        <f t="array" ref="P106">SUM(IF(($B$47:$B$67=$B106)*($D$47:$K$67=P$89),1,0))</f>
        <v>0</v>
      </c>
      <c r="Q106" s="59">
        <f t="array" ref="Q106">SUM(IF(($B$47:$B$67=$B106)*($D$47:$K$67=Q$89),1,0))</f>
        <v>0</v>
      </c>
      <c r="R106" s="59">
        <f t="array" ref="R106">SUM(IF(($B$47:$B$67=$B106)*($D$47:$K$67=R$89),1,0))</f>
        <v>0</v>
      </c>
      <c r="S106" s="59">
        <f t="array" ref="S106">SUM(IF(($B$47:$B$67=$B106)*($D$47:$K$67=S$89),1,0))</f>
        <v>0</v>
      </c>
      <c r="T106" s="59">
        <f t="array" ref="T106">SUM(IF(($B$47:$B$67=$B106)*($D$47:$K$67=T$89),1,0))</f>
        <v>0</v>
      </c>
      <c r="U106" s="59">
        <f t="array" ref="U106">SUM(IF(($B$47:$B$67=$B106)*($D$47:$K$67=U$89),1,0))</f>
        <v>0</v>
      </c>
      <c r="V106" s="59">
        <f t="array" ref="V106">SUM(IF(($B$47:$B$67=$B106)*($D$47:$K$67=V$89),1,0))</f>
        <v>0</v>
      </c>
      <c r="W106" s="64">
        <f t="shared" si="0"/>
        <v>0</v>
      </c>
    </row>
    <row r="107" spans="2:23" ht="23.25">
      <c r="B107" s="57" t="s">
        <v>111</v>
      </c>
      <c r="C107" s="59">
        <f t="array" ref="C107">SUM(IF(($B$47:$B$67=$B107)*($D$47:$K$67=C$89),1,0))</f>
        <v>0</v>
      </c>
      <c r="D107" s="59">
        <f t="array" ref="D107">SUM(IF(($B$47:$B$67=$B107)*($D$47:$K$67=D$89),1,0))</f>
        <v>0</v>
      </c>
      <c r="E107" s="59">
        <f t="array" ref="E107">SUM(IF(($B$47:$B$67=$B107)*($D$47:$K$67=E$89),1,0))</f>
        <v>0</v>
      </c>
      <c r="F107" s="59">
        <f t="array" ref="F107">SUM(IF(($B$47:$B$67=$B107)*($D$47:$K$67=F$89),1,0))</f>
        <v>0</v>
      </c>
      <c r="G107" s="59">
        <f t="array" ref="G107">SUM(IF(($B$47:$B$67=$B107)*($D$47:$K$67=G$89),1,0))</f>
        <v>0</v>
      </c>
      <c r="H107" s="59">
        <f t="array" ref="H107">SUM(IF(($B$47:$B$67=$B107)*($D$47:$K$67=H$89),1,0))</f>
        <v>0</v>
      </c>
      <c r="I107" s="59">
        <f t="array" ref="I107">SUM(IF(($B$47:$B$67=$B107)*($D$47:$K$67=I$89),1,0))</f>
        <v>0</v>
      </c>
      <c r="J107" s="59">
        <f t="array" ref="J107">SUM(IF(($B$47:$B$67=$B107)*($D$47:$K$67=J$89),1,0))</f>
        <v>0</v>
      </c>
      <c r="K107" s="59">
        <f t="array" ref="K107">SUM(IF(($B$47:$B$67=$B107)*($D$47:$K$67=K$89),1,0))</f>
        <v>0</v>
      </c>
      <c r="L107" s="59">
        <f t="array" ref="L107">SUM(IF(($B$47:$B$67=$B107)*($D$47:$K$67=L$89),1,0))</f>
        <v>0</v>
      </c>
      <c r="M107" s="59">
        <f t="array" ref="M107">SUM(IF(($B$47:$B$67=$B107)*($D$47:$K$67=M$89),1,0))</f>
        <v>0</v>
      </c>
      <c r="N107" s="59">
        <f t="array" ref="N107">SUM(IF(($B$47:$B$67=$B107)*($D$47:$K$67=N$89),1,0))</f>
        <v>0</v>
      </c>
      <c r="O107" s="59">
        <f t="array" ref="O107">SUM(IF(($B$47:$B$67=$B107)*($D$47:$K$67=O$89),1,0))</f>
        <v>0</v>
      </c>
      <c r="P107" s="59">
        <f t="array" ref="P107">SUM(IF(($B$47:$B$67=$B107)*($D$47:$K$67=P$89),1,0))</f>
        <v>0</v>
      </c>
      <c r="Q107" s="59">
        <f t="array" ref="Q107">SUM(IF(($B$47:$B$67=$B107)*($D$47:$K$67=Q$89),1,0))</f>
        <v>0</v>
      </c>
      <c r="R107" s="59">
        <f t="array" ref="R107">SUM(IF(($B$47:$B$67=$B107)*($D$47:$K$67=R$89),1,0))</f>
        <v>0</v>
      </c>
      <c r="S107" s="59">
        <f t="array" ref="S107">SUM(IF(($B$47:$B$67=$B107)*($D$47:$K$67=S$89),1,0))</f>
        <v>0</v>
      </c>
      <c r="T107" s="59">
        <f t="array" ref="T107">SUM(IF(($B$47:$B$67=$B107)*($D$47:$K$67=T$89),1,0))</f>
        <v>0</v>
      </c>
      <c r="U107" s="59">
        <f t="array" ref="U107">SUM(IF(($B$47:$B$67=$B107)*($D$47:$K$67=U$89),1,0))</f>
        <v>0</v>
      </c>
      <c r="V107" s="59">
        <f t="array" ref="V107">SUM(IF(($B$47:$B$67=$B107)*($D$47:$K$67=V$89),1,0))</f>
        <v>0</v>
      </c>
      <c r="W107" s="64">
        <f t="shared" si="0"/>
        <v>0</v>
      </c>
    </row>
    <row r="108" spans="2:23" ht="23.25">
      <c r="B108" s="57" t="s">
        <v>93</v>
      </c>
      <c r="C108" s="59">
        <f t="array" ref="C108">SUM(IF(($B$47:$B$67=$B108)*($D$47:$K$67=C$89),1,0))</f>
        <v>0</v>
      </c>
      <c r="D108" s="59">
        <f t="array" ref="D108">SUM(IF(($B$47:$B$67=$B108)*($D$47:$K$67=D$89),1,0))</f>
        <v>0</v>
      </c>
      <c r="E108" s="59">
        <f t="array" ref="E108">SUM(IF(($B$47:$B$67=$B108)*($D$47:$K$67=E$89),1,0))</f>
        <v>0</v>
      </c>
      <c r="F108" s="59">
        <f t="array" ref="F108">SUM(IF(($B$47:$B$67=$B108)*($D$47:$K$67=F$89),1,0))</f>
        <v>0</v>
      </c>
      <c r="G108" s="59">
        <f t="array" ref="G108">SUM(IF(($B$47:$B$67=$B108)*($D$47:$K$67=G$89),1,0))</f>
        <v>0</v>
      </c>
      <c r="H108" s="59">
        <f t="array" ref="H108">SUM(IF(($B$47:$B$67=$B108)*($D$47:$K$67=H$89),1,0))</f>
        <v>0</v>
      </c>
      <c r="I108" s="59">
        <f t="array" ref="I108">SUM(IF(($B$47:$B$67=$B108)*($D$47:$K$67=I$89),1,0))</f>
        <v>0</v>
      </c>
      <c r="J108" s="59">
        <f t="array" ref="J108">SUM(IF(($B$47:$B$67=$B108)*($D$47:$K$67=J$89),1,0))</f>
        <v>0</v>
      </c>
      <c r="K108" s="59">
        <f t="array" ref="K108">SUM(IF(($B$47:$B$67=$B108)*($D$47:$K$67=K$89),1,0))</f>
        <v>0</v>
      </c>
      <c r="L108" s="59">
        <f t="array" ref="L108">SUM(IF(($B$47:$B$67=$B108)*($D$47:$K$67=L$89),1,0))</f>
        <v>0</v>
      </c>
      <c r="M108" s="59">
        <f t="array" ref="M108">SUM(IF(($B$47:$B$67=$B108)*($D$47:$K$67=M$89),1,0))</f>
        <v>0</v>
      </c>
      <c r="N108" s="59">
        <f t="array" ref="N108">SUM(IF(($B$47:$B$67=$B108)*($D$47:$K$67=N$89),1,0))</f>
        <v>0</v>
      </c>
      <c r="O108" s="59">
        <f t="array" ref="O108">SUM(IF(($B$47:$B$67=$B108)*($D$47:$K$67=O$89),1,0))</f>
        <v>0</v>
      </c>
      <c r="P108" s="59">
        <f t="array" ref="P108">SUM(IF(($B$47:$B$67=$B108)*($D$47:$K$67=P$89),1,0))</f>
        <v>0</v>
      </c>
      <c r="Q108" s="59">
        <f t="array" ref="Q108">SUM(IF(($B$47:$B$67=$B108)*($D$47:$K$67=Q$89),1,0))</f>
        <v>0</v>
      </c>
      <c r="R108" s="59">
        <f t="array" ref="R108">SUM(IF(($B$47:$B$67=$B108)*($D$47:$K$67=R$89),1,0))</f>
        <v>0</v>
      </c>
      <c r="S108" s="59">
        <f t="array" ref="S108">SUM(IF(($B$47:$B$67=$B108)*($D$47:$K$67=S$89),1,0))</f>
        <v>0</v>
      </c>
      <c r="T108" s="59">
        <f t="array" ref="T108">SUM(IF(($B$47:$B$67=$B108)*($D$47:$K$67=T$89),1,0))</f>
        <v>0</v>
      </c>
      <c r="U108" s="59">
        <f t="array" ref="U108">SUM(IF(($B$47:$B$67=$B108)*($D$47:$K$67=U$89),1,0))</f>
        <v>0</v>
      </c>
      <c r="V108" s="59">
        <f t="array" ref="V108">SUM(IF(($B$47:$B$67=$B108)*($D$47:$K$67=V$89),1,0))</f>
        <v>0</v>
      </c>
      <c r="W108" s="64">
        <f t="shared" si="0"/>
        <v>0</v>
      </c>
    </row>
    <row r="109" spans="2:23" ht="23.25">
      <c r="B109" s="57" t="s">
        <v>11</v>
      </c>
      <c r="C109" s="59">
        <f t="array" ref="C109">SUM(IF(($B$47:$B$67=$B109)*($D$47:$K$67=C$89),1,0))</f>
        <v>0</v>
      </c>
      <c r="D109" s="59">
        <f t="array" ref="D109">SUM(IF(($B$47:$B$67=$B109)*($D$47:$K$67=D$89),1,0))</f>
        <v>0</v>
      </c>
      <c r="E109" s="59">
        <f t="array" ref="E109">SUM(IF(($B$47:$B$67=$B109)*($D$47:$K$67=E$89),1,0))</f>
        <v>0</v>
      </c>
      <c r="F109" s="59">
        <f t="array" ref="F109">SUM(IF(($B$47:$B$67=$B109)*($D$47:$K$67=F$89),1,0))</f>
        <v>0</v>
      </c>
      <c r="G109" s="59">
        <f t="array" ref="G109">SUM(IF(($B$47:$B$67=$B109)*($D$47:$K$67=G$89),1,0))</f>
        <v>0</v>
      </c>
      <c r="H109" s="59">
        <f t="array" ref="H109">SUM(IF(($B$47:$B$67=$B109)*($D$47:$K$67=H$89),1,0))</f>
        <v>0</v>
      </c>
      <c r="I109" s="59">
        <f t="array" ref="I109">SUM(IF(($B$47:$B$67=$B109)*($D$47:$K$67=I$89),1,0))</f>
        <v>0</v>
      </c>
      <c r="J109" s="59">
        <f t="array" ref="J109">SUM(IF(($B$47:$B$67=$B109)*($D$47:$K$67=J$89),1,0))</f>
        <v>0</v>
      </c>
      <c r="K109" s="59">
        <f t="array" ref="K109">SUM(IF(($B$47:$B$67=$B109)*($D$47:$K$67=K$89),1,0))</f>
        <v>0</v>
      </c>
      <c r="L109" s="59">
        <f t="array" ref="L109">SUM(IF(($B$47:$B$67=$B109)*($D$47:$K$67=L$89),1,0))</f>
        <v>0</v>
      </c>
      <c r="M109" s="59">
        <f t="array" ref="M109">SUM(IF(($B$47:$B$67=$B109)*($D$47:$K$67=M$89),1,0))</f>
        <v>0</v>
      </c>
      <c r="N109" s="59">
        <f t="array" ref="N109">SUM(IF(($B$47:$B$67=$B109)*($D$47:$K$67=N$89),1,0))</f>
        <v>0</v>
      </c>
      <c r="O109" s="59">
        <f t="array" ref="O109">SUM(IF(($B$47:$B$67=$B109)*($D$47:$K$67=O$89),1,0))</f>
        <v>0</v>
      </c>
      <c r="P109" s="59">
        <f t="array" ref="P109">SUM(IF(($B$47:$B$67=$B109)*($D$47:$K$67=P$89),1,0))</f>
        <v>0</v>
      </c>
      <c r="Q109" s="59">
        <f t="array" ref="Q109">SUM(IF(($B$47:$B$67=$B109)*($D$47:$K$67=Q$89),1,0))</f>
        <v>0</v>
      </c>
      <c r="R109" s="59">
        <f t="array" ref="R109">SUM(IF(($B$47:$B$67=$B109)*($D$47:$K$67=R$89),1,0))</f>
        <v>0</v>
      </c>
      <c r="S109" s="59">
        <f t="array" ref="S109">SUM(IF(($B$47:$B$67=$B109)*($D$47:$K$67=S$89),1,0))</f>
        <v>0</v>
      </c>
      <c r="T109" s="59">
        <f t="array" ref="T109">SUM(IF(($B$47:$B$67=$B109)*($D$47:$K$67=T$89),1,0))</f>
        <v>0</v>
      </c>
      <c r="U109" s="59">
        <f t="array" ref="U109">SUM(IF(($B$47:$B$67=$B109)*($D$47:$K$67=U$89),1,0))</f>
        <v>0</v>
      </c>
      <c r="V109" s="59">
        <f t="array" ref="V109">SUM(IF(($B$47:$B$67=$B109)*($D$47:$K$67=V$89),1,0))</f>
        <v>0</v>
      </c>
      <c r="W109" s="64">
        <f t="shared" si="0"/>
        <v>0</v>
      </c>
    </row>
    <row r="110" spans="2:23" ht="23.25">
      <c r="B110" s="57" t="s">
        <v>16</v>
      </c>
      <c r="C110" s="59">
        <f t="array" ref="C110">SUM(IF(($B$47:$B$67=$B110)*($D$47:$K$67=C$89),1,0))</f>
        <v>0</v>
      </c>
      <c r="D110" s="59">
        <f t="array" ref="D110">SUM(IF(($B$47:$B$67=$B110)*($D$47:$K$67=D$89),1,0))</f>
        <v>0</v>
      </c>
      <c r="E110" s="59">
        <f t="array" ref="E110">SUM(IF(($B$47:$B$67=$B110)*($D$47:$K$67=E$89),1,0))</f>
        <v>0</v>
      </c>
      <c r="F110" s="59">
        <f t="array" ref="F110">SUM(IF(($B$47:$B$67=$B110)*($D$47:$K$67=F$89),1,0))</f>
        <v>0</v>
      </c>
      <c r="G110" s="59">
        <f t="array" ref="G110">SUM(IF(($B$47:$B$67=$B110)*($D$47:$K$67=G$89),1,0))</f>
        <v>0</v>
      </c>
      <c r="H110" s="59">
        <f t="array" ref="H110">SUM(IF(($B$47:$B$67=$B110)*($D$47:$K$67=H$89),1,0))</f>
        <v>0</v>
      </c>
      <c r="I110" s="59">
        <f t="array" ref="I110">SUM(IF(($B$47:$B$67=$B110)*($D$47:$K$67=I$89),1,0))</f>
        <v>0</v>
      </c>
      <c r="J110" s="59">
        <f t="array" ref="J110">SUM(IF(($B$47:$B$67=$B110)*($D$47:$K$67=J$89),1,0))</f>
        <v>0</v>
      </c>
      <c r="K110" s="59">
        <f t="array" ref="K110">SUM(IF(($B$47:$B$67=$B110)*($D$47:$K$67=K$89),1,0))</f>
        <v>0</v>
      </c>
      <c r="L110" s="59">
        <f t="array" ref="L110">SUM(IF(($B$47:$B$67=$B110)*($D$47:$K$67=L$89),1,0))</f>
        <v>0</v>
      </c>
      <c r="M110" s="59">
        <f t="array" ref="M110">SUM(IF(($B$47:$B$67=$B110)*($D$47:$K$67=M$89),1,0))</f>
        <v>0</v>
      </c>
      <c r="N110" s="59">
        <f t="array" ref="N110">SUM(IF(($B$47:$B$67=$B110)*($D$47:$K$67=N$89),1,0))</f>
        <v>0</v>
      </c>
      <c r="O110" s="59">
        <f t="array" ref="O110">SUM(IF(($B$47:$B$67=$B110)*($D$47:$K$67=O$89),1,0))</f>
        <v>0</v>
      </c>
      <c r="P110" s="59">
        <f t="array" ref="P110">SUM(IF(($B$47:$B$67=$B110)*($D$47:$K$67=P$89),1,0))</f>
        <v>0</v>
      </c>
      <c r="Q110" s="59">
        <f t="array" ref="Q110">SUM(IF(($B$47:$B$67=$B110)*($D$47:$K$67=Q$89),1,0))</f>
        <v>0</v>
      </c>
      <c r="R110" s="59">
        <f t="array" ref="R110">SUM(IF(($B$47:$B$67=$B110)*($D$47:$K$67=R$89),1,0))</f>
        <v>0</v>
      </c>
      <c r="S110" s="59">
        <f t="array" ref="S110">SUM(IF(($B$47:$B$67=$B110)*($D$47:$K$67=S$89),1,0))</f>
        <v>0</v>
      </c>
      <c r="T110" s="59">
        <f t="array" ref="T110">SUM(IF(($B$47:$B$67=$B110)*($D$47:$K$67=T$89),1,0))</f>
        <v>0</v>
      </c>
      <c r="U110" s="59">
        <f t="array" ref="U110">SUM(IF(($B$47:$B$67=$B110)*($D$47:$K$67=U$89),1,0))</f>
        <v>0</v>
      </c>
      <c r="V110" s="59">
        <f t="array" ref="V110">SUM(IF(($B$47:$B$67=$B110)*($D$47:$K$67=V$89),1,0))</f>
        <v>0</v>
      </c>
      <c r="W110" s="64">
        <f t="shared" si="0"/>
        <v>0</v>
      </c>
    </row>
    <row r="111" spans="2:23" ht="23.25">
      <c r="B111" s="57" t="s">
        <v>98</v>
      </c>
      <c r="C111" s="59">
        <f t="array" ref="C111">SUM(IF(($B$47:$B$67=$B111)*($D$47:$K$67=C$89),1,0))</f>
        <v>0</v>
      </c>
      <c r="D111" s="59">
        <f t="array" ref="D111">SUM(IF(($B$47:$B$67=$B111)*($D$47:$K$67=D$89),1,0))</f>
        <v>0</v>
      </c>
      <c r="E111" s="59">
        <f t="array" ref="E111">SUM(IF(($B$47:$B$67=$B111)*($D$47:$K$67=E$89),1,0))</f>
        <v>0</v>
      </c>
      <c r="F111" s="59">
        <f t="array" ref="F111">SUM(IF(($B$47:$B$67=$B111)*($D$47:$K$67=F$89),1,0))</f>
        <v>0</v>
      </c>
      <c r="G111" s="59">
        <f t="array" ref="G111">SUM(IF(($B$47:$B$67=$B111)*($D$47:$K$67=G$89),1,0))</f>
        <v>0</v>
      </c>
      <c r="H111" s="59">
        <f t="array" ref="H111">SUM(IF(($B$47:$B$67=$B111)*($D$47:$K$67=H$89),1,0))</f>
        <v>0</v>
      </c>
      <c r="I111" s="59">
        <f t="array" ref="I111">SUM(IF(($B$47:$B$67=$B111)*($D$47:$K$67=I$89),1,0))</f>
        <v>0</v>
      </c>
      <c r="J111" s="59">
        <f t="array" ref="J111">SUM(IF(($B$47:$B$67=$B111)*($D$47:$K$67=J$89),1,0))</f>
        <v>0</v>
      </c>
      <c r="K111" s="59">
        <f t="array" ref="K111">SUM(IF(($B$47:$B$67=$B111)*($D$47:$K$67=K$89),1,0))</f>
        <v>0</v>
      </c>
      <c r="L111" s="59">
        <f t="array" ref="L111">SUM(IF(($B$47:$B$67=$B111)*($D$47:$K$67=L$89),1,0))</f>
        <v>0</v>
      </c>
      <c r="M111" s="59">
        <f t="array" ref="M111">SUM(IF(($B$47:$B$67=$B111)*($D$47:$K$67=M$89),1,0))</f>
        <v>0</v>
      </c>
      <c r="N111" s="59">
        <f t="array" ref="N111">SUM(IF(($B$47:$B$67=$B111)*($D$47:$K$67=N$89),1,0))</f>
        <v>0</v>
      </c>
      <c r="O111" s="59">
        <f t="array" ref="O111">SUM(IF(($B$47:$B$67=$B111)*($D$47:$K$67=O$89),1,0))</f>
        <v>0</v>
      </c>
      <c r="P111" s="59">
        <f t="array" ref="P111">SUM(IF(($B$47:$B$67=$B111)*($D$47:$K$67=P$89),1,0))</f>
        <v>0</v>
      </c>
      <c r="Q111" s="59">
        <f t="array" ref="Q111">SUM(IF(($B$47:$B$67=$B111)*($D$47:$K$67=Q$89),1,0))</f>
        <v>0</v>
      </c>
      <c r="R111" s="59">
        <f t="array" ref="R111">SUM(IF(($B$47:$B$67=$B111)*($D$47:$K$67=R$89),1,0))</f>
        <v>0</v>
      </c>
      <c r="S111" s="59">
        <f t="array" ref="S111">SUM(IF(($B$47:$B$67=$B111)*($D$47:$K$67=S$89),1,0))</f>
        <v>0</v>
      </c>
      <c r="T111" s="59">
        <f t="array" ref="T111">SUM(IF(($B$47:$B$67=$B111)*($D$47:$K$67=T$89),1,0))</f>
        <v>0</v>
      </c>
      <c r="U111" s="59">
        <f t="array" ref="U111">SUM(IF(($B$47:$B$67=$B111)*($D$47:$K$67=U$89),1,0))</f>
        <v>0</v>
      </c>
      <c r="V111" s="59">
        <f t="array" ref="V111">SUM(IF(($B$47:$B$67=$B111)*($D$47:$K$67=V$89),1,0))</f>
        <v>0</v>
      </c>
      <c r="W111" s="64">
        <f t="shared" si="0"/>
        <v>0</v>
      </c>
    </row>
    <row r="112" spans="2:23" ht="23.25">
      <c r="B112" s="57" t="s">
        <v>9</v>
      </c>
      <c r="C112" s="59">
        <f t="array" ref="C112">SUM(IF(($B$47:$B$67=$B112)*($D$47:$K$67=C$89),1,0))</f>
        <v>0</v>
      </c>
      <c r="D112" s="59">
        <f t="array" ref="D112">SUM(IF(($B$47:$B$67=$B112)*($D$47:$K$67=D$89),1,0))</f>
        <v>0</v>
      </c>
      <c r="E112" s="59">
        <f t="array" ref="E112">SUM(IF(($B$47:$B$67=$B112)*($D$47:$K$67=E$89),1,0))</f>
        <v>0</v>
      </c>
      <c r="F112" s="59">
        <f t="array" ref="F112">SUM(IF(($B$47:$B$67=$B112)*($D$47:$K$67=F$89),1,0))</f>
        <v>0</v>
      </c>
      <c r="G112" s="59">
        <f t="array" ref="G112">SUM(IF(($B$47:$B$67=$B112)*($D$47:$K$67=G$89),1,0))</f>
        <v>0</v>
      </c>
      <c r="H112" s="59">
        <f t="array" ref="H112">SUM(IF(($B$47:$B$67=$B112)*($D$47:$K$67=H$89),1,0))</f>
        <v>0</v>
      </c>
      <c r="I112" s="59">
        <f t="array" ref="I112">SUM(IF(($B$47:$B$67=$B112)*($D$47:$K$67=I$89),1,0))</f>
        <v>0</v>
      </c>
      <c r="J112" s="59">
        <f t="array" ref="J112">SUM(IF(($B$47:$B$67=$B112)*($D$47:$K$67=J$89),1,0))</f>
        <v>0</v>
      </c>
      <c r="K112" s="59">
        <f t="array" ref="K112">SUM(IF(($B$47:$B$67=$B112)*($D$47:$K$67=K$89),1,0))</f>
        <v>0</v>
      </c>
      <c r="L112" s="59">
        <f t="array" ref="L112">SUM(IF(($B$47:$B$67=$B112)*($D$47:$K$67=L$89),1,0))</f>
        <v>0</v>
      </c>
      <c r="M112" s="59">
        <f t="array" ref="M112">SUM(IF(($B$47:$B$67=$B112)*($D$47:$K$67=M$89),1,0))</f>
        <v>0</v>
      </c>
      <c r="N112" s="59">
        <f t="array" ref="N112">SUM(IF(($B$47:$B$67=$B112)*($D$47:$K$67=N$89),1,0))</f>
        <v>0</v>
      </c>
      <c r="O112" s="59">
        <f t="array" ref="O112">SUM(IF(($B$47:$B$67=$B112)*($D$47:$K$67=O$89),1,0))</f>
        <v>0</v>
      </c>
      <c r="P112" s="59">
        <f t="array" ref="P112">SUM(IF(($B$47:$B$67=$B112)*($D$47:$K$67=P$89),1,0))</f>
        <v>0</v>
      </c>
      <c r="Q112" s="59">
        <f t="array" ref="Q112">SUM(IF(($B$47:$B$67=$B112)*($D$47:$K$67=Q$89),1,0))</f>
        <v>0</v>
      </c>
      <c r="R112" s="59">
        <f t="array" ref="R112">SUM(IF(($B$47:$B$67=$B112)*($D$47:$K$67=R$89),1,0))</f>
        <v>0</v>
      </c>
      <c r="S112" s="59">
        <f t="array" ref="S112">SUM(IF(($B$47:$B$67=$B112)*($D$47:$K$67=S$89),1,0))</f>
        <v>0</v>
      </c>
      <c r="T112" s="59">
        <f t="array" ref="T112">SUM(IF(($B$47:$B$67=$B112)*($D$47:$K$67=T$89),1,0))</f>
        <v>0</v>
      </c>
      <c r="U112" s="59">
        <f t="array" ref="U112">SUM(IF(($B$47:$B$67=$B112)*($D$47:$K$67=U$89),1,0))</f>
        <v>0</v>
      </c>
      <c r="V112" s="59">
        <f t="array" ref="V112">SUM(IF(($B$47:$B$67=$B112)*($D$47:$K$67=V$89),1,0))</f>
        <v>0</v>
      </c>
      <c r="W112" s="64">
        <f t="shared" si="0"/>
        <v>0</v>
      </c>
    </row>
    <row r="113" spans="2:23" ht="23.25">
      <c r="B113" s="57" t="s">
        <v>78</v>
      </c>
      <c r="C113" s="59">
        <f t="array" ref="C113">SUM(IF(($B$47:$B$67=$B113)*($D$47:$K$67=C$89),1,0))</f>
        <v>0</v>
      </c>
      <c r="D113" s="59">
        <f t="array" ref="D113">SUM(IF(($B$47:$B$67=$B113)*($D$47:$K$67=D$89),1,0))</f>
        <v>0</v>
      </c>
      <c r="E113" s="59">
        <f t="array" ref="E113">SUM(IF(($B$47:$B$67=$B113)*($D$47:$K$67=E$89),1,0))</f>
        <v>0</v>
      </c>
      <c r="F113" s="59">
        <f t="array" ref="F113">SUM(IF(($B$47:$B$67=$B113)*($D$47:$K$67=F$89),1,0))</f>
        <v>0</v>
      </c>
      <c r="G113" s="59">
        <f t="array" ref="G113">SUM(IF(($B$47:$B$67=$B113)*($D$47:$K$67=G$89),1,0))</f>
        <v>0</v>
      </c>
      <c r="H113" s="59">
        <f t="array" ref="H113">SUM(IF(($B$47:$B$67=$B113)*($D$47:$K$67=H$89),1,0))</f>
        <v>0</v>
      </c>
      <c r="I113" s="59">
        <f t="array" ref="I113">SUM(IF(($B$47:$B$67=$B113)*($D$47:$K$67=I$89),1,0))</f>
        <v>0</v>
      </c>
      <c r="J113" s="59">
        <f t="array" ref="J113">SUM(IF(($B$47:$B$67=$B113)*($D$47:$K$67=J$89),1,0))</f>
        <v>0</v>
      </c>
      <c r="K113" s="59">
        <f t="array" ref="K113">SUM(IF(($B$47:$B$67=$B113)*($D$47:$K$67=K$89),1,0))</f>
        <v>0</v>
      </c>
      <c r="L113" s="59">
        <f t="array" ref="L113">SUM(IF(($B$47:$B$67=$B113)*($D$47:$K$67=L$89),1,0))</f>
        <v>0</v>
      </c>
      <c r="M113" s="59">
        <f t="array" ref="M113">SUM(IF(($B$47:$B$67=$B113)*($D$47:$K$67=M$89),1,0))</f>
        <v>0</v>
      </c>
      <c r="N113" s="59">
        <f t="array" ref="N113">SUM(IF(($B$47:$B$67=$B113)*($D$47:$K$67=N$89),1,0))</f>
        <v>0</v>
      </c>
      <c r="O113" s="59">
        <f t="array" ref="O113">SUM(IF(($B$47:$B$67=$B113)*($D$47:$K$67=O$89),1,0))</f>
        <v>0</v>
      </c>
      <c r="P113" s="59">
        <f t="array" ref="P113">SUM(IF(($B$47:$B$67=$B113)*($D$47:$K$67=P$89),1,0))</f>
        <v>0</v>
      </c>
      <c r="Q113" s="59">
        <f t="array" ref="Q113">SUM(IF(($B$47:$B$67=$B113)*($D$47:$K$67=Q$89),1,0))</f>
        <v>0</v>
      </c>
      <c r="R113" s="59">
        <f t="array" ref="R113">SUM(IF(($B$47:$B$67=$B113)*($D$47:$K$67=R$89),1,0))</f>
        <v>0</v>
      </c>
      <c r="S113" s="59">
        <f t="array" ref="S113">SUM(IF(($B$47:$B$67=$B113)*($D$47:$K$67=S$89),1,0))</f>
        <v>0</v>
      </c>
      <c r="T113" s="59">
        <f t="array" ref="T113">SUM(IF(($B$47:$B$67=$B113)*($D$47:$K$67=T$89),1,0))</f>
        <v>0</v>
      </c>
      <c r="U113" s="59">
        <f t="array" ref="U113">SUM(IF(($B$47:$B$67=$B113)*($D$47:$K$67=U$89),1,0))</f>
        <v>0</v>
      </c>
      <c r="V113" s="59">
        <f t="array" ref="V113">SUM(IF(($B$47:$B$67=$B113)*($D$47:$K$67=V$89),1,0))</f>
        <v>0</v>
      </c>
      <c r="W113" s="64">
        <f t="shared" si="0"/>
        <v>0</v>
      </c>
    </row>
    <row r="114" spans="2:23" ht="23.25">
      <c r="B114" s="57" t="s">
        <v>79</v>
      </c>
      <c r="C114" s="59">
        <f t="array" ref="C114">SUM(IF(($B$47:$B$67=$B114)*($D$47:$K$67=C$89),1,0))</f>
        <v>0</v>
      </c>
      <c r="D114" s="59">
        <f t="array" ref="D114">SUM(IF(($B$47:$B$67=$B114)*($D$47:$K$67=D$89),1,0))</f>
        <v>0</v>
      </c>
      <c r="E114" s="59">
        <f t="array" ref="E114">SUM(IF(($B$47:$B$67=$B114)*($D$47:$K$67=E$89),1,0))</f>
        <v>0</v>
      </c>
      <c r="F114" s="59">
        <f t="array" ref="F114">SUM(IF(($B$47:$B$67=$B114)*($D$47:$K$67=F$89),1,0))</f>
        <v>0</v>
      </c>
      <c r="G114" s="59">
        <f t="array" ref="G114">SUM(IF(($B$47:$B$67=$B114)*($D$47:$K$67=G$89),1,0))</f>
        <v>0</v>
      </c>
      <c r="H114" s="59">
        <f t="array" ref="H114">SUM(IF(($B$47:$B$67=$B114)*($D$47:$K$67=H$89),1,0))</f>
        <v>0</v>
      </c>
      <c r="I114" s="59">
        <f t="array" ref="I114">SUM(IF(($B$47:$B$67=$B114)*($D$47:$K$67=I$89),1,0))</f>
        <v>0</v>
      </c>
      <c r="J114" s="59">
        <f t="array" ref="J114">SUM(IF(($B$47:$B$67=$B114)*($D$47:$K$67=J$89),1,0))</f>
        <v>0</v>
      </c>
      <c r="K114" s="59">
        <f t="array" ref="K114">SUM(IF(($B$47:$B$67=$B114)*($D$47:$K$67=K$89),1,0))</f>
        <v>0</v>
      </c>
      <c r="L114" s="59">
        <f t="array" ref="L114">SUM(IF(($B$47:$B$67=$B114)*($D$47:$K$67=L$89),1,0))</f>
        <v>0</v>
      </c>
      <c r="M114" s="59">
        <f t="array" ref="M114">SUM(IF(($B$47:$B$67=$B114)*($D$47:$K$67=M$89),1,0))</f>
        <v>0</v>
      </c>
      <c r="N114" s="59">
        <f t="array" ref="N114">SUM(IF(($B$47:$B$67=$B114)*($D$47:$K$67=N$89),1,0))</f>
        <v>0</v>
      </c>
      <c r="O114" s="59">
        <f t="array" ref="O114">SUM(IF(($B$47:$B$67=$B114)*($D$47:$K$67=O$89),1,0))</f>
        <v>0</v>
      </c>
      <c r="P114" s="59">
        <f t="array" ref="P114">SUM(IF(($B$47:$B$67=$B114)*($D$47:$K$67=P$89),1,0))</f>
        <v>0</v>
      </c>
      <c r="Q114" s="59">
        <f t="array" ref="Q114">SUM(IF(($B$47:$B$67=$B114)*($D$47:$K$67=Q$89),1,0))</f>
        <v>0</v>
      </c>
      <c r="R114" s="59">
        <f t="array" ref="R114">SUM(IF(($B$47:$B$67=$B114)*($D$47:$K$67=R$89),1,0))</f>
        <v>0</v>
      </c>
      <c r="S114" s="59">
        <f t="array" ref="S114">SUM(IF(($B$47:$B$67=$B114)*($D$47:$K$67=S$89),1,0))</f>
        <v>0</v>
      </c>
      <c r="T114" s="59">
        <f t="array" ref="T114">SUM(IF(($B$47:$B$67=$B114)*($D$47:$K$67=T$89),1,0))</f>
        <v>0</v>
      </c>
      <c r="U114" s="59">
        <f t="array" ref="U114">SUM(IF(($B$47:$B$67=$B114)*($D$47:$K$67=U$89),1,0))</f>
        <v>0</v>
      </c>
      <c r="V114" s="59">
        <f t="array" ref="V114">SUM(IF(($B$47:$B$67=$B114)*($D$47:$K$67=V$89),1,0))</f>
        <v>0</v>
      </c>
      <c r="W114" s="64">
        <f t="shared" si="0"/>
        <v>0</v>
      </c>
    </row>
    <row r="115" spans="2:23" ht="23.25">
      <c r="B115" s="57" t="s">
        <v>73</v>
      </c>
      <c r="C115" s="59">
        <f t="array" ref="C115">SUM(IF(($B$47:$B$67=$B115)*($D$47:$K$67=C$89),1,0))</f>
        <v>0</v>
      </c>
      <c r="D115" s="59">
        <f t="array" ref="D115">SUM(IF(($B$47:$B$67=$B115)*($D$47:$K$67=D$89),1,0))</f>
        <v>0</v>
      </c>
      <c r="E115" s="59">
        <f t="array" ref="E115">SUM(IF(($B$47:$B$67=$B115)*($D$47:$K$67=E$89),1,0))</f>
        <v>0</v>
      </c>
      <c r="F115" s="59">
        <f t="array" ref="F115">SUM(IF(($B$47:$B$67=$B115)*($D$47:$K$67=F$89),1,0))</f>
        <v>0</v>
      </c>
      <c r="G115" s="59">
        <f t="array" ref="G115">SUM(IF(($B$47:$B$67=$B115)*($D$47:$K$67=G$89),1,0))</f>
        <v>0</v>
      </c>
      <c r="H115" s="59">
        <f t="array" ref="H115">SUM(IF(($B$47:$B$67=$B115)*($D$47:$K$67=H$89),1,0))</f>
        <v>0</v>
      </c>
      <c r="I115" s="59">
        <f t="array" ref="I115">SUM(IF(($B$47:$B$67=$B115)*($D$47:$K$67=I$89),1,0))</f>
        <v>0</v>
      </c>
      <c r="J115" s="59">
        <f t="array" ref="J115">SUM(IF(($B$47:$B$67=$B115)*($D$47:$K$67=J$89),1,0))</f>
        <v>0</v>
      </c>
      <c r="K115" s="59">
        <f t="array" ref="K115">SUM(IF(($B$47:$B$67=$B115)*($D$47:$K$67=K$89),1,0))</f>
        <v>0</v>
      </c>
      <c r="L115" s="59">
        <f t="array" ref="L115">SUM(IF(($B$47:$B$67=$B115)*($D$47:$K$67=L$89),1,0))</f>
        <v>0</v>
      </c>
      <c r="M115" s="59">
        <f t="array" ref="M115">SUM(IF(($B$47:$B$67=$B115)*($D$47:$K$67=M$89),1,0))</f>
        <v>0</v>
      </c>
      <c r="N115" s="59">
        <f t="array" ref="N115">SUM(IF(($B$47:$B$67=$B115)*($D$47:$K$67=N$89),1,0))</f>
        <v>0</v>
      </c>
      <c r="O115" s="59">
        <f t="array" ref="O115">SUM(IF(($B$47:$B$67=$B115)*($D$47:$K$67=O$89),1,0))</f>
        <v>0</v>
      </c>
      <c r="P115" s="59">
        <f t="array" ref="P115">SUM(IF(($B$47:$B$67=$B115)*($D$47:$K$67=P$89),1,0))</f>
        <v>0</v>
      </c>
      <c r="Q115" s="59">
        <f t="array" ref="Q115">SUM(IF(($B$47:$B$67=$B115)*($D$47:$K$67=Q$89),1,0))</f>
        <v>0</v>
      </c>
      <c r="R115" s="59">
        <f t="array" ref="R115">SUM(IF(($B$47:$B$67=$B115)*($D$47:$K$67=R$89),1,0))</f>
        <v>0</v>
      </c>
      <c r="S115" s="59">
        <f t="array" ref="S115">SUM(IF(($B$47:$B$67=$B115)*($D$47:$K$67=S$89),1,0))</f>
        <v>0</v>
      </c>
      <c r="T115" s="59">
        <f t="array" ref="T115">SUM(IF(($B$47:$B$67=$B115)*($D$47:$K$67=T$89),1,0))</f>
        <v>0</v>
      </c>
      <c r="U115" s="59">
        <f t="array" ref="U115">SUM(IF(($B$47:$B$67=$B115)*($D$47:$K$67=U$89),1,0))</f>
        <v>0</v>
      </c>
      <c r="V115" s="59">
        <f t="array" ref="V115">SUM(IF(($B$47:$B$67=$B115)*($D$47:$K$67=V$89),1,0))</f>
        <v>0</v>
      </c>
      <c r="W115" s="64">
        <f t="shared" si="0"/>
        <v>0</v>
      </c>
    </row>
    <row r="116" spans="2:23" ht="23.25">
      <c r="B116" s="57" t="s">
        <v>74</v>
      </c>
      <c r="C116" s="59">
        <f t="array" ref="C116">SUM(IF(($B$47:$B$67=$B116)*($D$47:$K$67=C$89),1,0))</f>
        <v>0</v>
      </c>
      <c r="D116" s="59">
        <f t="array" ref="D116">SUM(IF(($B$47:$B$67=$B116)*($D$47:$K$67=D$89),1,0))</f>
        <v>0</v>
      </c>
      <c r="E116" s="59">
        <f t="array" ref="E116">SUM(IF(($B$47:$B$67=$B116)*($D$47:$K$67=E$89),1,0))</f>
        <v>0</v>
      </c>
      <c r="F116" s="59">
        <f t="array" ref="F116">SUM(IF(($B$47:$B$67=$B116)*($D$47:$K$67=F$89),1,0))</f>
        <v>0</v>
      </c>
      <c r="G116" s="59">
        <f t="array" ref="G116">SUM(IF(($B$47:$B$67=$B116)*($D$47:$K$67=G$89),1,0))</f>
        <v>0</v>
      </c>
      <c r="H116" s="59">
        <f t="array" ref="H116">SUM(IF(($B$47:$B$67=$B116)*($D$47:$K$67=H$89),1,0))</f>
        <v>0</v>
      </c>
      <c r="I116" s="59">
        <f t="array" ref="I116">SUM(IF(($B$47:$B$67=$B116)*($D$47:$K$67=I$89),1,0))</f>
        <v>0</v>
      </c>
      <c r="J116" s="59">
        <f t="array" ref="J116">SUM(IF(($B$47:$B$67=$B116)*($D$47:$K$67=J$89),1,0))</f>
        <v>0</v>
      </c>
      <c r="K116" s="59">
        <f t="array" ref="K116">SUM(IF(($B$47:$B$67=$B116)*($D$47:$K$67=K$89),1,0))</f>
        <v>0</v>
      </c>
      <c r="L116" s="59">
        <f t="array" ref="L116">SUM(IF(($B$47:$B$67=$B116)*($D$47:$K$67=L$89),1,0))</f>
        <v>0</v>
      </c>
      <c r="M116" s="59">
        <f t="array" ref="M116">SUM(IF(($B$47:$B$67=$B116)*($D$47:$K$67=M$89),1,0))</f>
        <v>0</v>
      </c>
      <c r="N116" s="59">
        <f t="array" ref="N116">SUM(IF(($B$47:$B$67=$B116)*($D$47:$K$67=N$89),1,0))</f>
        <v>0</v>
      </c>
      <c r="O116" s="59">
        <f t="array" ref="O116">SUM(IF(($B$47:$B$67=$B116)*($D$47:$K$67=O$89),1,0))</f>
        <v>0</v>
      </c>
      <c r="P116" s="59">
        <f t="array" ref="P116">SUM(IF(($B$47:$B$67=$B116)*($D$47:$K$67=P$89),1,0))</f>
        <v>0</v>
      </c>
      <c r="Q116" s="59">
        <f t="array" ref="Q116">SUM(IF(($B$47:$B$67=$B116)*($D$47:$K$67=Q$89),1,0))</f>
        <v>0</v>
      </c>
      <c r="R116" s="59">
        <f t="array" ref="R116">SUM(IF(($B$47:$B$67=$B116)*($D$47:$K$67=R$89),1,0))</f>
        <v>0</v>
      </c>
      <c r="S116" s="59">
        <f t="array" ref="S116">SUM(IF(($B$47:$B$67=$B116)*($D$47:$K$67=S$89),1,0))</f>
        <v>0</v>
      </c>
      <c r="T116" s="59">
        <f t="array" ref="T116">SUM(IF(($B$47:$B$67=$B116)*($D$47:$K$67=T$89),1,0))</f>
        <v>0</v>
      </c>
      <c r="U116" s="59">
        <f t="array" ref="U116">SUM(IF(($B$47:$B$67=$B116)*($D$47:$K$67=U$89),1,0))</f>
        <v>0</v>
      </c>
      <c r="V116" s="59">
        <f t="array" ref="V116">SUM(IF(($B$47:$B$67=$B116)*($D$47:$K$67=V$89),1,0))</f>
        <v>0</v>
      </c>
      <c r="W116" s="64">
        <f t="shared" si="0"/>
        <v>0</v>
      </c>
    </row>
    <row r="117" spans="2:23" ht="23.25">
      <c r="B117" s="57" t="s">
        <v>21</v>
      </c>
      <c r="C117" s="59">
        <f t="array" ref="C117">SUM(IF(($B$47:$B$67=$B117)*($D$47:$K$67=C$89),1,0))</f>
        <v>0</v>
      </c>
      <c r="D117" s="59">
        <f t="array" ref="D117">SUM(IF(($B$47:$B$67=$B117)*($D$47:$K$67=D$89),1,0))</f>
        <v>0</v>
      </c>
      <c r="E117" s="59">
        <f t="array" ref="E117">SUM(IF(($B$47:$B$67=$B117)*($D$47:$K$67=E$89),1,0))</f>
        <v>0</v>
      </c>
      <c r="F117" s="59">
        <f t="array" ref="F117">SUM(IF(($B$47:$B$67=$B117)*($D$47:$K$67=F$89),1,0))</f>
        <v>0</v>
      </c>
      <c r="G117" s="59">
        <f t="array" ref="G117">SUM(IF(($B$47:$B$67=$B117)*($D$47:$K$67=G$89),1,0))</f>
        <v>0</v>
      </c>
      <c r="H117" s="59">
        <f t="array" ref="H117">SUM(IF(($B$47:$B$67=$B117)*($D$47:$K$67=H$89),1,0))</f>
        <v>0</v>
      </c>
      <c r="I117" s="59">
        <f t="array" ref="I117">SUM(IF(($B$47:$B$67=$B117)*($D$47:$K$67=I$89),1,0))</f>
        <v>0</v>
      </c>
      <c r="J117" s="59">
        <f t="array" ref="J117">SUM(IF(($B$47:$B$67=$B117)*($D$47:$K$67=J$89),1,0))</f>
        <v>0</v>
      </c>
      <c r="K117" s="59">
        <f t="array" ref="K117">SUM(IF(($B$47:$B$67=$B117)*($D$47:$K$67=K$89),1,0))</f>
        <v>0</v>
      </c>
      <c r="L117" s="59">
        <f t="array" ref="L117">SUM(IF(($B$47:$B$67=$B117)*($D$47:$K$67=L$89),1,0))</f>
        <v>0</v>
      </c>
      <c r="M117" s="59">
        <f t="array" ref="M117">SUM(IF(($B$47:$B$67=$B117)*($D$47:$K$67=M$89),1,0))</f>
        <v>0</v>
      </c>
      <c r="N117" s="59">
        <f t="array" ref="N117">SUM(IF(($B$47:$B$67=$B117)*($D$47:$K$67=N$89),1,0))</f>
        <v>0</v>
      </c>
      <c r="O117" s="59">
        <f t="array" ref="O117">SUM(IF(($B$47:$B$67=$B117)*($D$47:$K$67=O$89),1,0))</f>
        <v>0</v>
      </c>
      <c r="P117" s="59">
        <f t="array" ref="P117">SUM(IF(($B$47:$B$67=$B117)*($D$47:$K$67=P$89),1,0))</f>
        <v>0</v>
      </c>
      <c r="Q117" s="59">
        <f t="array" ref="Q117">SUM(IF(($B$47:$B$67=$B117)*($D$47:$K$67=Q$89),1,0))</f>
        <v>0</v>
      </c>
      <c r="R117" s="59">
        <f t="array" ref="R117">SUM(IF(($B$47:$B$67=$B117)*($D$47:$K$67=R$89),1,0))</f>
        <v>0</v>
      </c>
      <c r="S117" s="59">
        <f t="array" ref="S117">SUM(IF(($B$47:$B$67=$B117)*($D$47:$K$67=S$89),1,0))</f>
        <v>0</v>
      </c>
      <c r="T117" s="59">
        <f t="array" ref="T117">SUM(IF(($B$47:$B$67=$B117)*($D$47:$K$67=T$89),1,0))</f>
        <v>0</v>
      </c>
      <c r="U117" s="59">
        <f t="array" ref="U117">SUM(IF(($B$47:$B$67=$B117)*($D$47:$K$67=U$89),1,0))</f>
        <v>0</v>
      </c>
      <c r="V117" s="59">
        <f t="array" ref="V117">SUM(IF(($B$47:$B$67=$B117)*($D$47:$K$67=V$89),1,0))</f>
        <v>0</v>
      </c>
      <c r="W117" s="64">
        <f t="shared" si="0"/>
        <v>0</v>
      </c>
    </row>
    <row r="118" spans="2:23" ht="23.25">
      <c r="B118" s="57" t="s">
        <v>24</v>
      </c>
      <c r="C118" s="59">
        <f t="array" ref="C118">SUM(IF(($B$47:$B$67=$B118)*($D$47:$K$67=C$89),1,0))</f>
        <v>0</v>
      </c>
      <c r="D118" s="59">
        <f t="array" ref="D118">SUM(IF(($B$47:$B$67=$B118)*($D$47:$K$67=D$89),1,0))</f>
        <v>0</v>
      </c>
      <c r="E118" s="59">
        <f t="array" ref="E118">SUM(IF(($B$47:$B$67=$B118)*($D$47:$K$67=E$89),1,0))</f>
        <v>0</v>
      </c>
      <c r="F118" s="59">
        <f t="array" ref="F118">SUM(IF(($B$47:$B$67=$B118)*($D$47:$K$67=F$89),1,0))</f>
        <v>0</v>
      </c>
      <c r="G118" s="59">
        <f t="array" ref="G118">SUM(IF(($B$47:$B$67=$B118)*($D$47:$K$67=G$89),1,0))</f>
        <v>0</v>
      </c>
      <c r="H118" s="59">
        <f t="array" ref="H118">SUM(IF(($B$47:$B$67=$B118)*($D$47:$K$67=H$89),1,0))</f>
        <v>0</v>
      </c>
      <c r="I118" s="59">
        <f t="array" ref="I118">SUM(IF(($B$47:$B$67=$B118)*($D$47:$K$67=I$89),1,0))</f>
        <v>0</v>
      </c>
      <c r="J118" s="59">
        <f t="array" ref="J118">SUM(IF(($B$47:$B$67=$B118)*($D$47:$K$67=J$89),1,0))</f>
        <v>0</v>
      </c>
      <c r="K118" s="59">
        <f t="array" ref="K118">SUM(IF(($B$47:$B$67=$B118)*($D$47:$K$67=K$89),1,0))</f>
        <v>0</v>
      </c>
      <c r="L118" s="59">
        <f t="array" ref="L118">SUM(IF(($B$47:$B$67=$B118)*($D$47:$K$67=L$89),1,0))</f>
        <v>0</v>
      </c>
      <c r="M118" s="59">
        <f t="array" ref="M118">SUM(IF(($B$47:$B$67=$B118)*($D$47:$K$67=M$89),1,0))</f>
        <v>0</v>
      </c>
      <c r="N118" s="59">
        <f t="array" ref="N118">SUM(IF(($B$47:$B$67=$B118)*($D$47:$K$67=N$89),1,0))</f>
        <v>0</v>
      </c>
      <c r="O118" s="59">
        <f t="array" ref="O118">SUM(IF(($B$47:$B$67=$B118)*($D$47:$K$67=O$89),1,0))</f>
        <v>0</v>
      </c>
      <c r="P118" s="59">
        <f t="array" ref="P118">SUM(IF(($B$47:$B$67=$B118)*($D$47:$K$67=P$89),1,0))</f>
        <v>0</v>
      </c>
      <c r="Q118" s="59">
        <f t="array" ref="Q118">SUM(IF(($B$47:$B$67=$B118)*($D$47:$K$67=Q$89),1,0))</f>
        <v>0</v>
      </c>
      <c r="R118" s="59">
        <f t="array" ref="R118">SUM(IF(($B$47:$B$67=$B118)*($D$47:$K$67=R$89),1,0))</f>
        <v>0</v>
      </c>
      <c r="S118" s="59">
        <f t="array" ref="S118">SUM(IF(($B$47:$B$67=$B118)*($D$47:$K$67=S$89),1,0))</f>
        <v>0</v>
      </c>
      <c r="T118" s="59">
        <f t="array" ref="T118">SUM(IF(($B$47:$B$67=$B118)*($D$47:$K$67=T$89),1,0))</f>
        <v>0</v>
      </c>
      <c r="U118" s="59">
        <f t="array" ref="U118">SUM(IF(($B$47:$B$67=$B118)*($D$47:$K$67=U$89),1,0))</f>
        <v>0</v>
      </c>
      <c r="V118" s="59">
        <f t="array" ref="V118">SUM(IF(($B$47:$B$67=$B118)*($D$47:$K$67=V$89),1,0))</f>
        <v>0</v>
      </c>
      <c r="W118" s="64">
        <f t="shared" si="0"/>
        <v>0</v>
      </c>
    </row>
    <row r="119" spans="2:23" ht="23.25">
      <c r="B119" s="57" t="s">
        <v>114</v>
      </c>
      <c r="C119" s="59">
        <f t="array" ref="C119">SUM(IF(($B$47:$B$67=$B119)*($D$47:$K$67=C$89),1,0))</f>
        <v>0</v>
      </c>
      <c r="D119" s="59">
        <f t="array" ref="D119">SUM(IF(($B$47:$B$67=$B119)*($D$47:$K$67=D$89),1,0))</f>
        <v>0</v>
      </c>
      <c r="E119" s="59">
        <f t="array" ref="E119">SUM(IF(($B$47:$B$67=$B119)*($D$47:$K$67=E$89),1,0))</f>
        <v>0</v>
      </c>
      <c r="F119" s="59">
        <f t="array" ref="F119">SUM(IF(($B$47:$B$67=$B119)*($D$47:$K$67=F$89),1,0))</f>
        <v>0</v>
      </c>
      <c r="G119" s="59">
        <f t="array" ref="G119">SUM(IF(($B$47:$B$67=$B119)*($D$47:$K$67=G$89),1,0))</f>
        <v>0</v>
      </c>
      <c r="H119" s="59">
        <f t="array" ref="H119">SUM(IF(($B$47:$B$67=$B119)*($D$47:$K$67=H$89),1,0))</f>
        <v>0</v>
      </c>
      <c r="I119" s="59">
        <f t="array" ref="I119">SUM(IF(($B$47:$B$67=$B119)*($D$47:$K$67=I$89),1,0))</f>
        <v>0</v>
      </c>
      <c r="J119" s="59">
        <f t="array" ref="J119">SUM(IF(($B$47:$B$67=$B119)*($D$47:$K$67=J$89),1,0))</f>
        <v>0</v>
      </c>
      <c r="K119" s="59">
        <f t="array" ref="K119">SUM(IF(($B$47:$B$67=$B119)*($D$47:$K$67=K$89),1,0))</f>
        <v>0</v>
      </c>
      <c r="L119" s="59">
        <f t="array" ref="L119">SUM(IF(($B$47:$B$67=$B119)*($D$47:$K$67=L$89),1,0))</f>
        <v>0</v>
      </c>
      <c r="M119" s="59">
        <f t="array" ref="M119">SUM(IF(($B$47:$B$67=$B119)*($D$47:$K$67=M$89),1,0))</f>
        <v>0</v>
      </c>
      <c r="N119" s="59">
        <f t="array" ref="N119">SUM(IF(($B$47:$B$67=$B119)*($D$47:$K$67=N$89),1,0))</f>
        <v>0</v>
      </c>
      <c r="O119" s="59">
        <f t="array" ref="O119">SUM(IF(($B$47:$B$67=$B119)*($D$47:$K$67=O$89),1,0))</f>
        <v>0</v>
      </c>
      <c r="P119" s="59">
        <f t="array" ref="P119">SUM(IF(($B$47:$B$67=$B119)*($D$47:$K$67=P$89),1,0))</f>
        <v>0</v>
      </c>
      <c r="Q119" s="59">
        <f t="array" ref="Q119">SUM(IF(($B$47:$B$67=$B119)*($D$47:$K$67=Q$89),1,0))</f>
        <v>0</v>
      </c>
      <c r="R119" s="59">
        <f t="array" ref="R119">SUM(IF(($B$47:$B$67=$B119)*($D$47:$K$67=R$89),1,0))</f>
        <v>0</v>
      </c>
      <c r="S119" s="59">
        <f t="array" ref="S119">SUM(IF(($B$47:$B$67=$B119)*($D$47:$K$67=S$89),1,0))</f>
        <v>0</v>
      </c>
      <c r="T119" s="59">
        <f t="array" ref="T119">SUM(IF(($B$47:$B$67=$B119)*($D$47:$K$67=T$89),1,0))</f>
        <v>0</v>
      </c>
      <c r="U119" s="59">
        <f t="array" ref="U119">SUM(IF(($B$47:$B$67=$B119)*($D$47:$K$67=U$89),1,0))</f>
        <v>0</v>
      </c>
      <c r="V119" s="59">
        <f t="array" ref="V119">SUM(IF(($B$47:$B$67=$B119)*($D$47:$K$67=V$89),1,0))</f>
        <v>0</v>
      </c>
      <c r="W119" s="64">
        <f t="shared" si="0"/>
        <v>0</v>
      </c>
    </row>
    <row r="120" spans="2:23" ht="23.25">
      <c r="B120" s="57" t="s">
        <v>113</v>
      </c>
      <c r="C120" s="59">
        <f t="array" ref="C120">SUM(IF(($B$47:$B$67=$B120)*($D$47:$K$67=C$89),1,0))</f>
        <v>0</v>
      </c>
      <c r="D120" s="59">
        <f t="array" ref="D120">SUM(IF(($B$47:$B$67=$B120)*($D$47:$K$67=D$89),1,0))</f>
        <v>0</v>
      </c>
      <c r="E120" s="59">
        <f t="array" ref="E120">SUM(IF(($B$47:$B$67=$B120)*($D$47:$K$67=E$89),1,0))</f>
        <v>0</v>
      </c>
      <c r="F120" s="59">
        <f t="array" ref="F120">SUM(IF(($B$47:$B$67=$B120)*($D$47:$K$67=F$89),1,0))</f>
        <v>0</v>
      </c>
      <c r="G120" s="59">
        <f t="array" ref="G120">SUM(IF(($B$47:$B$67=$B120)*($D$47:$K$67=G$89),1,0))</f>
        <v>0</v>
      </c>
      <c r="H120" s="59">
        <f t="array" ref="H120">SUM(IF(($B$47:$B$67=$B120)*($D$47:$K$67=H$89),1,0))</f>
        <v>0</v>
      </c>
      <c r="I120" s="59">
        <f t="array" ref="I120">SUM(IF(($B$47:$B$67=$B120)*($D$47:$K$67=I$89),1,0))</f>
        <v>0</v>
      </c>
      <c r="J120" s="59">
        <f t="array" ref="J120">SUM(IF(($B$47:$B$67=$B120)*($D$47:$K$67=J$89),1,0))</f>
        <v>0</v>
      </c>
      <c r="K120" s="59">
        <f t="array" ref="K120">SUM(IF(($B$47:$B$67=$B120)*($D$47:$K$67=K$89),1,0))</f>
        <v>0</v>
      </c>
      <c r="L120" s="59">
        <f t="array" ref="L120">SUM(IF(($B$47:$B$67=$B120)*($D$47:$K$67=L$89),1,0))</f>
        <v>0</v>
      </c>
      <c r="M120" s="59">
        <f t="array" ref="M120">SUM(IF(($B$47:$B$67=$B120)*($D$47:$K$67=M$89),1,0))</f>
        <v>0</v>
      </c>
      <c r="N120" s="59">
        <f t="array" ref="N120">SUM(IF(($B$47:$B$67=$B120)*($D$47:$K$67=N$89),1,0))</f>
        <v>0</v>
      </c>
      <c r="O120" s="59">
        <f t="array" ref="O120">SUM(IF(($B$47:$B$67=$B120)*($D$47:$K$67=O$89),1,0))</f>
        <v>0</v>
      </c>
      <c r="P120" s="59">
        <f t="array" ref="P120">SUM(IF(($B$47:$B$67=$B120)*($D$47:$K$67=P$89),1,0))</f>
        <v>0</v>
      </c>
      <c r="Q120" s="59">
        <f t="array" ref="Q120">SUM(IF(($B$47:$B$67=$B120)*($D$47:$K$67=Q$89),1,0))</f>
        <v>0</v>
      </c>
      <c r="R120" s="59">
        <f t="array" ref="R120">SUM(IF(($B$47:$B$67=$B120)*($D$47:$K$67=R$89),1,0))</f>
        <v>0</v>
      </c>
      <c r="S120" s="59">
        <f t="array" ref="S120">SUM(IF(($B$47:$B$67=$B120)*($D$47:$K$67=S$89),1,0))</f>
        <v>0</v>
      </c>
      <c r="T120" s="59">
        <f t="array" ref="T120">SUM(IF(($B$47:$B$67=$B120)*($D$47:$K$67=T$89),1,0))</f>
        <v>0</v>
      </c>
      <c r="U120" s="59">
        <f t="array" ref="U120">SUM(IF(($B$47:$B$67=$B120)*($D$47:$K$67=U$89),1,0))</f>
        <v>0</v>
      </c>
      <c r="V120" s="59">
        <f t="array" ref="V120">SUM(IF(($B$47:$B$67=$B120)*($D$47:$K$67=V$89),1,0))</f>
        <v>0</v>
      </c>
      <c r="W120" s="64">
        <f t="shared" si="0"/>
        <v>0</v>
      </c>
    </row>
    <row r="121" spans="2:23" ht="23.25">
      <c r="B121" s="57" t="s">
        <v>112</v>
      </c>
      <c r="C121" s="59">
        <f t="array" ref="C121">SUM(IF(($B$47:$B$67=$B121)*($D$47:$K$67=C$89),1,0))</f>
        <v>0</v>
      </c>
      <c r="D121" s="59">
        <f t="array" ref="D121">SUM(IF(($B$47:$B$67=$B121)*($D$47:$K$67=D$89),1,0))</f>
        <v>0</v>
      </c>
      <c r="E121" s="59">
        <f t="array" ref="E121">SUM(IF(($B$47:$B$67=$B121)*($D$47:$K$67=E$89),1,0))</f>
        <v>0</v>
      </c>
      <c r="F121" s="59">
        <f t="array" ref="F121">SUM(IF(($B$47:$B$67=$B121)*($D$47:$K$67=F$89),1,0))</f>
        <v>0</v>
      </c>
      <c r="G121" s="59">
        <f t="array" ref="G121">SUM(IF(($B$47:$B$67=$B121)*($D$47:$K$67=G$89),1,0))</f>
        <v>0</v>
      </c>
      <c r="H121" s="59">
        <f t="array" ref="H121">SUM(IF(($B$47:$B$67=$B121)*($D$47:$K$67=H$89),1,0))</f>
        <v>0</v>
      </c>
      <c r="I121" s="59">
        <f t="array" ref="I121">SUM(IF(($B$47:$B$67=$B121)*($D$47:$K$67=I$89),1,0))</f>
        <v>0</v>
      </c>
      <c r="J121" s="59">
        <f t="array" ref="J121">SUM(IF(($B$47:$B$67=$B121)*($D$47:$K$67=J$89),1,0))</f>
        <v>0</v>
      </c>
      <c r="K121" s="59">
        <f t="array" ref="K121">SUM(IF(($B$47:$B$67=$B121)*($D$47:$K$67=K$89),1,0))</f>
        <v>0</v>
      </c>
      <c r="L121" s="59">
        <f t="array" ref="L121">SUM(IF(($B$47:$B$67=$B121)*($D$47:$K$67=L$89),1,0))</f>
        <v>0</v>
      </c>
      <c r="M121" s="59">
        <f t="array" ref="M121">SUM(IF(($B$47:$B$67=$B121)*($D$47:$K$67=M$89),1,0))</f>
        <v>0</v>
      </c>
      <c r="N121" s="59">
        <f t="array" ref="N121">SUM(IF(($B$47:$B$67=$B121)*($D$47:$K$67=N$89),1,0))</f>
        <v>0</v>
      </c>
      <c r="O121" s="59">
        <f t="array" ref="O121">SUM(IF(($B$47:$B$67=$B121)*($D$47:$K$67=O$89),1,0))</f>
        <v>0</v>
      </c>
      <c r="P121" s="59">
        <f t="array" ref="P121">SUM(IF(($B$47:$B$67=$B121)*($D$47:$K$67=P$89),1,0))</f>
        <v>0</v>
      </c>
      <c r="Q121" s="59">
        <f t="array" ref="Q121">SUM(IF(($B$47:$B$67=$B121)*($D$47:$K$67=Q$89),1,0))</f>
        <v>0</v>
      </c>
      <c r="R121" s="59">
        <f t="array" ref="R121">SUM(IF(($B$47:$B$67=$B121)*($D$47:$K$67=R$89),1,0))</f>
        <v>0</v>
      </c>
      <c r="S121" s="59">
        <f t="array" ref="S121">SUM(IF(($B$47:$B$67=$B121)*($D$47:$K$67=S$89),1,0))</f>
        <v>0</v>
      </c>
      <c r="T121" s="59">
        <f t="array" ref="T121">SUM(IF(($B$47:$B$67=$B121)*($D$47:$K$67=T$89),1,0))</f>
        <v>0</v>
      </c>
      <c r="U121" s="59">
        <f t="array" ref="U121">SUM(IF(($B$47:$B$67=$B121)*($D$47:$K$67=U$89),1,0))</f>
        <v>0</v>
      </c>
      <c r="V121" s="59">
        <f t="array" ref="V121">SUM(IF(($B$47:$B$67=$B121)*($D$47:$K$67=V$89),1,0))</f>
        <v>0</v>
      </c>
      <c r="W121" s="64">
        <f t="shared" si="0"/>
        <v>0</v>
      </c>
    </row>
    <row r="122" spans="2:23" ht="23.25">
      <c r="B122" s="57" t="s">
        <v>36</v>
      </c>
      <c r="C122" s="59">
        <f t="array" ref="C122">SUM(IF(($B$47:$B$67=$B122)*($D$47:$K$67=C$89),1,0))</f>
        <v>0</v>
      </c>
      <c r="D122" s="59">
        <f t="array" ref="D122">SUM(IF(($B$47:$B$67=$B122)*($D$47:$K$67=D$89),1,0))</f>
        <v>0</v>
      </c>
      <c r="E122" s="59">
        <f t="array" ref="E122">SUM(IF(($B$47:$B$67=$B122)*($D$47:$K$67=E$89),1,0))</f>
        <v>0</v>
      </c>
      <c r="F122" s="59">
        <f t="array" ref="F122">SUM(IF(($B$47:$B$67=$B122)*($D$47:$K$67=F$89),1,0))</f>
        <v>0</v>
      </c>
      <c r="G122" s="59">
        <f t="array" ref="G122">SUM(IF(($B$47:$B$67=$B122)*($D$47:$K$67=G$89),1,0))</f>
        <v>0</v>
      </c>
      <c r="H122" s="59">
        <f t="array" ref="H122">SUM(IF(($B$47:$B$67=$B122)*($D$47:$K$67=H$89),1,0))</f>
        <v>0</v>
      </c>
      <c r="I122" s="59">
        <f t="array" ref="I122">SUM(IF(($B$47:$B$67=$B122)*($D$47:$K$67=I$89),1,0))</f>
        <v>0</v>
      </c>
      <c r="J122" s="59">
        <f t="array" ref="J122">SUM(IF(($B$47:$B$67=$B122)*($D$47:$K$67=J$89),1,0))</f>
        <v>0</v>
      </c>
      <c r="K122" s="59">
        <f t="array" ref="K122">SUM(IF(($B$47:$B$67=$B122)*($D$47:$K$67=K$89),1,0))</f>
        <v>0</v>
      </c>
      <c r="L122" s="59">
        <f t="array" ref="L122">SUM(IF(($B$47:$B$67=$B122)*($D$47:$K$67=L$89),1,0))</f>
        <v>0</v>
      </c>
      <c r="M122" s="59">
        <f t="array" ref="M122">SUM(IF(($B$47:$B$67=$B122)*($D$47:$K$67=M$89),1,0))</f>
        <v>0</v>
      </c>
      <c r="N122" s="59">
        <f t="array" ref="N122">SUM(IF(($B$47:$B$67=$B122)*($D$47:$K$67=N$89),1,0))</f>
        <v>0</v>
      </c>
      <c r="O122" s="59">
        <f t="array" ref="O122">SUM(IF(($B$47:$B$67=$B122)*($D$47:$K$67=O$89),1,0))</f>
        <v>0</v>
      </c>
      <c r="P122" s="59">
        <f t="array" ref="P122">SUM(IF(($B$47:$B$67=$B122)*($D$47:$K$67=P$89),1,0))</f>
        <v>0</v>
      </c>
      <c r="Q122" s="59">
        <f t="array" ref="Q122">SUM(IF(($B$47:$B$67=$B122)*($D$47:$K$67=Q$89),1,0))</f>
        <v>0</v>
      </c>
      <c r="R122" s="59">
        <f t="array" ref="R122">SUM(IF(($B$47:$B$67=$B122)*($D$47:$K$67=R$89),1,0))</f>
        <v>0</v>
      </c>
      <c r="S122" s="59">
        <f t="array" ref="S122">SUM(IF(($B$47:$B$67=$B122)*($D$47:$K$67=S$89),1,0))</f>
        <v>0</v>
      </c>
      <c r="T122" s="59">
        <f t="array" ref="T122">SUM(IF(($B$47:$B$67=$B122)*($D$47:$K$67=T$89),1,0))</f>
        <v>0</v>
      </c>
      <c r="U122" s="59">
        <f t="array" ref="U122">SUM(IF(($B$47:$B$67=$B122)*($D$47:$K$67=U$89),1,0))</f>
        <v>0</v>
      </c>
      <c r="V122" s="59">
        <f t="array" ref="V122">SUM(IF(($B$47:$B$67=$B122)*($D$47:$K$67=V$89),1,0))</f>
        <v>0</v>
      </c>
      <c r="W122" s="64">
        <f t="shared" si="0"/>
        <v>0</v>
      </c>
    </row>
    <row r="123" spans="2:23" ht="23.25">
      <c r="B123" s="57" t="s">
        <v>71</v>
      </c>
      <c r="C123" s="59">
        <f t="array" ref="C123">SUM(IF(($B$47:$B$67=$B123)*($D$47:$K$67=C$89),1,0))</f>
        <v>0</v>
      </c>
      <c r="D123" s="59">
        <f t="array" ref="D123">SUM(IF(($B$47:$B$67=$B123)*($D$47:$K$67=D$89),1,0))</f>
        <v>0</v>
      </c>
      <c r="E123" s="59">
        <f t="array" ref="E123">SUM(IF(($B$47:$B$67=$B123)*($D$47:$K$67=E$89),1,0))</f>
        <v>0</v>
      </c>
      <c r="F123" s="59">
        <f t="array" ref="F123">SUM(IF(($B$47:$B$67=$B123)*($D$47:$K$67=F$89),1,0))</f>
        <v>0</v>
      </c>
      <c r="G123" s="59">
        <f t="array" ref="G123">SUM(IF(($B$47:$B$67=$B123)*($D$47:$K$67=G$89),1,0))</f>
        <v>0</v>
      </c>
      <c r="H123" s="59">
        <f t="array" ref="H123">SUM(IF(($B$47:$B$67=$B123)*($D$47:$K$67=H$89),1,0))</f>
        <v>0</v>
      </c>
      <c r="I123" s="59">
        <f t="array" ref="I123">SUM(IF(($B$47:$B$67=$B123)*($D$47:$K$67=I$89),1,0))</f>
        <v>0</v>
      </c>
      <c r="J123" s="59">
        <f t="array" ref="J123">SUM(IF(($B$47:$B$67=$B123)*($D$47:$K$67=J$89),1,0))</f>
        <v>0</v>
      </c>
      <c r="K123" s="59">
        <f t="array" ref="K123">SUM(IF(($B$47:$B$67=$B123)*($D$47:$K$67=K$89),1,0))</f>
        <v>0</v>
      </c>
      <c r="L123" s="59">
        <f t="array" ref="L123">SUM(IF(($B$47:$B$67=$B123)*($D$47:$K$67=L$89),1,0))</f>
        <v>0</v>
      </c>
      <c r="M123" s="59">
        <f t="array" ref="M123">SUM(IF(($B$47:$B$67=$B123)*($D$47:$K$67=M$89),1,0))</f>
        <v>0</v>
      </c>
      <c r="N123" s="59">
        <f t="array" ref="N123">SUM(IF(($B$47:$B$67=$B123)*($D$47:$K$67=N$89),1,0))</f>
        <v>0</v>
      </c>
      <c r="O123" s="59">
        <f t="array" ref="O123">SUM(IF(($B$47:$B$67=$B123)*($D$47:$K$67=O$89),1,0))</f>
        <v>0</v>
      </c>
      <c r="P123" s="59">
        <f t="array" ref="P123">SUM(IF(($B$47:$B$67=$B123)*($D$47:$K$67=P$89),1,0))</f>
        <v>0</v>
      </c>
      <c r="Q123" s="59">
        <f t="array" ref="Q123">SUM(IF(($B$47:$B$67=$B123)*($D$47:$K$67=Q$89),1,0))</f>
        <v>0</v>
      </c>
      <c r="R123" s="59">
        <f t="array" ref="R123">SUM(IF(($B$47:$B$67=$B123)*($D$47:$K$67=R$89),1,0))</f>
        <v>0</v>
      </c>
      <c r="S123" s="59">
        <f t="array" ref="S123">SUM(IF(($B$47:$B$67=$B123)*($D$47:$K$67=S$89),1,0))</f>
        <v>0</v>
      </c>
      <c r="T123" s="59">
        <f t="array" ref="T123">SUM(IF(($B$47:$B$67=$B123)*($D$47:$K$67=T$89),1,0))</f>
        <v>0</v>
      </c>
      <c r="U123" s="59">
        <f t="array" ref="U123">SUM(IF(($B$47:$B$67=$B123)*($D$47:$K$67=U$89),1,0))</f>
        <v>0</v>
      </c>
      <c r="V123" s="59">
        <f t="array" ref="V123">SUM(IF(($B$47:$B$67=$B123)*($D$47:$K$67=V$89),1,0))</f>
        <v>0</v>
      </c>
      <c r="W123" s="64">
        <f t="shared" si="0"/>
        <v>0</v>
      </c>
    </row>
    <row r="124" spans="2:23" ht="23.25">
      <c r="B124" s="57" t="s">
        <v>39</v>
      </c>
      <c r="C124" s="59">
        <f t="array" ref="C124">SUM(IF(($B$47:$B$67=$B124)*($D$47:$K$67=C$89),1,0))</f>
        <v>0</v>
      </c>
      <c r="D124" s="59">
        <f t="array" ref="D124">SUM(IF(($B$47:$B$67=$B124)*($D$47:$K$67=D$89),1,0))</f>
        <v>0</v>
      </c>
      <c r="E124" s="59">
        <f t="array" ref="E124">SUM(IF(($B$47:$B$67=$B124)*($D$47:$K$67=E$89),1,0))</f>
        <v>0</v>
      </c>
      <c r="F124" s="59">
        <f t="array" ref="F124">SUM(IF(($B$47:$B$67=$B124)*($D$47:$K$67=F$89),1,0))</f>
        <v>0</v>
      </c>
      <c r="G124" s="59">
        <f t="array" ref="G124">SUM(IF(($B$47:$B$67=$B124)*($D$47:$K$67=G$89),1,0))</f>
        <v>0</v>
      </c>
      <c r="H124" s="59">
        <f t="array" ref="H124">SUM(IF(($B$47:$B$67=$B124)*($D$47:$K$67=H$89),1,0))</f>
        <v>0</v>
      </c>
      <c r="I124" s="59">
        <f t="array" ref="I124">SUM(IF(($B$47:$B$67=$B124)*($D$47:$K$67=I$89),1,0))</f>
        <v>0</v>
      </c>
      <c r="J124" s="59">
        <f t="array" ref="J124">SUM(IF(($B$47:$B$67=$B124)*($D$47:$K$67=J$89),1,0))</f>
        <v>0</v>
      </c>
      <c r="K124" s="59">
        <f t="array" ref="K124">SUM(IF(($B$47:$B$67=$B124)*($D$47:$K$67=K$89),1,0))</f>
        <v>0</v>
      </c>
      <c r="L124" s="59">
        <f t="array" ref="L124">SUM(IF(($B$47:$B$67=$B124)*($D$47:$K$67=L$89),1,0))</f>
        <v>0</v>
      </c>
      <c r="M124" s="59">
        <f t="array" ref="M124">SUM(IF(($B$47:$B$67=$B124)*($D$47:$K$67=M$89),1,0))</f>
        <v>0</v>
      </c>
      <c r="N124" s="59">
        <f t="array" ref="N124">SUM(IF(($B$47:$B$67=$B124)*($D$47:$K$67=N$89),1,0))</f>
        <v>0</v>
      </c>
      <c r="O124" s="59">
        <f t="array" ref="O124">SUM(IF(($B$47:$B$67=$B124)*($D$47:$K$67=O$89),1,0))</f>
        <v>0</v>
      </c>
      <c r="P124" s="59">
        <f t="array" ref="P124">SUM(IF(($B$47:$B$67=$B124)*($D$47:$K$67=P$89),1,0))</f>
        <v>0</v>
      </c>
      <c r="Q124" s="59">
        <f t="array" ref="Q124">SUM(IF(($B$47:$B$67=$B124)*($D$47:$K$67=Q$89),1,0))</f>
        <v>0</v>
      </c>
      <c r="R124" s="59">
        <f t="array" ref="R124">SUM(IF(($B$47:$B$67=$B124)*($D$47:$K$67=R$89),1,0))</f>
        <v>0</v>
      </c>
      <c r="S124" s="59">
        <f t="array" ref="S124">SUM(IF(($B$47:$B$67=$B124)*($D$47:$K$67=S$89),1,0))</f>
        <v>0</v>
      </c>
      <c r="T124" s="59">
        <f t="array" ref="T124">SUM(IF(($B$47:$B$67=$B124)*($D$47:$K$67=T$89),1,0))</f>
        <v>0</v>
      </c>
      <c r="U124" s="59">
        <f t="array" ref="U124">SUM(IF(($B$47:$B$67=$B124)*($D$47:$K$67=U$89),1,0))</f>
        <v>0</v>
      </c>
      <c r="V124" s="59">
        <f t="array" ref="V124">SUM(IF(($B$47:$B$67=$B124)*($D$47:$K$67=V$89),1,0))</f>
        <v>0</v>
      </c>
      <c r="W124" s="64">
        <f t="shared" si="0"/>
        <v>0</v>
      </c>
    </row>
    <row r="125" spans="2:23" ht="23.25">
      <c r="B125" s="57" t="s">
        <v>86</v>
      </c>
      <c r="C125" s="59">
        <f t="array" ref="C125">SUM(IF(($B$47:$B$67=$B125)*($D$47:$K$67=C$89),1,0))</f>
        <v>0</v>
      </c>
      <c r="D125" s="59">
        <f t="array" ref="D125">SUM(IF(($B$47:$B$67=$B125)*($D$47:$K$67=D$89),1,0))</f>
        <v>0</v>
      </c>
      <c r="E125" s="59">
        <f t="array" ref="E125">SUM(IF(($B$47:$B$67=$B125)*($D$47:$K$67=E$89),1,0))</f>
        <v>0</v>
      </c>
      <c r="F125" s="59">
        <f t="array" ref="F125">SUM(IF(($B$47:$B$67=$B125)*($D$47:$K$67=F$89),1,0))</f>
        <v>0</v>
      </c>
      <c r="G125" s="59">
        <f t="array" ref="G125">SUM(IF(($B$47:$B$67=$B125)*($D$47:$K$67=G$89),1,0))</f>
        <v>0</v>
      </c>
      <c r="H125" s="59">
        <f t="array" ref="H125">SUM(IF(($B$47:$B$67=$B125)*($D$47:$K$67=H$89),1,0))</f>
        <v>0</v>
      </c>
      <c r="I125" s="59">
        <f t="array" ref="I125">SUM(IF(($B$47:$B$67=$B125)*($D$47:$K$67=I$89),1,0))</f>
        <v>0</v>
      </c>
      <c r="J125" s="59">
        <f t="array" ref="J125">SUM(IF(($B$47:$B$67=$B125)*($D$47:$K$67=J$89),1,0))</f>
        <v>2</v>
      </c>
      <c r="K125" s="59">
        <f t="array" ref="K125">SUM(IF(($B$47:$B$67=$B125)*($D$47:$K$67=K$89),1,0))</f>
        <v>0</v>
      </c>
      <c r="L125" s="59">
        <f t="array" ref="L125">SUM(IF(($B$47:$B$67=$B125)*($D$47:$K$67=L$89),1,0))</f>
        <v>0</v>
      </c>
      <c r="M125" s="59">
        <f t="array" ref="M125">SUM(IF(($B$47:$B$67=$B125)*($D$47:$K$67=M$89),1,0))</f>
        <v>0</v>
      </c>
      <c r="N125" s="59">
        <f t="array" ref="N125">SUM(IF(($B$47:$B$67=$B125)*($D$47:$K$67=N$89),1,0))</f>
        <v>0</v>
      </c>
      <c r="O125" s="59">
        <f t="array" ref="O125">SUM(IF(($B$47:$B$67=$B125)*($D$47:$K$67=O$89),1,0))</f>
        <v>0</v>
      </c>
      <c r="P125" s="59">
        <f t="array" ref="P125">SUM(IF(($B$47:$B$67=$B125)*($D$47:$K$67=P$89),1,0))</f>
        <v>1</v>
      </c>
      <c r="Q125" s="59">
        <f t="array" ref="Q125">SUM(IF(($B$47:$B$67=$B125)*($D$47:$K$67=Q$89),1,0))</f>
        <v>0</v>
      </c>
      <c r="R125" s="59">
        <f t="array" ref="R125">SUM(IF(($B$47:$B$67=$B125)*($D$47:$K$67=R$89),1,0))</f>
        <v>0</v>
      </c>
      <c r="S125" s="59">
        <f t="array" ref="S125">SUM(IF(($B$47:$B$67=$B125)*($D$47:$K$67=S$89),1,0))</f>
        <v>0</v>
      </c>
      <c r="T125" s="59">
        <f t="array" ref="T125">SUM(IF(($B$47:$B$67=$B125)*($D$47:$K$67=T$89),1,0))</f>
        <v>0</v>
      </c>
      <c r="U125" s="59">
        <f t="array" ref="U125">SUM(IF(($B$47:$B$67=$B125)*($D$47:$K$67=U$89),1,0))</f>
        <v>0</v>
      </c>
      <c r="V125" s="59">
        <f t="array" ref="V125">SUM(IF(($B$47:$B$67=$B125)*($D$47:$K$67=V$89),1,0))</f>
        <v>0</v>
      </c>
      <c r="W125" s="64">
        <f t="shared" si="0"/>
        <v>3</v>
      </c>
    </row>
    <row r="126" spans="2:23" ht="23.25">
      <c r="B126" s="57" t="s">
        <v>80</v>
      </c>
      <c r="C126" s="59">
        <f t="array" ref="C126">SUM(IF(($B$47:$B$67=$B126)*($D$47:$K$67=C$89),1,0))</f>
        <v>0</v>
      </c>
      <c r="D126" s="59">
        <f t="array" ref="D126">SUM(IF(($B$47:$B$67=$B126)*($D$47:$K$67=D$89),1,0))</f>
        <v>0</v>
      </c>
      <c r="E126" s="59">
        <f t="array" ref="E126">SUM(IF(($B$47:$B$67=$B126)*($D$47:$K$67=E$89),1,0))</f>
        <v>0</v>
      </c>
      <c r="F126" s="59">
        <f t="array" ref="F126">SUM(IF(($B$47:$B$67=$B126)*($D$47:$K$67=F$89),1,0))</f>
        <v>0</v>
      </c>
      <c r="G126" s="59">
        <f t="array" ref="G126">SUM(IF(($B$47:$B$67=$B126)*($D$47:$K$67=G$89),1,0))</f>
        <v>0</v>
      </c>
      <c r="H126" s="59">
        <f t="array" ref="H126">SUM(IF(($B$47:$B$67=$B126)*($D$47:$K$67=H$89),1,0))</f>
        <v>0</v>
      </c>
      <c r="I126" s="59">
        <f t="array" ref="I126">SUM(IF(($B$47:$B$67=$B126)*($D$47:$K$67=I$89),1,0))</f>
        <v>0</v>
      </c>
      <c r="J126" s="59">
        <f t="array" ref="J126">SUM(IF(($B$47:$B$67=$B126)*($D$47:$K$67=J$89),1,0))</f>
        <v>0</v>
      </c>
      <c r="K126" s="59">
        <f t="array" ref="K126">SUM(IF(($B$47:$B$67=$B126)*($D$47:$K$67=K$89),1,0))</f>
        <v>0</v>
      </c>
      <c r="L126" s="59">
        <f t="array" ref="L126">SUM(IF(($B$47:$B$67=$B126)*($D$47:$K$67=L$89),1,0))</f>
        <v>0</v>
      </c>
      <c r="M126" s="59">
        <f t="array" ref="M126">SUM(IF(($B$47:$B$67=$B126)*($D$47:$K$67=M$89),1,0))</f>
        <v>0</v>
      </c>
      <c r="N126" s="59">
        <f t="array" ref="N126">SUM(IF(($B$47:$B$67=$B126)*($D$47:$K$67=N$89),1,0))</f>
        <v>0</v>
      </c>
      <c r="O126" s="59">
        <f t="array" ref="O126">SUM(IF(($B$47:$B$67=$B126)*($D$47:$K$67=O$89),1,0))</f>
        <v>0</v>
      </c>
      <c r="P126" s="59">
        <f t="array" ref="P126">SUM(IF(($B$47:$B$67=$B126)*($D$47:$K$67=P$89),1,0))</f>
        <v>0</v>
      </c>
      <c r="Q126" s="59">
        <f t="array" ref="Q126">SUM(IF(($B$47:$B$67=$B126)*($D$47:$K$67=Q$89),1,0))</f>
        <v>0</v>
      </c>
      <c r="R126" s="59">
        <f t="array" ref="R126">SUM(IF(($B$47:$B$67=$B126)*($D$47:$K$67=R$89),1,0))</f>
        <v>0</v>
      </c>
      <c r="S126" s="59">
        <f t="array" ref="S126">SUM(IF(($B$47:$B$67=$B126)*($D$47:$K$67=S$89),1,0))</f>
        <v>0</v>
      </c>
      <c r="T126" s="59">
        <f t="array" ref="T126">SUM(IF(($B$47:$B$67=$B126)*($D$47:$K$67=T$89),1,0))</f>
        <v>0</v>
      </c>
      <c r="U126" s="59">
        <f t="array" ref="U126">SUM(IF(($B$47:$B$67=$B126)*($D$47:$K$67=U$89),1,0))</f>
        <v>0</v>
      </c>
      <c r="V126" s="59">
        <f t="array" ref="V126">SUM(IF(($B$47:$B$67=$B126)*($D$47:$K$67=V$89),1,0))</f>
        <v>0</v>
      </c>
      <c r="W126" s="64">
        <f t="shared" si="0"/>
        <v>0</v>
      </c>
    </row>
    <row r="127" spans="2:23" ht="23.25">
      <c r="B127" s="57" t="s">
        <v>117</v>
      </c>
      <c r="C127" s="59">
        <f t="array" ref="C127">SUM(IF(($B$47:$B$67=$B127)*($D$47:$K$67=C$89),1,0))</f>
        <v>0</v>
      </c>
      <c r="D127" s="59">
        <f t="array" ref="D127">SUM(IF(($B$47:$B$67=$B127)*($D$47:$K$67=D$89),1,0))</f>
        <v>0</v>
      </c>
      <c r="E127" s="59">
        <f t="array" ref="E127">SUM(IF(($B$47:$B$67=$B127)*($D$47:$K$67=E$89),1,0))</f>
        <v>0</v>
      </c>
      <c r="F127" s="59">
        <f t="array" ref="F127">SUM(IF(($B$47:$B$67=$B127)*($D$47:$K$67=F$89),1,0))</f>
        <v>0</v>
      </c>
      <c r="G127" s="59">
        <f t="array" ref="G127">SUM(IF(($B$47:$B$67=$B127)*($D$47:$K$67=G$89),1,0))</f>
        <v>0</v>
      </c>
      <c r="H127" s="59">
        <f t="array" ref="H127">SUM(IF(($B$47:$B$67=$B127)*($D$47:$K$67=H$89),1,0))</f>
        <v>0</v>
      </c>
      <c r="I127" s="59">
        <f t="array" ref="I127">SUM(IF(($B$47:$B$67=$B127)*($D$47:$K$67=I$89),1,0))</f>
        <v>0</v>
      </c>
      <c r="J127" s="59">
        <f t="array" ref="J127">SUM(IF(($B$47:$B$67=$B127)*($D$47:$K$67=J$89),1,0))</f>
        <v>0</v>
      </c>
      <c r="K127" s="59">
        <f t="array" ref="K127">SUM(IF(($B$47:$B$67=$B127)*($D$47:$K$67=K$89),1,0))</f>
        <v>0</v>
      </c>
      <c r="L127" s="59">
        <f t="array" ref="L127">SUM(IF(($B$47:$B$67=$B127)*($D$47:$K$67=L$89),1,0))</f>
        <v>0</v>
      </c>
      <c r="M127" s="59">
        <f t="array" ref="M127">SUM(IF(($B$47:$B$67=$B127)*($D$47:$K$67=M$89),1,0))</f>
        <v>0</v>
      </c>
      <c r="N127" s="59">
        <f t="array" ref="N127">SUM(IF(($B$47:$B$67=$B127)*($D$47:$K$67=N$89),1,0))</f>
        <v>0</v>
      </c>
      <c r="O127" s="59">
        <f t="array" ref="O127">SUM(IF(($B$47:$B$67=$B127)*($D$47:$K$67=O$89),1,0))</f>
        <v>0</v>
      </c>
      <c r="P127" s="59">
        <f t="array" ref="P127">SUM(IF(($B$47:$B$67=$B127)*($D$47:$K$67=P$89),1,0))</f>
        <v>0</v>
      </c>
      <c r="Q127" s="59">
        <f t="array" ref="Q127">SUM(IF(($B$47:$B$67=$B127)*($D$47:$K$67=Q$89),1,0))</f>
        <v>0</v>
      </c>
      <c r="R127" s="59">
        <f t="array" ref="R127">SUM(IF(($B$47:$B$67=$B127)*($D$47:$K$67=R$89),1,0))</f>
        <v>0</v>
      </c>
      <c r="S127" s="59">
        <f t="array" ref="S127">SUM(IF(($B$47:$B$67=$B127)*($D$47:$K$67=S$89),1,0))</f>
        <v>0</v>
      </c>
      <c r="T127" s="59">
        <f t="array" ref="T127">SUM(IF(($B$47:$B$67=$B127)*($D$47:$K$67=T$89),1,0))</f>
        <v>0</v>
      </c>
      <c r="U127" s="59">
        <f t="array" ref="U127">SUM(IF(($B$47:$B$67=$B127)*($D$47:$K$67=U$89),1,0))</f>
        <v>0</v>
      </c>
      <c r="V127" s="59">
        <f t="array" ref="V127">SUM(IF(($B$47:$B$67=$B127)*($D$47:$K$67=V$89),1,0))</f>
        <v>0</v>
      </c>
      <c r="W127" s="64">
        <f t="shared" si="0"/>
        <v>0</v>
      </c>
    </row>
    <row r="128" spans="2:23" ht="23.25">
      <c r="B128" s="57" t="s">
        <v>139</v>
      </c>
      <c r="C128" s="59">
        <f t="array" ref="C128">SUM(IF(($B$47:$B$67=$B128)*($D$47:$K$67=C$89),1,0))</f>
        <v>0</v>
      </c>
      <c r="D128" s="59">
        <f t="array" ref="D128">SUM(IF(($B$47:$B$67=$B128)*($D$47:$K$67=D$89),1,0))</f>
        <v>0</v>
      </c>
      <c r="E128" s="59">
        <f t="array" ref="E128">SUM(IF(($B$47:$B$67=$B128)*($D$47:$K$67=E$89),1,0))</f>
        <v>0</v>
      </c>
      <c r="F128" s="59">
        <f t="array" ref="F128">SUM(IF(($B$47:$B$67=$B128)*($D$47:$K$67=F$89),1,0))</f>
        <v>0</v>
      </c>
      <c r="G128" s="59">
        <f t="array" ref="G128">SUM(IF(($B$47:$B$67=$B128)*($D$47:$K$67=G$89),1,0))</f>
        <v>0</v>
      </c>
      <c r="H128" s="59">
        <f t="array" ref="H128">SUM(IF(($B$47:$B$67=$B128)*($D$47:$K$67=H$89),1,0))</f>
        <v>0</v>
      </c>
      <c r="I128" s="59">
        <f t="array" ref="I128">SUM(IF(($B$47:$B$67=$B128)*($D$47:$K$67=I$89),1,0))</f>
        <v>0</v>
      </c>
      <c r="J128" s="59">
        <f t="array" ref="J128">SUM(IF(($B$47:$B$67=$B128)*($D$47:$K$67=J$89),1,0))</f>
        <v>0</v>
      </c>
      <c r="K128" s="59">
        <f t="array" ref="K128">SUM(IF(($B$47:$B$67=$B128)*($D$47:$K$67=K$89),1,0))</f>
        <v>0</v>
      </c>
      <c r="L128" s="59">
        <f t="array" ref="L128">SUM(IF(($B$47:$B$67=$B128)*($D$47:$K$67=L$89),1,0))</f>
        <v>0</v>
      </c>
      <c r="M128" s="59">
        <f t="array" ref="M128">SUM(IF(($B$47:$B$67=$B128)*($D$47:$K$67=M$89),1,0))</f>
        <v>0</v>
      </c>
      <c r="N128" s="59">
        <f t="array" ref="N128">SUM(IF(($B$47:$B$67=$B128)*($D$47:$K$67=N$89),1,0))</f>
        <v>0</v>
      </c>
      <c r="O128" s="59">
        <f t="array" ref="O128">SUM(IF(($B$47:$B$67=$B128)*($D$47:$K$67=O$89),1,0))</f>
        <v>0</v>
      </c>
      <c r="P128" s="59">
        <f t="array" ref="P128">SUM(IF(($B$47:$B$67=$B128)*($D$47:$K$67=P$89),1,0))</f>
        <v>0</v>
      </c>
      <c r="Q128" s="59">
        <f t="array" ref="Q128">SUM(IF(($B$47:$B$67=$B128)*($D$47:$K$67=Q$89),1,0))</f>
        <v>0</v>
      </c>
      <c r="R128" s="59">
        <f t="array" ref="R128">SUM(IF(($B$47:$B$67=$B128)*($D$47:$K$67=R$89),1,0))</f>
        <v>0</v>
      </c>
      <c r="S128" s="59">
        <f t="array" ref="S128">SUM(IF(($B$47:$B$67=$B128)*($D$47:$K$67=S$89),1,0))</f>
        <v>0</v>
      </c>
      <c r="T128" s="59">
        <f t="array" ref="T128">SUM(IF(($B$47:$B$67=$B128)*($D$47:$K$67=T$89),1,0))</f>
        <v>0</v>
      </c>
      <c r="U128" s="59">
        <f t="array" ref="U128">SUM(IF(($B$47:$B$67=$B128)*($D$47:$K$67=U$89),1,0))</f>
        <v>0</v>
      </c>
      <c r="V128" s="59">
        <f t="array" ref="V128">SUM(IF(($B$47:$B$67=$B128)*($D$47:$K$67=V$89),1,0))</f>
        <v>0</v>
      </c>
      <c r="W128" s="64">
        <f t="shared" si="0"/>
        <v>0</v>
      </c>
    </row>
    <row r="129" spans="2:23" ht="23.25">
      <c r="B129" s="57" t="s">
        <v>85</v>
      </c>
      <c r="C129" s="59">
        <f t="array" ref="C129">SUM(IF(($B$47:$B$67=$B129)*($D$47:$K$67=C$89),1,0))</f>
        <v>0</v>
      </c>
      <c r="D129" s="59">
        <f t="array" ref="D129">SUM(IF(($B$47:$B$67=$B129)*($D$47:$K$67=D$89),1,0))</f>
        <v>0</v>
      </c>
      <c r="E129" s="59">
        <f t="array" ref="E129">SUM(IF(($B$47:$B$67=$B129)*($D$47:$K$67=E$89),1,0))</f>
        <v>0</v>
      </c>
      <c r="F129" s="59">
        <f t="array" ref="F129">SUM(IF(($B$47:$B$67=$B129)*($D$47:$K$67=F$89),1,0))</f>
        <v>0</v>
      </c>
      <c r="G129" s="59">
        <f t="array" ref="G129">SUM(IF(($B$47:$B$67=$B129)*($D$47:$K$67=G$89),1,0))</f>
        <v>0</v>
      </c>
      <c r="H129" s="59">
        <f t="array" ref="H129">SUM(IF(($B$47:$B$67=$B129)*($D$47:$K$67=H$89),1,0))</f>
        <v>0</v>
      </c>
      <c r="I129" s="59">
        <f t="array" ref="I129">SUM(IF(($B$47:$B$67=$B129)*($D$47:$K$67=I$89),1,0))</f>
        <v>0</v>
      </c>
      <c r="J129" s="59">
        <f t="array" ref="J129">SUM(IF(($B$47:$B$67=$B129)*($D$47:$K$67=J$89),1,0))</f>
        <v>0</v>
      </c>
      <c r="K129" s="59">
        <f t="array" ref="K129">SUM(IF(($B$47:$B$67=$B129)*($D$47:$K$67=K$89),1,0))</f>
        <v>0</v>
      </c>
      <c r="L129" s="59">
        <f t="array" ref="L129">SUM(IF(($B$47:$B$67=$B129)*($D$47:$K$67=L$89),1,0))</f>
        <v>0</v>
      </c>
      <c r="M129" s="59">
        <f t="array" ref="M129">SUM(IF(($B$47:$B$67=$B129)*($D$47:$K$67=M$89),1,0))</f>
        <v>0</v>
      </c>
      <c r="N129" s="59">
        <f t="array" ref="N129">SUM(IF(($B$47:$B$67=$B129)*($D$47:$K$67=N$89),1,0))</f>
        <v>0</v>
      </c>
      <c r="O129" s="59">
        <f t="array" ref="O129">SUM(IF(($B$47:$B$67=$B129)*($D$47:$K$67=O$89),1,0))</f>
        <v>0</v>
      </c>
      <c r="P129" s="59">
        <f t="array" ref="P129">SUM(IF(($B$47:$B$67=$B129)*($D$47:$K$67=P$89),1,0))</f>
        <v>0</v>
      </c>
      <c r="Q129" s="59">
        <f t="array" ref="Q129">SUM(IF(($B$47:$B$67=$B129)*($D$47:$K$67=Q$89),1,0))</f>
        <v>0</v>
      </c>
      <c r="R129" s="59">
        <f t="array" ref="R129">SUM(IF(($B$47:$B$67=$B129)*($D$47:$K$67=R$89),1,0))</f>
        <v>0</v>
      </c>
      <c r="S129" s="59">
        <f t="array" ref="S129">SUM(IF(($B$47:$B$67=$B129)*($D$47:$K$67=S$89),1,0))</f>
        <v>0</v>
      </c>
      <c r="T129" s="59">
        <f t="array" ref="T129">SUM(IF(($B$47:$B$67=$B129)*($D$47:$K$67=T$89),1,0))</f>
        <v>0</v>
      </c>
      <c r="U129" s="59">
        <f t="array" ref="U129">SUM(IF(($B$47:$B$67=$B129)*($D$47:$K$67=U$89),1,0))</f>
        <v>0</v>
      </c>
      <c r="V129" s="59">
        <f t="array" ref="V129">SUM(IF(($B$47:$B$67=$B129)*($D$47:$K$67=V$89),1,0))</f>
        <v>0</v>
      </c>
      <c r="W129" s="64">
        <f t="shared" si="0"/>
        <v>0</v>
      </c>
    </row>
    <row r="130" spans="2:23" ht="23.25">
      <c r="B130" s="57" t="s">
        <v>118</v>
      </c>
      <c r="C130" s="59">
        <f t="array" ref="C130">SUM(IF(($B$47:$B$67=$B130)*($D$47:$K$67=C$89),1,0))</f>
        <v>0</v>
      </c>
      <c r="D130" s="59">
        <f t="array" ref="D130">SUM(IF(($B$47:$B$67=$B130)*($D$47:$K$67=D$89),1,0))</f>
        <v>0</v>
      </c>
      <c r="E130" s="59">
        <f t="array" ref="E130">SUM(IF(($B$47:$B$67=$B130)*($D$47:$K$67=E$89),1,0))</f>
        <v>0</v>
      </c>
      <c r="F130" s="59">
        <f t="array" ref="F130">SUM(IF(($B$47:$B$67=$B130)*($D$47:$K$67=F$89),1,0))</f>
        <v>0</v>
      </c>
      <c r="G130" s="59">
        <f t="array" ref="G130">SUM(IF(($B$47:$B$67=$B130)*($D$47:$K$67=G$89),1,0))</f>
        <v>0</v>
      </c>
      <c r="H130" s="59">
        <f t="array" ref="H130">SUM(IF(($B$47:$B$67=$B130)*($D$47:$K$67=H$89),1,0))</f>
        <v>0</v>
      </c>
      <c r="I130" s="59">
        <f t="array" ref="I130">SUM(IF(($B$47:$B$67=$B130)*($D$47:$K$67=I$89),1,0))</f>
        <v>0</v>
      </c>
      <c r="J130" s="59">
        <f t="array" ref="J130">SUM(IF(($B$47:$B$67=$B130)*($D$47:$K$67=J$89),1,0))</f>
        <v>0</v>
      </c>
      <c r="K130" s="59">
        <f t="array" ref="K130">SUM(IF(($B$47:$B$67=$B130)*($D$47:$K$67=K$89),1,0))</f>
        <v>0</v>
      </c>
      <c r="L130" s="59">
        <f t="array" ref="L130">SUM(IF(($B$47:$B$67=$B130)*($D$47:$K$67=L$89),1,0))</f>
        <v>0</v>
      </c>
      <c r="M130" s="59">
        <f t="array" ref="M130">SUM(IF(($B$47:$B$67=$B130)*($D$47:$K$67=M$89),1,0))</f>
        <v>0</v>
      </c>
      <c r="N130" s="59">
        <f t="array" ref="N130">SUM(IF(($B$47:$B$67=$B130)*($D$47:$K$67=N$89),1,0))</f>
        <v>0</v>
      </c>
      <c r="O130" s="59">
        <f t="array" ref="O130">SUM(IF(($B$47:$B$67=$B130)*($D$47:$K$67=O$89),1,0))</f>
        <v>0</v>
      </c>
      <c r="P130" s="59">
        <f t="array" ref="P130">SUM(IF(($B$47:$B$67=$B130)*($D$47:$K$67=P$89),1,0))</f>
        <v>0</v>
      </c>
      <c r="Q130" s="59">
        <f t="array" ref="Q130">SUM(IF(($B$47:$B$67=$B130)*($D$47:$K$67=Q$89),1,0))</f>
        <v>0</v>
      </c>
      <c r="R130" s="59">
        <f t="array" ref="R130">SUM(IF(($B$47:$B$67=$B130)*($D$47:$K$67=R$89),1,0))</f>
        <v>0</v>
      </c>
      <c r="S130" s="59">
        <f t="array" ref="S130">SUM(IF(($B$47:$B$67=$B130)*($D$47:$K$67=S$89),1,0))</f>
        <v>0</v>
      </c>
      <c r="T130" s="59">
        <f t="array" ref="T130">SUM(IF(($B$47:$B$67=$B130)*($D$47:$K$67=T$89),1,0))</f>
        <v>0</v>
      </c>
      <c r="U130" s="59">
        <f t="array" ref="U130">SUM(IF(($B$47:$B$67=$B130)*($D$47:$K$67=U$89),1,0))</f>
        <v>0</v>
      </c>
      <c r="V130" s="59">
        <f t="array" ref="V130">SUM(IF(($B$47:$B$67=$B130)*($D$47:$K$67=V$89),1,0))</f>
        <v>0</v>
      </c>
      <c r="W130" s="64">
        <f t="shared" si="0"/>
        <v>0</v>
      </c>
    </row>
    <row r="131" spans="2:23" ht="23.25">
      <c r="B131" s="57" t="s">
        <v>83</v>
      </c>
      <c r="C131" s="59">
        <f t="array" ref="C131">SUM(IF(($B$47:$B$67=$B131)*($D$47:$K$67=C$89),1,0))</f>
        <v>0</v>
      </c>
      <c r="D131" s="59">
        <f t="array" ref="D131">SUM(IF(($B$47:$B$67=$B131)*($D$47:$K$67=D$89),1,0))</f>
        <v>0</v>
      </c>
      <c r="E131" s="59">
        <f t="array" ref="E131">SUM(IF(($B$47:$B$67=$B131)*($D$47:$K$67=E$89),1,0))</f>
        <v>0</v>
      </c>
      <c r="F131" s="59">
        <f t="array" ref="F131">SUM(IF(($B$47:$B$67=$B131)*($D$47:$K$67=F$89),1,0))</f>
        <v>0</v>
      </c>
      <c r="G131" s="59">
        <f t="array" ref="G131">SUM(IF(($B$47:$B$67=$B131)*($D$47:$K$67=G$89),1,0))</f>
        <v>0</v>
      </c>
      <c r="H131" s="59">
        <f t="array" ref="H131">SUM(IF(($B$47:$B$67=$B131)*($D$47:$K$67=H$89),1,0))</f>
        <v>0</v>
      </c>
      <c r="I131" s="59">
        <f t="array" ref="I131">SUM(IF(($B$47:$B$67=$B131)*($D$47:$K$67=I$89),1,0))</f>
        <v>0</v>
      </c>
      <c r="J131" s="59">
        <f t="array" ref="J131">SUM(IF(($B$47:$B$67=$B131)*($D$47:$K$67=J$89),1,0))</f>
        <v>0</v>
      </c>
      <c r="K131" s="59">
        <f t="array" ref="K131">SUM(IF(($B$47:$B$67=$B131)*($D$47:$K$67=K$89),1,0))</f>
        <v>0</v>
      </c>
      <c r="L131" s="59">
        <f t="array" ref="L131">SUM(IF(($B$47:$B$67=$B131)*($D$47:$K$67=L$89),1,0))</f>
        <v>0</v>
      </c>
      <c r="M131" s="59">
        <f t="array" ref="M131">SUM(IF(($B$47:$B$67=$B131)*($D$47:$K$67=M$89),1,0))</f>
        <v>0</v>
      </c>
      <c r="N131" s="59">
        <f t="array" ref="N131">SUM(IF(($B$47:$B$67=$B131)*($D$47:$K$67=N$89),1,0))</f>
        <v>0</v>
      </c>
      <c r="O131" s="59">
        <f t="array" ref="O131">SUM(IF(($B$47:$B$67=$B131)*($D$47:$K$67=O$89),1,0))</f>
        <v>0</v>
      </c>
      <c r="P131" s="59">
        <f t="array" ref="P131">SUM(IF(($B$47:$B$67=$B131)*($D$47:$K$67=P$89),1,0))</f>
        <v>0</v>
      </c>
      <c r="Q131" s="59">
        <f t="array" ref="Q131">SUM(IF(($B$47:$B$67=$B131)*($D$47:$K$67=Q$89),1,0))</f>
        <v>0</v>
      </c>
      <c r="R131" s="59">
        <f t="array" ref="R131">SUM(IF(($B$47:$B$67=$B131)*($D$47:$K$67=R$89),1,0))</f>
        <v>0</v>
      </c>
      <c r="S131" s="59">
        <f t="array" ref="S131">SUM(IF(($B$47:$B$67=$B131)*($D$47:$K$67=S$89),1,0))</f>
        <v>0</v>
      </c>
      <c r="T131" s="59">
        <f t="array" ref="T131">SUM(IF(($B$47:$B$67=$B131)*($D$47:$K$67=T$89),1,0))</f>
        <v>0</v>
      </c>
      <c r="U131" s="59">
        <f t="array" ref="U131">SUM(IF(($B$47:$B$67=$B131)*($D$47:$K$67=U$89),1,0))</f>
        <v>0</v>
      </c>
      <c r="V131" s="59">
        <f t="array" ref="V131">SUM(IF(($B$47:$B$67=$B131)*($D$47:$K$67=V$89),1,0))</f>
        <v>0</v>
      </c>
      <c r="W131" s="64">
        <f t="shared" si="0"/>
        <v>0</v>
      </c>
    </row>
    <row r="132" spans="2:23" ht="23.25">
      <c r="B132" s="57" t="s">
        <v>82</v>
      </c>
      <c r="C132" s="59">
        <f t="array" ref="C132">SUM(IF(($B$47:$B$67=$B132)*($D$47:$K$67=C$89),1,0))</f>
        <v>0</v>
      </c>
      <c r="D132" s="59">
        <f t="array" ref="D132">SUM(IF(($B$47:$B$67=$B132)*($D$47:$K$67=D$89),1,0))</f>
        <v>0</v>
      </c>
      <c r="E132" s="59">
        <f t="array" ref="E132">SUM(IF(($B$47:$B$67=$B132)*($D$47:$K$67=E$89),1,0))</f>
        <v>0</v>
      </c>
      <c r="F132" s="59">
        <f t="array" ref="F132">SUM(IF(($B$47:$B$67=$B132)*($D$47:$K$67=F$89),1,0))</f>
        <v>0</v>
      </c>
      <c r="G132" s="59">
        <f t="array" ref="G132">SUM(IF(($B$47:$B$67=$B132)*($D$47:$K$67=G$89),1,0))</f>
        <v>0</v>
      </c>
      <c r="H132" s="59">
        <f t="array" ref="H132">SUM(IF(($B$47:$B$67=$B132)*($D$47:$K$67=H$89),1,0))</f>
        <v>0</v>
      </c>
      <c r="I132" s="59">
        <f t="array" ref="I132">SUM(IF(($B$47:$B$67=$B132)*($D$47:$K$67=I$89),1,0))</f>
        <v>0</v>
      </c>
      <c r="J132" s="59">
        <f t="array" ref="J132">SUM(IF(($B$47:$B$67=$B132)*($D$47:$K$67=J$89),1,0))</f>
        <v>0</v>
      </c>
      <c r="K132" s="59">
        <f t="array" ref="K132">SUM(IF(($B$47:$B$67=$B132)*($D$47:$K$67=K$89),1,0))</f>
        <v>0</v>
      </c>
      <c r="L132" s="59">
        <f t="array" ref="L132">SUM(IF(($B$47:$B$67=$B132)*($D$47:$K$67=L$89),1,0))</f>
        <v>0</v>
      </c>
      <c r="M132" s="59">
        <f t="array" ref="M132">SUM(IF(($B$47:$B$67=$B132)*($D$47:$K$67=M$89),1,0))</f>
        <v>0</v>
      </c>
      <c r="N132" s="59">
        <f t="array" ref="N132">SUM(IF(($B$47:$B$67=$B132)*($D$47:$K$67=N$89),1,0))</f>
        <v>0</v>
      </c>
      <c r="O132" s="59">
        <f t="array" ref="O132">SUM(IF(($B$47:$B$67=$B132)*($D$47:$K$67=O$89),1,0))</f>
        <v>0</v>
      </c>
      <c r="P132" s="59">
        <f t="array" ref="P132">SUM(IF(($B$47:$B$67=$B132)*($D$47:$K$67=P$89),1,0))</f>
        <v>0</v>
      </c>
      <c r="Q132" s="59">
        <f t="array" ref="Q132">SUM(IF(($B$47:$B$67=$B132)*($D$47:$K$67=Q$89),1,0))</f>
        <v>0</v>
      </c>
      <c r="R132" s="59">
        <f t="array" ref="R132">SUM(IF(($B$47:$B$67=$B132)*($D$47:$K$67=R$89),1,0))</f>
        <v>0</v>
      </c>
      <c r="S132" s="59">
        <f t="array" ref="S132">SUM(IF(($B$47:$B$67=$B132)*($D$47:$K$67=S$89),1,0))</f>
        <v>0</v>
      </c>
      <c r="T132" s="59">
        <f t="array" ref="T132">SUM(IF(($B$47:$B$67=$B132)*($D$47:$K$67=T$89),1,0))</f>
        <v>0</v>
      </c>
      <c r="U132" s="59">
        <f t="array" ref="U132">SUM(IF(($B$47:$B$67=$B132)*($D$47:$K$67=U$89),1,0))</f>
        <v>0</v>
      </c>
      <c r="V132" s="59">
        <f t="array" ref="V132">SUM(IF(($B$47:$B$67=$B132)*($D$47:$K$67=V$89),1,0))</f>
        <v>0</v>
      </c>
      <c r="W132" s="64">
        <f t="shared" si="0"/>
        <v>0</v>
      </c>
    </row>
    <row r="133" spans="2:23" ht="23.25">
      <c r="B133" s="57" t="s">
        <v>119</v>
      </c>
      <c r="C133" s="59">
        <f t="array" ref="C133">SUM(IF(($B$47:$B$67=$B133)*($D$47:$K$67=C$89),1,0))</f>
        <v>0</v>
      </c>
      <c r="D133" s="59">
        <f t="array" ref="D133">SUM(IF(($B$47:$B$67=$B133)*($D$47:$K$67=D$89),1,0))</f>
        <v>0</v>
      </c>
      <c r="E133" s="59">
        <f t="array" ref="E133">SUM(IF(($B$47:$B$67=$B133)*($D$47:$K$67=E$89),1,0))</f>
        <v>0</v>
      </c>
      <c r="F133" s="59">
        <f t="array" ref="F133">SUM(IF(($B$47:$B$67=$B133)*($D$47:$K$67=F$89),1,0))</f>
        <v>0</v>
      </c>
      <c r="G133" s="59">
        <f t="array" ref="G133">SUM(IF(($B$47:$B$67=$B133)*($D$47:$K$67=G$89),1,0))</f>
        <v>0</v>
      </c>
      <c r="H133" s="59">
        <f t="array" ref="H133">SUM(IF(($B$47:$B$67=$B133)*($D$47:$K$67=H$89),1,0))</f>
        <v>0</v>
      </c>
      <c r="I133" s="59">
        <f t="array" ref="I133">SUM(IF(($B$47:$B$67=$B133)*($D$47:$K$67=I$89),1,0))</f>
        <v>0</v>
      </c>
      <c r="J133" s="59">
        <f t="array" ref="J133">SUM(IF(($B$47:$B$67=$B133)*($D$47:$K$67=J$89),1,0))</f>
        <v>0</v>
      </c>
      <c r="K133" s="59">
        <f t="array" ref="K133">SUM(IF(($B$47:$B$67=$B133)*($D$47:$K$67=K$89),1,0))</f>
        <v>0</v>
      </c>
      <c r="L133" s="59">
        <f t="array" ref="L133">SUM(IF(($B$47:$B$67=$B133)*($D$47:$K$67=L$89),1,0))</f>
        <v>0</v>
      </c>
      <c r="M133" s="59">
        <f t="array" ref="M133">SUM(IF(($B$47:$B$67=$B133)*($D$47:$K$67=M$89),1,0))</f>
        <v>0</v>
      </c>
      <c r="N133" s="59">
        <f t="array" ref="N133">SUM(IF(($B$47:$B$67=$B133)*($D$47:$K$67=N$89),1,0))</f>
        <v>0</v>
      </c>
      <c r="O133" s="59">
        <f t="array" ref="O133">SUM(IF(($B$47:$B$67=$B133)*($D$47:$K$67=O$89),1,0))</f>
        <v>0</v>
      </c>
      <c r="P133" s="59">
        <f t="array" ref="P133">SUM(IF(($B$47:$B$67=$B133)*($D$47:$K$67=P$89),1,0))</f>
        <v>0</v>
      </c>
      <c r="Q133" s="59">
        <f t="array" ref="Q133">SUM(IF(($B$47:$B$67=$B133)*($D$47:$K$67=Q$89),1,0))</f>
        <v>0</v>
      </c>
      <c r="R133" s="59">
        <f t="array" ref="R133">SUM(IF(($B$47:$B$67=$B133)*($D$47:$K$67=R$89),1,0))</f>
        <v>0</v>
      </c>
      <c r="S133" s="59">
        <f t="array" ref="S133">SUM(IF(($B$47:$B$67=$B133)*($D$47:$K$67=S$89),1,0))</f>
        <v>0</v>
      </c>
      <c r="T133" s="59">
        <f t="array" ref="T133">SUM(IF(($B$47:$B$67=$B133)*($D$47:$K$67=T$89),1,0))</f>
        <v>0</v>
      </c>
      <c r="U133" s="59">
        <f t="array" ref="U133">SUM(IF(($B$47:$B$67=$B133)*($D$47:$K$67=U$89),1,0))</f>
        <v>0</v>
      </c>
      <c r="V133" s="59">
        <f t="array" ref="V133">SUM(IF(($B$47:$B$67=$B133)*($D$47:$K$67=V$89),1,0))</f>
        <v>0</v>
      </c>
      <c r="W133" s="64">
        <f t="shared" si="0"/>
        <v>0</v>
      </c>
    </row>
    <row r="134" spans="2:23" ht="23.25">
      <c r="B134" s="57"/>
      <c r="C134" s="59">
        <f t="array" ref="C134">SUM(IF(($B$47:$B$67=$B134)*($D$47:$K$67=C$89),1,0))</f>
        <v>0</v>
      </c>
      <c r="D134" s="59">
        <f t="array" ref="D134">SUM(IF(($B$47:$B$67=$B134)*($D$47:$K$67=D$89),1,0))</f>
        <v>0</v>
      </c>
      <c r="E134" s="59">
        <f t="array" ref="E134">SUM(IF(($B$47:$B$67=$B134)*($D$47:$K$67=E$89),1,0))</f>
        <v>0</v>
      </c>
      <c r="F134" s="59">
        <f t="array" ref="F134">SUM(IF(($B$47:$B$67=$B134)*($D$47:$K$67=F$89),1,0))</f>
        <v>0</v>
      </c>
      <c r="G134" s="59">
        <f t="array" ref="G134">SUM(IF(($B$47:$B$67=$B134)*($D$47:$K$67=G$89),1,0))</f>
        <v>0</v>
      </c>
      <c r="H134" s="59">
        <f t="array" ref="H134">SUM(IF(($B$47:$B$67=$B134)*($D$47:$K$67=H$89),1,0))</f>
        <v>0</v>
      </c>
      <c r="I134" s="59">
        <f t="array" ref="I134">SUM(IF(($B$47:$B$67=$B134)*($D$47:$K$67=I$89),1,0))</f>
        <v>0</v>
      </c>
      <c r="J134" s="59">
        <f t="array" ref="J134">SUM(IF(($B$47:$B$67=$B134)*($D$47:$K$67=J$89),1,0))</f>
        <v>0</v>
      </c>
      <c r="K134" s="59">
        <f t="array" ref="K134">SUM(IF(($B$47:$B$67=$B134)*($D$47:$K$67=K$89),1,0))</f>
        <v>0</v>
      </c>
      <c r="L134" s="59">
        <f t="array" ref="L134">SUM(IF(($B$47:$B$67=$B134)*($D$47:$K$67=L$89),1,0))</f>
        <v>0</v>
      </c>
      <c r="M134" s="59">
        <f t="array" ref="M134">SUM(IF(($B$47:$B$67=$B134)*($D$47:$K$67=M$89),1,0))</f>
        <v>0</v>
      </c>
      <c r="N134" s="59">
        <f t="array" ref="N134">SUM(IF(($B$47:$B$67=$B134)*($D$47:$K$67=N$89),1,0))</f>
        <v>0</v>
      </c>
      <c r="O134" s="59">
        <f t="array" ref="O134">SUM(IF(($B$47:$B$67=$B134)*($D$47:$K$67=O$89),1,0))</f>
        <v>0</v>
      </c>
      <c r="P134" s="59">
        <f t="array" ref="P134">SUM(IF(($B$47:$B$67=$B134)*($D$47:$K$67=P$89),1,0))</f>
        <v>0</v>
      </c>
      <c r="Q134" s="59">
        <f t="array" ref="Q134">SUM(IF(($B$47:$B$67=$B134)*($D$47:$K$67=Q$89),1,0))</f>
        <v>0</v>
      </c>
      <c r="R134" s="59">
        <f t="array" ref="R134">SUM(IF(($B$47:$B$67=$B134)*($D$47:$K$67=R$89),1,0))</f>
        <v>0</v>
      </c>
      <c r="S134" s="59">
        <f t="array" ref="S134">SUM(IF(($B$47:$B$67=$B134)*($D$47:$K$67=S$89),1,0))</f>
        <v>0</v>
      </c>
      <c r="T134" s="59">
        <f t="array" ref="T134">SUM(IF(($B$47:$B$67=$B134)*($D$47:$K$67=T$89),1,0))</f>
        <v>0</v>
      </c>
      <c r="U134" s="59">
        <f t="array" ref="U134">SUM(IF(($B$47:$B$67=$B134)*($D$47:$K$67=U$89),1,0))</f>
        <v>0</v>
      </c>
      <c r="V134" s="59">
        <f t="array" ref="V134">SUM(IF(($B$47:$B$67=$B134)*($D$47:$K$67=V$89),1,0))</f>
        <v>0</v>
      </c>
      <c r="W134" s="64">
        <f t="shared" si="0"/>
        <v>0</v>
      </c>
    </row>
    <row r="135" spans="2:23" ht="23.25">
      <c r="B135" s="57"/>
      <c r="C135" s="59">
        <f t="array" ref="C135">SUM(IF(($B$47:$B$67=$B135)*($D$47:$K$67=C$89),1,0))</f>
        <v>0</v>
      </c>
      <c r="D135" s="59">
        <f t="array" ref="D135">SUM(IF(($B$47:$B$67=$B135)*($D$47:$K$67=D$89),1,0))</f>
        <v>0</v>
      </c>
      <c r="E135" s="59">
        <f t="array" ref="E135">SUM(IF(($B$47:$B$67=$B135)*($D$47:$K$67=E$89),1,0))</f>
        <v>0</v>
      </c>
      <c r="F135" s="59">
        <f t="array" ref="F135">SUM(IF(($B$47:$B$67=$B135)*($D$47:$K$67=F$89),1,0))</f>
        <v>0</v>
      </c>
      <c r="G135" s="59">
        <f t="array" ref="G135">SUM(IF(($B$47:$B$67=$B135)*($D$47:$K$67=G$89),1,0))</f>
        <v>0</v>
      </c>
      <c r="H135" s="59">
        <f t="array" ref="H135">SUM(IF(($B$47:$B$67=$B135)*($D$47:$K$67=H$89),1,0))</f>
        <v>0</v>
      </c>
      <c r="I135" s="59">
        <f t="array" ref="I135">SUM(IF(($B$47:$B$67=$B135)*($D$47:$K$67=I$89),1,0))</f>
        <v>0</v>
      </c>
      <c r="J135" s="59">
        <f t="array" ref="J135">SUM(IF(($B$47:$B$67=$B135)*($D$47:$K$67=J$89),1,0))</f>
        <v>0</v>
      </c>
      <c r="K135" s="59">
        <f t="array" ref="K135">SUM(IF(($B$47:$B$67=$B135)*($D$47:$K$67=K$89),1,0))</f>
        <v>0</v>
      </c>
      <c r="L135" s="59">
        <f t="array" ref="L135">SUM(IF(($B$47:$B$67=$B135)*($D$47:$K$67=L$89),1,0))</f>
        <v>0</v>
      </c>
      <c r="M135" s="59">
        <f t="array" ref="M135">SUM(IF(($B$47:$B$67=$B135)*($D$47:$K$67=M$89),1,0))</f>
        <v>0</v>
      </c>
      <c r="N135" s="59">
        <f t="array" ref="N135">SUM(IF(($B$47:$B$67=$B135)*($D$47:$K$67=N$89),1,0))</f>
        <v>0</v>
      </c>
      <c r="O135" s="59">
        <f t="array" ref="O135">SUM(IF(($B$47:$B$67=$B135)*($D$47:$K$67=O$89),1,0))</f>
        <v>0</v>
      </c>
      <c r="P135" s="59">
        <f t="array" ref="P135">SUM(IF(($B$47:$B$67=$B135)*($D$47:$K$67=P$89),1,0))</f>
        <v>0</v>
      </c>
      <c r="Q135" s="59">
        <f t="array" ref="Q135">SUM(IF(($B$47:$B$67=$B135)*($D$47:$K$67=Q$89),1,0))</f>
        <v>0</v>
      </c>
      <c r="R135" s="59">
        <f t="array" ref="R135">SUM(IF(($B$47:$B$67=$B135)*($D$47:$K$67=R$89),1,0))</f>
        <v>0</v>
      </c>
      <c r="S135" s="59">
        <f t="array" ref="S135">SUM(IF(($B$47:$B$67=$B135)*($D$47:$K$67=S$89),1,0))</f>
        <v>0</v>
      </c>
      <c r="T135" s="59">
        <f t="array" ref="T135">SUM(IF(($B$47:$B$67=$B135)*($D$47:$K$67=T$89),1,0))</f>
        <v>0</v>
      </c>
      <c r="U135" s="59">
        <f t="array" ref="U135">SUM(IF(($B$47:$B$67=$B135)*($D$47:$K$67=U$89),1,0))</f>
        <v>0</v>
      </c>
      <c r="V135" s="59">
        <f t="array" ref="V135">SUM(IF(($B$47:$B$67=$B135)*($D$47:$K$67=V$89),1,0))</f>
        <v>0</v>
      </c>
      <c r="W135" s="64">
        <f t="shared" si="0"/>
        <v>0</v>
      </c>
    </row>
    <row r="136" spans="2:23" ht="23.25">
      <c r="B136" s="57"/>
      <c r="C136" s="59">
        <f t="array" ref="C136">SUM(IF(($B$47:$B$67=$B136)*($D$47:$K$67=C$89),1,0))</f>
        <v>0</v>
      </c>
      <c r="D136" s="59">
        <f t="array" ref="D136">SUM(IF(($B$47:$B$67=$B136)*($D$47:$K$67=D$89),1,0))</f>
        <v>0</v>
      </c>
      <c r="E136" s="59">
        <f t="array" ref="E136">SUM(IF(($B$47:$B$67=$B136)*($D$47:$K$67=E$89),1,0))</f>
        <v>0</v>
      </c>
      <c r="F136" s="59">
        <f t="array" ref="F136">SUM(IF(($B$47:$B$67=$B136)*($D$47:$K$67=F$89),1,0))</f>
        <v>0</v>
      </c>
      <c r="G136" s="59">
        <f t="array" ref="G136">SUM(IF(($B$47:$B$67=$B136)*($D$47:$K$67=G$89),1,0))</f>
        <v>0</v>
      </c>
      <c r="H136" s="59">
        <f t="array" ref="H136">SUM(IF(($B$47:$B$67=$B136)*($D$47:$K$67=H$89),1,0))</f>
        <v>0</v>
      </c>
      <c r="I136" s="59">
        <f t="array" ref="I136">SUM(IF(($B$47:$B$67=$B136)*($D$47:$K$67=I$89),1,0))</f>
        <v>0</v>
      </c>
      <c r="J136" s="59">
        <f t="array" ref="J136">SUM(IF(($B$47:$B$67=$B136)*($D$47:$K$67=J$89),1,0))</f>
        <v>0</v>
      </c>
      <c r="K136" s="59">
        <f t="array" ref="K136">SUM(IF(($B$47:$B$67=$B136)*($D$47:$K$67=K$89),1,0))</f>
        <v>0</v>
      </c>
      <c r="L136" s="59">
        <f t="array" ref="L136">SUM(IF(($B$47:$B$67=$B136)*($D$47:$K$67=L$89),1,0))</f>
        <v>0</v>
      </c>
      <c r="M136" s="59">
        <f t="array" ref="M136">SUM(IF(($B$47:$B$67=$B136)*($D$47:$K$67=M$89),1,0))</f>
        <v>0</v>
      </c>
      <c r="N136" s="59">
        <f t="array" ref="N136">SUM(IF(($B$47:$B$67=$B136)*($D$47:$K$67=N$89),1,0))</f>
        <v>0</v>
      </c>
      <c r="O136" s="59">
        <f t="array" ref="O136">SUM(IF(($B$47:$B$67=$B136)*($D$47:$K$67=O$89),1,0))</f>
        <v>0</v>
      </c>
      <c r="P136" s="59">
        <f t="array" ref="P136">SUM(IF(($B$47:$B$67=$B136)*($D$47:$K$67=P$89),1,0))</f>
        <v>0</v>
      </c>
      <c r="Q136" s="59">
        <f t="array" ref="Q136">SUM(IF(($B$47:$B$67=$B136)*($D$47:$K$67=Q$89),1,0))</f>
        <v>0</v>
      </c>
      <c r="R136" s="59">
        <f t="array" ref="R136">SUM(IF(($B$47:$B$67=$B136)*($D$47:$K$67=R$89),1,0))</f>
        <v>0</v>
      </c>
      <c r="S136" s="59">
        <f t="array" ref="S136">SUM(IF(($B$47:$B$67=$B136)*($D$47:$K$67=S$89),1,0))</f>
        <v>0</v>
      </c>
      <c r="T136" s="59">
        <f t="array" ref="T136">SUM(IF(($B$47:$B$67=$B136)*($D$47:$K$67=T$89),1,0))</f>
        <v>0</v>
      </c>
      <c r="U136" s="59">
        <f t="array" ref="U136">SUM(IF(($B$47:$B$67=$B136)*($D$47:$K$67=U$89),1,0))</f>
        <v>0</v>
      </c>
      <c r="V136" s="59">
        <f t="array" ref="V136">SUM(IF(($B$47:$B$67=$B136)*($D$47:$K$67=V$89),1,0))</f>
        <v>0</v>
      </c>
      <c r="W136" s="64">
        <f t="shared" si="0"/>
        <v>0</v>
      </c>
    </row>
    <row r="137" spans="2:23" ht="23.25">
      <c r="B137" s="62" t="s">
        <v>19</v>
      </c>
      <c r="C137" s="63">
        <f>SUM(C90:C136)</f>
        <v>0</v>
      </c>
      <c r="D137" s="63">
        <f t="shared" ref="D137:V137" si="1">SUM(D90:D136)</f>
        <v>0</v>
      </c>
      <c r="E137" s="63">
        <f t="shared" si="1"/>
        <v>0</v>
      </c>
      <c r="F137" s="63">
        <f t="shared" si="1"/>
        <v>0</v>
      </c>
      <c r="G137" s="63">
        <f t="shared" si="1"/>
        <v>0</v>
      </c>
      <c r="H137" s="63">
        <f t="shared" si="1"/>
        <v>0</v>
      </c>
      <c r="I137" s="63">
        <f t="shared" si="1"/>
        <v>0</v>
      </c>
      <c r="J137" s="63">
        <f t="shared" si="1"/>
        <v>2</v>
      </c>
      <c r="K137" s="63">
        <f t="shared" si="1"/>
        <v>0</v>
      </c>
      <c r="L137" s="63">
        <f t="shared" si="1"/>
        <v>0</v>
      </c>
      <c r="M137" s="63">
        <f t="shared" si="1"/>
        <v>0</v>
      </c>
      <c r="N137" s="63">
        <f t="shared" si="1"/>
        <v>0</v>
      </c>
      <c r="O137" s="63">
        <f t="shared" si="1"/>
        <v>0</v>
      </c>
      <c r="P137" s="63">
        <f t="shared" si="1"/>
        <v>1</v>
      </c>
      <c r="Q137" s="63">
        <f t="shared" si="1"/>
        <v>0</v>
      </c>
      <c r="R137" s="63">
        <f t="shared" si="1"/>
        <v>0</v>
      </c>
      <c r="S137" s="63">
        <f t="shared" si="1"/>
        <v>0</v>
      </c>
      <c r="T137" s="63">
        <f t="shared" si="1"/>
        <v>0</v>
      </c>
      <c r="U137" s="63">
        <f t="shared" si="1"/>
        <v>0</v>
      </c>
      <c r="V137" s="63">
        <f t="shared" si="1"/>
        <v>0</v>
      </c>
      <c r="W137" s="63">
        <f t="shared" si="0"/>
        <v>3</v>
      </c>
    </row>
    <row r="138" spans="2:23" ht="20.25">
      <c r="B138" s="36"/>
    </row>
    <row r="139" spans="2:23" ht="20.25">
      <c r="B139" s="36"/>
    </row>
    <row r="140" spans="2:23" ht="20.25">
      <c r="B140" s="36"/>
    </row>
    <row r="141" spans="2:23" ht="20.25">
      <c r="B141" s="36"/>
    </row>
    <row r="142" spans="2:23" ht="20.25">
      <c r="B142" s="36"/>
    </row>
    <row r="143" spans="2:23" ht="20.25">
      <c r="B143" s="36"/>
    </row>
  </sheetData>
  <mergeCells count="132">
    <mergeCell ref="L1:M1"/>
    <mergeCell ref="L2:M2"/>
    <mergeCell ref="I5:J5"/>
    <mergeCell ref="I6:J6"/>
    <mergeCell ref="I7:J7"/>
    <mergeCell ref="I8:J8"/>
    <mergeCell ref="I9:J9"/>
    <mergeCell ref="I4:J4"/>
    <mergeCell ref="K4:K5"/>
    <mergeCell ref="B87:C87"/>
    <mergeCell ref="K87:L87"/>
    <mergeCell ref="J83:M83"/>
    <mergeCell ref="J84:M84"/>
    <mergeCell ref="J85:M85"/>
    <mergeCell ref="J86:M86"/>
    <mergeCell ref="A85:B85"/>
    <mergeCell ref="A88:V88"/>
    <mergeCell ref="A80:M80"/>
    <mergeCell ref="A86:B86"/>
    <mergeCell ref="A84:C84"/>
    <mergeCell ref="D84:I84"/>
    <mergeCell ref="D85:I85"/>
    <mergeCell ref="D86:I86"/>
    <mergeCell ref="A6:B6"/>
    <mergeCell ref="L6:M6"/>
    <mergeCell ref="A7:B7"/>
    <mergeCell ref="L7:L9"/>
    <mergeCell ref="M7:M9"/>
    <mergeCell ref="A8:B8"/>
    <mergeCell ref="A9:B9"/>
    <mergeCell ref="F3:G3"/>
    <mergeCell ref="H3:J3"/>
    <mergeCell ref="A4:B5"/>
    <mergeCell ref="C4:E4"/>
    <mergeCell ref="F4:H4"/>
    <mergeCell ref="A10:G10"/>
    <mergeCell ref="J45:K45"/>
    <mergeCell ref="L45:M45"/>
    <mergeCell ref="A11:A12"/>
    <mergeCell ref="B11:C12"/>
    <mergeCell ref="E11:G12"/>
    <mergeCell ref="I11:L12"/>
    <mergeCell ref="B13:C13"/>
    <mergeCell ref="E13:G13"/>
    <mergeCell ref="I13:J13"/>
    <mergeCell ref="K13:L13"/>
    <mergeCell ref="B14:C14"/>
    <mergeCell ref="E14:G14"/>
    <mergeCell ref="I14:J14"/>
    <mergeCell ref="K14:L14"/>
    <mergeCell ref="B15:C15"/>
    <mergeCell ref="E15:G15"/>
    <mergeCell ref="I15:J15"/>
    <mergeCell ref="K15:L15"/>
    <mergeCell ref="B16:C16"/>
    <mergeCell ref="E16:G16"/>
    <mergeCell ref="I16:J16"/>
    <mergeCell ref="K16:L16"/>
    <mergeCell ref="B17:C17"/>
    <mergeCell ref="E17:G17"/>
    <mergeCell ref="I17:J17"/>
    <mergeCell ref="K17:L17"/>
    <mergeCell ref="A18:M18"/>
    <mergeCell ref="E19:H19"/>
    <mergeCell ref="K19:L19"/>
    <mergeCell ref="E20:H20"/>
    <mergeCell ref="K20:L20"/>
    <mergeCell ref="E21:H21"/>
    <mergeCell ref="K21:L21"/>
    <mergeCell ref="E22:H22"/>
    <mergeCell ref="K22:L22"/>
    <mergeCell ref="E23:H23"/>
    <mergeCell ref="K23:L23"/>
    <mergeCell ref="E24:H24"/>
    <mergeCell ref="K24:L24"/>
    <mergeCell ref="E25:H25"/>
    <mergeCell ref="K25:L25"/>
    <mergeCell ref="E26:H26"/>
    <mergeCell ref="K26:L26"/>
    <mergeCell ref="E27:H27"/>
    <mergeCell ref="K27:L27"/>
    <mergeCell ref="E28:H28"/>
    <mergeCell ref="K28:L28"/>
    <mergeCell ref="E29:H29"/>
    <mergeCell ref="K29:L29"/>
    <mergeCell ref="E30:H30"/>
    <mergeCell ref="K30:L30"/>
    <mergeCell ref="E31:H31"/>
    <mergeCell ref="K31:L31"/>
    <mergeCell ref="E32:H32"/>
    <mergeCell ref="K32:L32"/>
    <mergeCell ref="E33:H33"/>
    <mergeCell ref="K33:L33"/>
    <mergeCell ref="E34:H34"/>
    <mergeCell ref="K34:L34"/>
    <mergeCell ref="E35:H35"/>
    <mergeCell ref="K35:L35"/>
    <mergeCell ref="D83:I83"/>
    <mergeCell ref="D81:I81"/>
    <mergeCell ref="E36:H36"/>
    <mergeCell ref="K36:L36"/>
    <mergeCell ref="E37:H37"/>
    <mergeCell ref="K37:L37"/>
    <mergeCell ref="E38:H38"/>
    <mergeCell ref="K38:L38"/>
    <mergeCell ref="E39:H39"/>
    <mergeCell ref="K39:L39"/>
    <mergeCell ref="E42:H42"/>
    <mergeCell ref="K42:L42"/>
    <mergeCell ref="D78:E78"/>
    <mergeCell ref="F78:G78"/>
    <mergeCell ref="H78:M78"/>
    <mergeCell ref="D79:E79"/>
    <mergeCell ref="E40:H40"/>
    <mergeCell ref="K40:L40"/>
    <mergeCell ref="E41:H41"/>
    <mergeCell ref="K41:L41"/>
    <mergeCell ref="J81:M81"/>
    <mergeCell ref="J82:M82"/>
    <mergeCell ref="A81:C81"/>
    <mergeCell ref="D82:I82"/>
    <mergeCell ref="F79:G79"/>
    <mergeCell ref="H79:M79"/>
    <mergeCell ref="D76:E76"/>
    <mergeCell ref="F76:G76"/>
    <mergeCell ref="H76:M76"/>
    <mergeCell ref="D77:E77"/>
    <mergeCell ref="F77:G77"/>
    <mergeCell ref="H77:M77"/>
    <mergeCell ref="E43:H43"/>
    <mergeCell ref="K43:L43"/>
    <mergeCell ref="B45:G45"/>
  </mergeCells>
  <dataValidations count="12">
    <dataValidation type="list" allowBlank="1" showInputMessage="1" showErrorMessage="1" sqref="I20:I43 M20:M43 C21:C43 D78:E79 D51:K67 D47:I49">
      <formula1>CL</formula1>
    </dataValidation>
    <dataValidation type="list" allowBlank="1" showInputMessage="1" showErrorMessage="1" sqref="J45:K45 F3:G3">
      <formula1>J</formula1>
    </dataValidation>
    <dataValidation type="list" allowBlank="1" showInputMessage="1" showErrorMessage="1" sqref="C78:C79 C47:C49 C51:C67">
      <formula1>M</formula1>
    </dataValidation>
    <dataValidation type="list" allowBlank="1" showInputMessage="1" showErrorMessage="1" sqref="F78:G79">
      <formula1>T</formula1>
    </dataValidation>
    <dataValidation type="list" allowBlank="1" showInputMessage="1" showErrorMessage="1" sqref="B78:B79 B47:B49">
      <formula1>P</formula1>
    </dataValidation>
    <dataValidation type="list" allowBlank="1" showInputMessage="1" showErrorMessage="1" sqref="L71:L74 L47:L67">
      <formula1>OBSE</formula1>
    </dataValidation>
    <dataValidation type="list" allowBlank="1" showInputMessage="1" showErrorMessage="1" sqref="C71:C74">
      <formula1>CAT</formula1>
    </dataValidation>
    <dataValidation type="list" allowBlank="1" showInputMessage="1" showErrorMessage="1" sqref="B71:B74">
      <formula1>adj</formula1>
    </dataValidation>
    <dataValidation type="list" allowBlank="1" showInputMessage="1" showErrorMessage="1" sqref="D71:K74">
      <formula1>#REF!</formula1>
    </dataValidation>
    <dataValidation type="list" allowBlank="1" showInputMessage="1" showErrorMessage="1" sqref="B50:B67">
      <formula1>$B$90:$B$136</formula1>
    </dataValidation>
    <dataValidation type="list" allowBlank="1" showInputMessage="1" showErrorMessage="1" sqref="J47:K50 D50:I50">
      <formula1>LCA</formula1>
    </dataValidation>
    <dataValidation type="list" allowBlank="1" showInputMessage="1" showErrorMessage="1" sqref="C50">
      <formula1>MAT</formula1>
    </dataValidation>
  </dataValidations>
  <pageMargins left="0" right="0" top="0" bottom="0" header="0" footer="0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W142"/>
  <sheetViews>
    <sheetView rightToLeft="1" topLeftCell="A2" workbookViewId="0">
      <selection activeCell="A10" sqref="A10:M86"/>
    </sheetView>
  </sheetViews>
  <sheetFormatPr baseColWidth="10" defaultColWidth="11.42578125" defaultRowHeight="18.75"/>
  <cols>
    <col min="1" max="1" width="4.7109375" style="2" customWidth="1"/>
    <col min="2" max="2" width="15.140625" style="2" customWidth="1"/>
    <col min="3" max="3" width="7.7109375" style="2" customWidth="1"/>
    <col min="4" max="4" width="6.7109375" style="2" customWidth="1"/>
    <col min="5" max="5" width="8.5703125" style="2" customWidth="1"/>
    <col min="6" max="6" width="6.7109375" style="2" customWidth="1"/>
    <col min="7" max="7" width="5.7109375" style="2" customWidth="1"/>
    <col min="8" max="9" width="6.7109375" style="2" customWidth="1"/>
    <col min="10" max="10" width="6.140625" style="2" customWidth="1"/>
    <col min="11" max="11" width="7.85546875" style="2" customWidth="1"/>
    <col min="12" max="12" width="9.28515625" style="2" customWidth="1"/>
    <col min="13" max="13" width="7.5703125" style="2" customWidth="1"/>
    <col min="14" max="22" width="6.28515625" style="2" customWidth="1"/>
    <col min="23" max="16384" width="11.42578125" style="2"/>
  </cols>
  <sheetData>
    <row r="1" spans="1:14">
      <c r="A1" s="53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98" t="s">
        <v>229</v>
      </c>
      <c r="M1" s="499"/>
      <c r="N1" s="1"/>
    </row>
    <row r="2" spans="1:14">
      <c r="A2" s="54" t="s">
        <v>1</v>
      </c>
      <c r="B2" s="43"/>
      <c r="C2" s="43"/>
      <c r="D2" s="43"/>
      <c r="E2" s="43"/>
      <c r="F2" s="43"/>
      <c r="G2" s="43"/>
      <c r="H2" s="43"/>
      <c r="I2" s="43"/>
      <c r="J2" s="29"/>
      <c r="K2" s="55"/>
      <c r="L2" s="500" t="s">
        <v>230</v>
      </c>
      <c r="M2" s="501"/>
      <c r="N2" s="3"/>
    </row>
    <row r="3" spans="1:14" ht="22.5" thickBot="1">
      <c r="A3" s="52" t="s">
        <v>3</v>
      </c>
      <c r="C3" s="3"/>
      <c r="D3" s="3"/>
      <c r="E3" s="55" t="s">
        <v>8</v>
      </c>
      <c r="F3" s="474" t="s">
        <v>92</v>
      </c>
      <c r="G3" s="474"/>
      <c r="H3" s="475">
        <v>42724</v>
      </c>
      <c r="I3" s="475"/>
      <c r="J3" s="475"/>
      <c r="L3" s="106"/>
      <c r="M3" s="109"/>
      <c r="N3" s="3"/>
    </row>
    <row r="4" spans="1:14">
      <c r="A4" s="476" t="s">
        <v>12</v>
      </c>
      <c r="B4" s="477"/>
      <c r="C4" s="480" t="s">
        <v>13</v>
      </c>
      <c r="D4" s="480"/>
      <c r="E4" s="480"/>
      <c r="F4" s="480" t="s">
        <v>14</v>
      </c>
      <c r="G4" s="480"/>
      <c r="H4" s="481"/>
      <c r="I4" s="510" t="s">
        <v>232</v>
      </c>
      <c r="J4" s="511"/>
      <c r="K4" s="512" t="s">
        <v>236</v>
      </c>
      <c r="M4" s="44"/>
      <c r="N4" s="3"/>
    </row>
    <row r="5" spans="1:14" ht="19.5" thickBot="1">
      <c r="A5" s="478"/>
      <c r="B5" s="479"/>
      <c r="C5" s="45" t="s">
        <v>17</v>
      </c>
      <c r="D5" s="46" t="s">
        <v>18</v>
      </c>
      <c r="E5" s="46" t="s">
        <v>19</v>
      </c>
      <c r="F5" s="46" t="s">
        <v>17</v>
      </c>
      <c r="G5" s="46" t="s">
        <v>18</v>
      </c>
      <c r="H5" s="122" t="s">
        <v>19</v>
      </c>
      <c r="I5" s="502" t="s">
        <v>231</v>
      </c>
      <c r="J5" s="503"/>
      <c r="K5" s="513"/>
      <c r="L5" s="110"/>
      <c r="M5" s="44"/>
      <c r="N5" s="3"/>
    </row>
    <row r="6" spans="1:14" ht="22.5" thickBot="1">
      <c r="A6" s="462" t="s">
        <v>22</v>
      </c>
      <c r="B6" s="463"/>
      <c r="C6" s="112" t="e">
        <f>SUM(التعداد!U31)</f>
        <v>#VALUE!</v>
      </c>
      <c r="D6" s="6" t="e">
        <f>SUM(التعداد!V31)</f>
        <v>#VALUE!</v>
      </c>
      <c r="E6" s="6" t="e">
        <f>SUM(C6:D6)</f>
        <v>#VALUE!</v>
      </c>
      <c r="F6" s="49">
        <v>6</v>
      </c>
      <c r="G6" s="49">
        <v>5</v>
      </c>
      <c r="H6" s="6">
        <f>SUM(F6:G6)</f>
        <v>11</v>
      </c>
      <c r="I6" s="504" t="e">
        <f>SUM(C6-F6)</f>
        <v>#VALUE!</v>
      </c>
      <c r="J6" s="505"/>
      <c r="K6" s="123" t="e">
        <f>SUM(التعداد!AB31)</f>
        <v>#VALUE!</v>
      </c>
      <c r="L6" s="464" t="s">
        <v>15</v>
      </c>
      <c r="M6" s="465"/>
      <c r="N6" s="3"/>
    </row>
    <row r="7" spans="1:14" ht="21.75">
      <c r="A7" s="466" t="s">
        <v>25</v>
      </c>
      <c r="B7" s="467"/>
      <c r="C7" s="112" t="e">
        <f>SUM(التعداد!U23)</f>
        <v>#VALUE!</v>
      </c>
      <c r="D7" s="6" t="e">
        <f>SUM(التعداد!V23)</f>
        <v>#VALUE!</v>
      </c>
      <c r="E7" s="6" t="e">
        <f>SUM(C7:D7)</f>
        <v>#VALUE!</v>
      </c>
      <c r="F7" s="49">
        <v>2</v>
      </c>
      <c r="G7" s="49">
        <v>7</v>
      </c>
      <c r="H7" s="6">
        <f>SUM(F7:G7)</f>
        <v>9</v>
      </c>
      <c r="I7" s="506" t="e">
        <f>SUM(C7-F7)</f>
        <v>#VALUE!</v>
      </c>
      <c r="J7" s="507"/>
      <c r="K7" s="124" t="e">
        <f>SUM(التعداد!AB22)</f>
        <v>#VALUE!</v>
      </c>
      <c r="L7" s="468" t="e">
        <f>(I9/K9)*100</f>
        <v>#VALUE!</v>
      </c>
      <c r="M7" s="471" t="s">
        <v>26</v>
      </c>
      <c r="N7" s="3"/>
    </row>
    <row r="8" spans="1:14" ht="21.75">
      <c r="A8" s="466" t="s">
        <v>29</v>
      </c>
      <c r="B8" s="467"/>
      <c r="C8" s="112" t="e">
        <f>SUM(التعداد!U14)</f>
        <v>#VALUE!</v>
      </c>
      <c r="D8" s="6" t="e">
        <f>SUM(التعداد!V14)</f>
        <v>#VALUE!</v>
      </c>
      <c r="E8" s="6" t="e">
        <f>SUM(C8:D8)</f>
        <v>#VALUE!</v>
      </c>
      <c r="F8" s="49">
        <v>6</v>
      </c>
      <c r="G8" s="49">
        <v>9</v>
      </c>
      <c r="H8" s="6">
        <f>SUM(F8:G8)</f>
        <v>15</v>
      </c>
      <c r="I8" s="506" t="e">
        <f>SUM(C8-F8)</f>
        <v>#VALUE!</v>
      </c>
      <c r="J8" s="507"/>
      <c r="K8" s="124" t="e">
        <f>SUM(التعداد!AB13)</f>
        <v>#VALUE!</v>
      </c>
      <c r="L8" s="469"/>
      <c r="M8" s="471"/>
      <c r="N8" s="3"/>
    </row>
    <row r="9" spans="1:14" ht="22.5" thickBot="1">
      <c r="A9" s="473" t="s">
        <v>19</v>
      </c>
      <c r="B9" s="391"/>
      <c r="C9" s="113" t="e">
        <f>SUM(C6:C8)</f>
        <v>#VALUE!</v>
      </c>
      <c r="D9" s="113" t="e">
        <f>SUM(D6:D8)</f>
        <v>#VALUE!</v>
      </c>
      <c r="E9" s="113" t="e">
        <f>SUM(C9:D9)</f>
        <v>#VALUE!</v>
      </c>
      <c r="F9" s="8">
        <f>SUM(F6:F8)</f>
        <v>14</v>
      </c>
      <c r="G9" s="8">
        <f>SUM(G6:G8)</f>
        <v>21</v>
      </c>
      <c r="H9" s="8">
        <f>SUM(F9:G9)</f>
        <v>35</v>
      </c>
      <c r="I9" s="508" t="e">
        <f>SUM(C9-F9)</f>
        <v>#VALUE!</v>
      </c>
      <c r="J9" s="509"/>
      <c r="K9" s="125" t="e">
        <f>SUM(K6:K8)</f>
        <v>#VALUE!</v>
      </c>
      <c r="L9" s="470"/>
      <c r="M9" s="472"/>
      <c r="N9" s="3"/>
    </row>
    <row r="10" spans="1:14" ht="24" thickBot="1">
      <c r="A10" s="431" t="s">
        <v>194</v>
      </c>
      <c r="B10" s="432"/>
      <c r="C10" s="432"/>
      <c r="D10" s="432"/>
      <c r="E10" s="432"/>
      <c r="F10" s="432"/>
      <c r="G10" s="432"/>
      <c r="N10" s="3"/>
    </row>
    <row r="11" spans="1:14">
      <c r="A11" s="436" t="s">
        <v>46</v>
      </c>
      <c r="B11" s="438" t="s">
        <v>191</v>
      </c>
      <c r="C11" s="439"/>
      <c r="D11" s="75" t="s">
        <v>188</v>
      </c>
      <c r="E11" s="442" t="s">
        <v>192</v>
      </c>
      <c r="F11" s="443"/>
      <c r="G11" s="444"/>
      <c r="H11" s="75" t="s">
        <v>190</v>
      </c>
      <c r="I11" s="443" t="s">
        <v>193</v>
      </c>
      <c r="J11" s="443"/>
      <c r="K11" s="443"/>
      <c r="L11" s="444"/>
      <c r="M11" s="75" t="s">
        <v>188</v>
      </c>
      <c r="N11" s="3"/>
    </row>
    <row r="12" spans="1:14" ht="19.5" thickBot="1">
      <c r="A12" s="437"/>
      <c r="B12" s="440"/>
      <c r="C12" s="441"/>
      <c r="D12" s="76" t="s">
        <v>189</v>
      </c>
      <c r="E12" s="445"/>
      <c r="F12" s="446"/>
      <c r="G12" s="447"/>
      <c r="H12" s="76" t="s">
        <v>189</v>
      </c>
      <c r="I12" s="446"/>
      <c r="J12" s="446"/>
      <c r="K12" s="446"/>
      <c r="L12" s="447"/>
      <c r="M12" s="76" t="s">
        <v>189</v>
      </c>
      <c r="N12" s="3"/>
    </row>
    <row r="13" spans="1:14">
      <c r="A13" s="25">
        <v>1</v>
      </c>
      <c r="B13" s="429"/>
      <c r="C13" s="430"/>
      <c r="D13" s="25"/>
      <c r="E13" s="448"/>
      <c r="F13" s="449"/>
      <c r="G13" s="450"/>
      <c r="H13" s="71"/>
      <c r="I13" s="451"/>
      <c r="J13" s="452"/>
      <c r="K13" s="453"/>
      <c r="L13" s="452"/>
      <c r="M13" s="77"/>
      <c r="N13" s="3"/>
    </row>
    <row r="14" spans="1:14">
      <c r="A14" s="26">
        <v>2</v>
      </c>
      <c r="B14" s="375"/>
      <c r="C14" s="376"/>
      <c r="D14" s="26"/>
      <c r="E14" s="454"/>
      <c r="F14" s="455"/>
      <c r="G14" s="456"/>
      <c r="H14" s="72"/>
      <c r="I14" s="457"/>
      <c r="J14" s="458"/>
      <c r="K14" s="459"/>
      <c r="L14" s="458"/>
      <c r="M14" s="60"/>
      <c r="N14" s="3"/>
    </row>
    <row r="15" spans="1:14">
      <c r="A15" s="26"/>
      <c r="B15" s="375"/>
      <c r="C15" s="376"/>
      <c r="D15" s="26"/>
      <c r="E15" s="454"/>
      <c r="F15" s="455"/>
      <c r="G15" s="456"/>
      <c r="H15" s="73"/>
      <c r="I15" s="457"/>
      <c r="J15" s="458"/>
      <c r="K15" s="459"/>
      <c r="L15" s="458"/>
      <c r="M15" s="60"/>
      <c r="N15" s="3"/>
    </row>
    <row r="16" spans="1:14">
      <c r="A16" s="26">
        <v>3</v>
      </c>
      <c r="B16" s="375"/>
      <c r="C16" s="376"/>
      <c r="D16" s="26"/>
      <c r="E16" s="454"/>
      <c r="F16" s="455"/>
      <c r="G16" s="456"/>
      <c r="H16" s="72"/>
      <c r="I16" s="457"/>
      <c r="J16" s="458"/>
      <c r="K16" s="459"/>
      <c r="L16" s="458"/>
      <c r="M16" s="60"/>
      <c r="N16" s="3"/>
    </row>
    <row r="17" spans="1:14" ht="19.5" thickBot="1">
      <c r="A17" s="78">
        <v>4</v>
      </c>
      <c r="B17" s="460"/>
      <c r="C17" s="461"/>
      <c r="D17" s="78"/>
      <c r="E17" s="415"/>
      <c r="F17" s="416"/>
      <c r="G17" s="417"/>
      <c r="H17" s="74"/>
      <c r="I17" s="418"/>
      <c r="J17" s="419"/>
      <c r="K17" s="420"/>
      <c r="L17" s="419"/>
      <c r="M17" s="79"/>
      <c r="N17" s="3"/>
    </row>
    <row r="18" spans="1:14" ht="24" thickBot="1">
      <c r="A18" s="421" t="s">
        <v>101</v>
      </c>
      <c r="B18" s="422"/>
      <c r="C18" s="422"/>
      <c r="D18" s="422"/>
      <c r="E18" s="422"/>
      <c r="F18" s="422"/>
      <c r="G18" s="422"/>
      <c r="H18" s="422"/>
      <c r="I18" s="422"/>
      <c r="J18" s="422"/>
      <c r="K18" s="422"/>
      <c r="L18" s="422"/>
      <c r="M18" s="422"/>
      <c r="N18" s="3"/>
    </row>
    <row r="19" spans="1:14" ht="19.5" thickBot="1">
      <c r="A19" s="80" t="s">
        <v>46</v>
      </c>
      <c r="B19" s="80" t="s">
        <v>84</v>
      </c>
      <c r="C19" s="80" t="s">
        <v>75</v>
      </c>
      <c r="D19" s="27" t="s">
        <v>46</v>
      </c>
      <c r="E19" s="423" t="s">
        <v>84</v>
      </c>
      <c r="F19" s="424"/>
      <c r="G19" s="424"/>
      <c r="H19" s="425"/>
      <c r="I19" s="27" t="s">
        <v>75</v>
      </c>
      <c r="J19" s="80" t="s">
        <v>46</v>
      </c>
      <c r="K19" s="423" t="s">
        <v>88</v>
      </c>
      <c r="L19" s="425"/>
      <c r="M19" s="81" t="s">
        <v>75</v>
      </c>
      <c r="N19" s="3"/>
    </row>
    <row r="20" spans="1:14">
      <c r="A20" s="25">
        <v>1</v>
      </c>
      <c r="B20" s="28" t="s">
        <v>170</v>
      </c>
      <c r="C20" s="65" t="s">
        <v>105</v>
      </c>
      <c r="D20" s="28">
        <v>1</v>
      </c>
      <c r="E20" s="426" t="s">
        <v>163</v>
      </c>
      <c r="F20" s="427"/>
      <c r="G20" s="427"/>
      <c r="H20" s="428"/>
      <c r="I20" s="28" t="s">
        <v>136</v>
      </c>
      <c r="J20" s="28">
        <v>1</v>
      </c>
      <c r="K20" s="429" t="s">
        <v>184</v>
      </c>
      <c r="L20" s="430"/>
      <c r="M20" s="120" t="s">
        <v>94</v>
      </c>
      <c r="N20" s="3"/>
    </row>
    <row r="21" spans="1:14">
      <c r="A21" s="26">
        <v>2</v>
      </c>
      <c r="B21" s="60" t="s">
        <v>171</v>
      </c>
      <c r="C21" s="26" t="s">
        <v>103</v>
      </c>
      <c r="D21" s="60">
        <v>2</v>
      </c>
      <c r="E21" s="372" t="s">
        <v>167</v>
      </c>
      <c r="F21" s="373"/>
      <c r="G21" s="373"/>
      <c r="H21" s="374"/>
      <c r="I21" s="60" t="s">
        <v>136</v>
      </c>
      <c r="J21" s="60">
        <v>2</v>
      </c>
      <c r="K21" s="375" t="s">
        <v>168</v>
      </c>
      <c r="L21" s="376"/>
      <c r="M21" s="119" t="s">
        <v>94</v>
      </c>
      <c r="N21" s="3"/>
    </row>
    <row r="22" spans="1:14">
      <c r="A22" s="26">
        <v>3</v>
      </c>
      <c r="B22" s="60" t="s">
        <v>162</v>
      </c>
      <c r="C22" s="26" t="s">
        <v>103</v>
      </c>
      <c r="D22" s="60">
        <v>3</v>
      </c>
      <c r="E22" s="372" t="s">
        <v>164</v>
      </c>
      <c r="F22" s="373"/>
      <c r="G22" s="373"/>
      <c r="H22" s="374"/>
      <c r="I22" s="60" t="s">
        <v>136</v>
      </c>
      <c r="J22" s="60">
        <v>3</v>
      </c>
      <c r="K22" s="375" t="s">
        <v>183</v>
      </c>
      <c r="L22" s="376"/>
      <c r="M22" s="119" t="s">
        <v>4</v>
      </c>
      <c r="N22" s="3"/>
    </row>
    <row r="23" spans="1:14">
      <c r="A23" s="26">
        <v>4</v>
      </c>
      <c r="B23" s="60" t="s">
        <v>185</v>
      </c>
      <c r="C23" s="26" t="s">
        <v>103</v>
      </c>
      <c r="D23" s="60">
        <v>4</v>
      </c>
      <c r="E23" s="372" t="s">
        <v>179</v>
      </c>
      <c r="F23" s="373"/>
      <c r="G23" s="373"/>
      <c r="H23" s="374"/>
      <c r="I23" s="60" t="s">
        <v>136</v>
      </c>
      <c r="J23" s="60">
        <v>4</v>
      </c>
      <c r="K23" s="375" t="s">
        <v>182</v>
      </c>
      <c r="L23" s="376"/>
      <c r="M23" s="119" t="s">
        <v>6</v>
      </c>
      <c r="N23" s="3"/>
    </row>
    <row r="24" spans="1:14">
      <c r="A24" s="26">
        <v>5</v>
      </c>
      <c r="B24" s="60" t="s">
        <v>172</v>
      </c>
      <c r="C24" s="26" t="s">
        <v>103</v>
      </c>
      <c r="D24" s="60">
        <v>5</v>
      </c>
      <c r="E24" s="372" t="s">
        <v>169</v>
      </c>
      <c r="F24" s="373"/>
      <c r="G24" s="373"/>
      <c r="H24" s="374"/>
      <c r="I24" s="60" t="s">
        <v>143</v>
      </c>
      <c r="J24" s="60">
        <v>5</v>
      </c>
      <c r="K24" s="375" t="s">
        <v>166</v>
      </c>
      <c r="L24" s="376"/>
      <c r="M24" s="119" t="s">
        <v>6</v>
      </c>
      <c r="N24" s="3"/>
    </row>
    <row r="25" spans="1:14">
      <c r="A25" s="26">
        <v>6</v>
      </c>
      <c r="B25" s="60" t="s">
        <v>186</v>
      </c>
      <c r="C25" s="26" t="s">
        <v>105</v>
      </c>
      <c r="D25" s="60">
        <v>6</v>
      </c>
      <c r="E25" s="372" t="s">
        <v>180</v>
      </c>
      <c r="F25" s="373"/>
      <c r="G25" s="373"/>
      <c r="H25" s="374"/>
      <c r="I25" s="60" t="s">
        <v>34</v>
      </c>
      <c r="J25" s="60">
        <v>6</v>
      </c>
      <c r="K25" s="375"/>
      <c r="L25" s="376"/>
      <c r="M25" s="119"/>
      <c r="N25" s="3"/>
    </row>
    <row r="26" spans="1:14">
      <c r="A26" s="26">
        <v>7</v>
      </c>
      <c r="B26" s="60" t="s">
        <v>173</v>
      </c>
      <c r="C26" s="26" t="s">
        <v>102</v>
      </c>
      <c r="D26" s="60">
        <v>7</v>
      </c>
      <c r="E26" s="372" t="s">
        <v>177</v>
      </c>
      <c r="F26" s="373"/>
      <c r="G26" s="373"/>
      <c r="H26" s="374"/>
      <c r="I26" s="60" t="s">
        <v>34</v>
      </c>
      <c r="J26" s="60">
        <v>7</v>
      </c>
      <c r="K26" s="375"/>
      <c r="L26" s="376"/>
      <c r="M26" s="119"/>
      <c r="N26" s="3"/>
    </row>
    <row r="27" spans="1:14">
      <c r="A27" s="26">
        <v>8</v>
      </c>
      <c r="B27" s="60" t="s">
        <v>174</v>
      </c>
      <c r="C27" s="26" t="s">
        <v>102</v>
      </c>
      <c r="D27" s="60">
        <v>8</v>
      </c>
      <c r="E27" s="372" t="s">
        <v>181</v>
      </c>
      <c r="F27" s="373"/>
      <c r="G27" s="373"/>
      <c r="H27" s="374"/>
      <c r="I27" s="60" t="s">
        <v>143</v>
      </c>
      <c r="J27" s="60">
        <v>8</v>
      </c>
      <c r="K27" s="375"/>
      <c r="L27" s="376"/>
      <c r="M27" s="119"/>
      <c r="N27" s="3"/>
    </row>
    <row r="28" spans="1:14">
      <c r="A28" s="26">
        <v>9</v>
      </c>
      <c r="B28" s="60" t="s">
        <v>175</v>
      </c>
      <c r="C28" s="26" t="s">
        <v>106</v>
      </c>
      <c r="D28" s="60">
        <v>9</v>
      </c>
      <c r="E28" s="372" t="s">
        <v>178</v>
      </c>
      <c r="F28" s="373"/>
      <c r="G28" s="373"/>
      <c r="H28" s="374"/>
      <c r="I28" s="60" t="s">
        <v>27</v>
      </c>
      <c r="J28" s="60">
        <v>9</v>
      </c>
      <c r="K28" s="375"/>
      <c r="L28" s="376"/>
      <c r="M28" s="119"/>
      <c r="N28" s="3"/>
    </row>
    <row r="29" spans="1:14">
      <c r="A29" s="26">
        <v>10</v>
      </c>
      <c r="B29" s="60" t="s">
        <v>176</v>
      </c>
      <c r="C29" s="26" t="s">
        <v>106</v>
      </c>
      <c r="D29" s="60">
        <v>10</v>
      </c>
      <c r="E29" s="372"/>
      <c r="F29" s="373"/>
      <c r="G29" s="373"/>
      <c r="H29" s="374"/>
      <c r="I29" s="60"/>
      <c r="J29" s="60">
        <v>10</v>
      </c>
      <c r="K29" s="375"/>
      <c r="L29" s="376"/>
      <c r="M29" s="119"/>
      <c r="N29" s="3"/>
    </row>
    <row r="30" spans="1:14">
      <c r="A30" s="26">
        <v>11</v>
      </c>
      <c r="B30" s="60" t="s">
        <v>165</v>
      </c>
      <c r="C30" s="26" t="s">
        <v>106</v>
      </c>
      <c r="D30" s="60">
        <v>11</v>
      </c>
      <c r="E30" s="372"/>
      <c r="F30" s="373"/>
      <c r="G30" s="373"/>
      <c r="H30" s="374"/>
      <c r="I30" s="60"/>
      <c r="J30" s="60">
        <v>11</v>
      </c>
      <c r="K30" s="375"/>
      <c r="L30" s="376"/>
      <c r="M30" s="119"/>
      <c r="N30" s="3"/>
    </row>
    <row r="31" spans="1:14">
      <c r="A31" s="26">
        <v>12</v>
      </c>
      <c r="B31" s="60" t="s">
        <v>187</v>
      </c>
      <c r="C31" s="26" t="s">
        <v>102</v>
      </c>
      <c r="D31" s="60">
        <v>12</v>
      </c>
      <c r="E31" s="372"/>
      <c r="F31" s="373"/>
      <c r="G31" s="373"/>
      <c r="H31" s="374"/>
      <c r="I31" s="61"/>
      <c r="J31" s="60">
        <v>12</v>
      </c>
      <c r="K31" s="375"/>
      <c r="L31" s="376"/>
      <c r="M31" s="119"/>
      <c r="N31" s="3"/>
    </row>
    <row r="32" spans="1:14">
      <c r="A32" s="26">
        <v>13</v>
      </c>
      <c r="B32" s="60"/>
      <c r="C32" s="26"/>
      <c r="D32" s="60">
        <v>13</v>
      </c>
      <c r="E32" s="372"/>
      <c r="F32" s="373"/>
      <c r="G32" s="373"/>
      <c r="H32" s="374"/>
      <c r="I32" s="60"/>
      <c r="J32" s="60">
        <v>13</v>
      </c>
      <c r="K32" s="375"/>
      <c r="L32" s="376"/>
      <c r="M32" s="119"/>
      <c r="N32" s="3"/>
    </row>
    <row r="33" spans="1:14">
      <c r="A33" s="26">
        <v>14</v>
      </c>
      <c r="B33" s="60"/>
      <c r="C33" s="26"/>
      <c r="D33" s="60">
        <v>14</v>
      </c>
      <c r="E33" s="372"/>
      <c r="F33" s="373"/>
      <c r="G33" s="373"/>
      <c r="H33" s="374"/>
      <c r="I33" s="60"/>
      <c r="J33" s="60">
        <v>14</v>
      </c>
      <c r="K33" s="375"/>
      <c r="L33" s="376"/>
      <c r="M33" s="119"/>
      <c r="N33" s="3"/>
    </row>
    <row r="34" spans="1:14">
      <c r="A34" s="26">
        <v>15</v>
      </c>
      <c r="B34" s="60"/>
      <c r="C34" s="26"/>
      <c r="D34" s="60">
        <v>15</v>
      </c>
      <c r="E34" s="372"/>
      <c r="F34" s="373"/>
      <c r="G34" s="373"/>
      <c r="H34" s="374"/>
      <c r="I34" s="60"/>
      <c r="J34" s="60">
        <v>15</v>
      </c>
      <c r="K34" s="375"/>
      <c r="L34" s="376"/>
      <c r="M34" s="119"/>
      <c r="N34" s="3"/>
    </row>
    <row r="35" spans="1:14">
      <c r="A35" s="26">
        <v>16</v>
      </c>
      <c r="B35" s="61"/>
      <c r="C35" s="66"/>
      <c r="D35" s="60">
        <v>16</v>
      </c>
      <c r="E35" s="372"/>
      <c r="F35" s="373"/>
      <c r="G35" s="373"/>
      <c r="H35" s="374"/>
      <c r="I35" s="60"/>
      <c r="J35" s="60">
        <v>16</v>
      </c>
      <c r="K35" s="375"/>
      <c r="L35" s="376"/>
      <c r="M35" s="119"/>
      <c r="N35" s="3"/>
    </row>
    <row r="36" spans="1:14">
      <c r="A36" s="26">
        <v>17</v>
      </c>
      <c r="B36" s="60"/>
      <c r="C36" s="66"/>
      <c r="D36" s="60">
        <v>17</v>
      </c>
      <c r="E36" s="407"/>
      <c r="F36" s="408"/>
      <c r="G36" s="408"/>
      <c r="H36" s="409"/>
      <c r="I36" s="61"/>
      <c r="J36" s="60">
        <v>17</v>
      </c>
      <c r="K36" s="375"/>
      <c r="L36" s="376"/>
      <c r="M36" s="119"/>
      <c r="N36" s="3"/>
    </row>
    <row r="37" spans="1:14">
      <c r="A37" s="26">
        <v>18</v>
      </c>
      <c r="B37" s="60"/>
      <c r="C37" s="66"/>
      <c r="D37" s="60">
        <v>18</v>
      </c>
      <c r="E37" s="372"/>
      <c r="F37" s="373"/>
      <c r="G37" s="373"/>
      <c r="H37" s="374"/>
      <c r="I37" s="60"/>
      <c r="J37" s="60">
        <v>18</v>
      </c>
      <c r="K37" s="375"/>
      <c r="L37" s="376"/>
      <c r="M37" s="119"/>
      <c r="N37" s="3"/>
    </row>
    <row r="38" spans="1:14">
      <c r="A38" s="26">
        <v>19</v>
      </c>
      <c r="B38" s="60"/>
      <c r="C38" s="66"/>
      <c r="D38" s="60">
        <v>19</v>
      </c>
      <c r="E38" s="372"/>
      <c r="F38" s="373"/>
      <c r="G38" s="373"/>
      <c r="H38" s="374"/>
      <c r="I38" s="60"/>
      <c r="J38" s="60">
        <v>19</v>
      </c>
      <c r="K38" s="375"/>
      <c r="L38" s="376"/>
      <c r="M38" s="119"/>
      <c r="N38" s="3"/>
    </row>
    <row r="39" spans="1:14">
      <c r="A39" s="26">
        <v>20</v>
      </c>
      <c r="B39" s="61"/>
      <c r="C39" s="66"/>
      <c r="D39" s="60">
        <v>20</v>
      </c>
      <c r="E39" s="372"/>
      <c r="F39" s="373"/>
      <c r="G39" s="373"/>
      <c r="H39" s="374"/>
      <c r="I39" s="60"/>
      <c r="J39" s="60">
        <v>20</v>
      </c>
      <c r="K39" s="375"/>
      <c r="L39" s="376"/>
      <c r="M39" s="119"/>
      <c r="N39" s="3"/>
    </row>
    <row r="40" spans="1:14">
      <c r="A40" s="26">
        <v>21</v>
      </c>
      <c r="B40" s="61"/>
      <c r="C40" s="66"/>
      <c r="D40" s="60">
        <v>21</v>
      </c>
      <c r="E40" s="372"/>
      <c r="F40" s="373"/>
      <c r="G40" s="373"/>
      <c r="H40" s="374"/>
      <c r="I40" s="60"/>
      <c r="J40" s="60">
        <v>21</v>
      </c>
      <c r="K40" s="375"/>
      <c r="L40" s="376"/>
      <c r="M40" s="119"/>
      <c r="N40" s="3"/>
    </row>
    <row r="41" spans="1:14">
      <c r="A41" s="26">
        <v>22</v>
      </c>
      <c r="B41" s="61"/>
      <c r="C41" s="66"/>
      <c r="D41" s="60">
        <v>22</v>
      </c>
      <c r="E41" s="372"/>
      <c r="F41" s="373"/>
      <c r="G41" s="373"/>
      <c r="H41" s="374"/>
      <c r="I41" s="60"/>
      <c r="J41" s="60">
        <v>22</v>
      </c>
      <c r="K41" s="375"/>
      <c r="L41" s="376"/>
      <c r="M41" s="119"/>
      <c r="N41" s="3"/>
    </row>
    <row r="42" spans="1:14">
      <c r="A42" s="26">
        <v>23</v>
      </c>
      <c r="B42" s="61"/>
      <c r="C42" s="66"/>
      <c r="D42" s="60">
        <v>23</v>
      </c>
      <c r="E42" s="372"/>
      <c r="F42" s="373"/>
      <c r="G42" s="373"/>
      <c r="H42" s="374"/>
      <c r="I42" s="60"/>
      <c r="J42" s="60">
        <v>23</v>
      </c>
      <c r="K42" s="375"/>
      <c r="L42" s="376"/>
      <c r="M42" s="119"/>
      <c r="N42" s="3"/>
    </row>
    <row r="43" spans="1:14">
      <c r="A43" s="26">
        <v>24</v>
      </c>
      <c r="B43" s="61"/>
      <c r="C43" s="66"/>
      <c r="D43" s="60">
        <v>24</v>
      </c>
      <c r="E43" s="372"/>
      <c r="F43" s="373"/>
      <c r="G43" s="373"/>
      <c r="H43" s="374"/>
      <c r="I43" s="60"/>
      <c r="J43" s="60">
        <v>24</v>
      </c>
      <c r="K43" s="375"/>
      <c r="L43" s="376"/>
      <c r="M43" s="119"/>
      <c r="N43" s="3"/>
    </row>
    <row r="44" spans="1:14" ht="6.75" customHeight="1" thickBot="1">
      <c r="A44" s="127"/>
      <c r="B44" s="128"/>
      <c r="C44" s="129"/>
      <c r="D44" s="129"/>
      <c r="E44" s="129"/>
      <c r="F44" s="129"/>
      <c r="G44" s="129"/>
      <c r="H44" s="129"/>
      <c r="I44" s="129"/>
      <c r="J44" s="129"/>
      <c r="K44" s="130"/>
      <c r="L44" s="121"/>
      <c r="M44" s="117"/>
      <c r="N44" s="3"/>
    </row>
    <row r="45" spans="1:14" ht="28.5" thickBot="1">
      <c r="A45" s="9"/>
      <c r="B45" s="403" t="s">
        <v>42</v>
      </c>
      <c r="C45" s="403"/>
      <c r="D45" s="403"/>
      <c r="E45" s="403"/>
      <c r="F45" s="403"/>
      <c r="G45" s="403"/>
      <c r="H45" s="82" t="s">
        <v>87</v>
      </c>
      <c r="I45" s="83"/>
      <c r="J45" s="433" t="s">
        <v>89</v>
      </c>
      <c r="K45" s="433"/>
      <c r="L45" s="434">
        <f ca="1">TODAY()</f>
        <v>43291</v>
      </c>
      <c r="M45" s="435"/>
      <c r="N45" s="3"/>
    </row>
    <row r="46" spans="1:14" ht="19.5" thickBot="1">
      <c r="A46" s="10" t="s">
        <v>46</v>
      </c>
      <c r="B46" s="10" t="s">
        <v>47</v>
      </c>
      <c r="C46" s="11" t="s">
        <v>48</v>
      </c>
      <c r="D46" s="10" t="s">
        <v>49</v>
      </c>
      <c r="E46" s="10" t="s">
        <v>50</v>
      </c>
      <c r="F46" s="10" t="s">
        <v>51</v>
      </c>
      <c r="G46" s="10" t="s">
        <v>52</v>
      </c>
      <c r="H46" s="50" t="s">
        <v>53</v>
      </c>
      <c r="I46" s="50" t="s">
        <v>54</v>
      </c>
      <c r="J46" s="50" t="s">
        <v>55</v>
      </c>
      <c r="K46" s="10" t="s">
        <v>56</v>
      </c>
      <c r="L46" s="11" t="s">
        <v>57</v>
      </c>
      <c r="M46" s="10" t="s">
        <v>58</v>
      </c>
      <c r="N46" s="3"/>
    </row>
    <row r="47" spans="1:14">
      <c r="A47" s="12">
        <v>1</v>
      </c>
      <c r="B47" s="13" t="s">
        <v>86</v>
      </c>
      <c r="C47" s="118" t="s">
        <v>60</v>
      </c>
      <c r="D47" s="14" t="s">
        <v>10</v>
      </c>
      <c r="E47" s="14" t="s">
        <v>10</v>
      </c>
      <c r="F47" s="14" t="s">
        <v>143</v>
      </c>
      <c r="G47" s="15"/>
      <c r="H47" s="16"/>
      <c r="I47" s="14"/>
      <c r="J47" s="14"/>
      <c r="K47" s="14"/>
      <c r="L47" s="15"/>
      <c r="M47" s="17"/>
      <c r="N47" s="3"/>
    </row>
    <row r="48" spans="1:14">
      <c r="A48" s="19">
        <v>2</v>
      </c>
      <c r="B48" s="13"/>
      <c r="C48" s="118"/>
      <c r="D48" s="14"/>
      <c r="E48" s="14"/>
      <c r="F48" s="15"/>
      <c r="G48" s="15"/>
      <c r="H48" s="16"/>
      <c r="I48" s="14"/>
      <c r="J48" s="14"/>
      <c r="K48" s="14"/>
      <c r="L48" s="15"/>
      <c r="M48" s="17"/>
      <c r="N48" s="3"/>
    </row>
    <row r="49" spans="1:14" ht="18.75" customHeight="1">
      <c r="A49" s="19">
        <v>3</v>
      </c>
      <c r="B49" s="13"/>
      <c r="C49" s="118"/>
      <c r="D49" s="14"/>
      <c r="E49" s="14"/>
      <c r="F49" s="14"/>
      <c r="G49" s="15"/>
      <c r="H49" s="20"/>
      <c r="I49" s="21"/>
      <c r="J49" s="14"/>
      <c r="K49" s="14"/>
      <c r="L49" s="15"/>
      <c r="M49" s="17"/>
      <c r="N49" s="3"/>
    </row>
    <row r="50" spans="1:14" ht="19.5" customHeight="1">
      <c r="A50" s="19">
        <v>4</v>
      </c>
      <c r="B50" s="13"/>
      <c r="C50" s="118"/>
      <c r="D50" s="14"/>
      <c r="E50" s="14"/>
      <c r="F50" s="14"/>
      <c r="G50" s="15"/>
      <c r="H50" s="20"/>
      <c r="I50" s="21"/>
      <c r="J50" s="14"/>
      <c r="K50" s="14"/>
      <c r="L50" s="15"/>
      <c r="M50" s="17"/>
      <c r="N50" s="3"/>
    </row>
    <row r="51" spans="1:14">
      <c r="A51" s="19">
        <v>5</v>
      </c>
      <c r="B51" s="13"/>
      <c r="C51" s="118"/>
      <c r="D51" s="14"/>
      <c r="E51" s="14"/>
      <c r="F51" s="14"/>
      <c r="G51" s="15"/>
      <c r="H51" s="20"/>
      <c r="I51" s="21"/>
      <c r="J51" s="14"/>
      <c r="K51" s="14"/>
      <c r="L51" s="15"/>
      <c r="M51" s="17"/>
      <c r="N51" s="3"/>
    </row>
    <row r="52" spans="1:14">
      <c r="A52" s="19">
        <v>6</v>
      </c>
      <c r="B52" s="13"/>
      <c r="C52" s="118"/>
      <c r="D52" s="14"/>
      <c r="E52" s="14"/>
      <c r="F52" s="14"/>
      <c r="G52" s="15"/>
      <c r="H52" s="20"/>
      <c r="I52" s="21"/>
      <c r="J52" s="14"/>
      <c r="K52" s="14"/>
      <c r="L52" s="15"/>
      <c r="M52" s="17"/>
      <c r="N52" s="3"/>
    </row>
    <row r="53" spans="1:14">
      <c r="A53" s="19">
        <v>7</v>
      </c>
      <c r="B53" s="13"/>
      <c r="C53" s="118"/>
      <c r="D53" s="14"/>
      <c r="E53" s="14"/>
      <c r="F53" s="14"/>
      <c r="G53" s="15"/>
      <c r="H53" s="20"/>
      <c r="I53" s="21"/>
      <c r="J53" s="14"/>
      <c r="K53" s="14"/>
      <c r="L53" s="15"/>
      <c r="M53" s="17"/>
      <c r="N53" s="3"/>
    </row>
    <row r="54" spans="1:14">
      <c r="A54" s="19">
        <v>8</v>
      </c>
      <c r="B54" s="13"/>
      <c r="C54" s="118"/>
      <c r="D54" s="14"/>
      <c r="E54" s="14"/>
      <c r="F54" s="14"/>
      <c r="G54" s="15"/>
      <c r="H54" s="16"/>
      <c r="I54" s="14"/>
      <c r="J54" s="14"/>
      <c r="K54" s="14"/>
      <c r="L54" s="15"/>
      <c r="M54" s="17"/>
      <c r="N54" s="3"/>
    </row>
    <row r="55" spans="1:14">
      <c r="A55" s="19">
        <v>9</v>
      </c>
      <c r="B55" s="13"/>
      <c r="C55" s="118"/>
      <c r="D55" s="14"/>
      <c r="E55" s="14"/>
      <c r="F55" s="15"/>
      <c r="G55" s="15"/>
      <c r="H55" s="16"/>
      <c r="I55" s="14"/>
      <c r="J55" s="14"/>
      <c r="K55" s="14"/>
      <c r="L55" s="15"/>
      <c r="M55" s="17"/>
      <c r="N55" s="3"/>
    </row>
    <row r="56" spans="1:14">
      <c r="A56" s="19">
        <v>10</v>
      </c>
      <c r="B56" s="13"/>
      <c r="C56" s="118"/>
      <c r="D56" s="14"/>
      <c r="E56" s="14"/>
      <c r="F56" s="15"/>
      <c r="G56" s="15"/>
      <c r="H56" s="16"/>
      <c r="I56" s="14"/>
      <c r="J56" s="14"/>
      <c r="K56" s="14"/>
      <c r="L56" s="15"/>
      <c r="M56" s="17"/>
      <c r="N56" s="3"/>
    </row>
    <row r="57" spans="1:14">
      <c r="A57" s="19">
        <v>11</v>
      </c>
      <c r="B57" s="13"/>
      <c r="C57" s="118"/>
      <c r="D57" s="14"/>
      <c r="E57" s="14"/>
      <c r="F57" s="15"/>
      <c r="G57" s="15"/>
      <c r="H57" s="16"/>
      <c r="I57" s="14"/>
      <c r="J57" s="14"/>
      <c r="K57" s="14"/>
      <c r="L57" s="15"/>
      <c r="M57" s="17"/>
      <c r="N57" s="3"/>
    </row>
    <row r="58" spans="1:14">
      <c r="A58" s="19">
        <v>12</v>
      </c>
      <c r="B58" s="13"/>
      <c r="C58" s="118"/>
      <c r="D58" s="14"/>
      <c r="E58" s="14"/>
      <c r="F58" s="15"/>
      <c r="G58" s="15"/>
      <c r="H58" s="16"/>
      <c r="I58" s="14"/>
      <c r="J58" s="14"/>
      <c r="K58" s="14"/>
      <c r="L58" s="15"/>
      <c r="M58" s="17"/>
      <c r="N58" s="3"/>
    </row>
    <row r="59" spans="1:14">
      <c r="A59" s="19">
        <v>13</v>
      </c>
      <c r="B59" s="13"/>
      <c r="C59" s="118"/>
      <c r="D59" s="14"/>
      <c r="E59" s="14"/>
      <c r="F59" s="15"/>
      <c r="G59" s="15"/>
      <c r="H59" s="16"/>
      <c r="I59" s="14"/>
      <c r="J59" s="14"/>
      <c r="K59" s="14"/>
      <c r="L59" s="15"/>
      <c r="M59" s="17"/>
      <c r="N59" s="3"/>
    </row>
    <row r="60" spans="1:14">
      <c r="A60" s="19">
        <v>14</v>
      </c>
      <c r="B60" s="13"/>
      <c r="C60" s="118"/>
      <c r="D60" s="14"/>
      <c r="E60" s="14"/>
      <c r="F60" s="15"/>
      <c r="G60" s="15"/>
      <c r="H60" s="16"/>
      <c r="I60" s="14"/>
      <c r="J60" s="14"/>
      <c r="K60" s="14"/>
      <c r="L60" s="15"/>
      <c r="M60" s="17"/>
      <c r="N60" s="3"/>
    </row>
    <row r="61" spans="1:14">
      <c r="A61" s="19">
        <v>15</v>
      </c>
      <c r="B61" s="13"/>
      <c r="C61" s="118"/>
      <c r="D61" s="14"/>
      <c r="E61" s="14"/>
      <c r="F61" s="15"/>
      <c r="G61" s="15"/>
      <c r="H61" s="16"/>
      <c r="I61" s="14"/>
      <c r="J61" s="14"/>
      <c r="K61" s="14"/>
      <c r="L61" s="15"/>
      <c r="M61" s="17"/>
      <c r="N61" s="3"/>
    </row>
    <row r="62" spans="1:14">
      <c r="A62" s="19">
        <v>16</v>
      </c>
      <c r="B62" s="13"/>
      <c r="C62" s="118"/>
      <c r="D62" s="14"/>
      <c r="E62" s="14"/>
      <c r="F62" s="15"/>
      <c r="G62" s="15"/>
      <c r="H62" s="16"/>
      <c r="I62" s="14"/>
      <c r="J62" s="14"/>
      <c r="K62" s="14"/>
      <c r="L62" s="15"/>
      <c r="M62" s="17"/>
      <c r="N62" s="3"/>
    </row>
    <row r="63" spans="1:14">
      <c r="A63" s="19">
        <v>17</v>
      </c>
      <c r="B63" s="13"/>
      <c r="C63" s="118"/>
      <c r="D63" s="14"/>
      <c r="E63" s="14"/>
      <c r="F63" s="15"/>
      <c r="G63" s="15"/>
      <c r="H63" s="16"/>
      <c r="I63" s="14"/>
      <c r="J63" s="14"/>
      <c r="K63" s="14"/>
      <c r="L63" s="15"/>
      <c r="M63" s="17"/>
      <c r="N63" s="3"/>
    </row>
    <row r="64" spans="1:14">
      <c r="A64" s="19">
        <v>18</v>
      </c>
      <c r="B64" s="13"/>
      <c r="C64" s="118"/>
      <c r="D64" s="14"/>
      <c r="E64" s="14"/>
      <c r="F64" s="14"/>
      <c r="G64" s="14"/>
      <c r="H64" s="16"/>
      <c r="I64" s="14"/>
      <c r="J64" s="14"/>
      <c r="K64" s="14"/>
      <c r="L64" s="15"/>
      <c r="M64" s="17"/>
      <c r="N64" s="3"/>
    </row>
    <row r="65" spans="1:14">
      <c r="A65" s="19">
        <v>19</v>
      </c>
      <c r="B65" s="13"/>
      <c r="C65" s="118"/>
      <c r="D65" s="14"/>
      <c r="E65" s="14"/>
      <c r="F65" s="14"/>
      <c r="G65" s="14"/>
      <c r="H65" s="16"/>
      <c r="I65" s="14"/>
      <c r="J65" s="14"/>
      <c r="K65" s="14"/>
      <c r="L65" s="15"/>
      <c r="M65" s="17"/>
      <c r="N65" s="3"/>
    </row>
    <row r="66" spans="1:14">
      <c r="A66" s="19">
        <v>20</v>
      </c>
      <c r="B66" s="13"/>
      <c r="C66" s="118"/>
      <c r="D66" s="14"/>
      <c r="E66" s="14"/>
      <c r="F66" s="14"/>
      <c r="G66" s="14"/>
      <c r="H66" s="16"/>
      <c r="I66" s="14"/>
      <c r="J66" s="14"/>
      <c r="K66" s="14"/>
      <c r="L66" s="15"/>
      <c r="M66" s="17"/>
      <c r="N66" s="3"/>
    </row>
    <row r="67" spans="1:14">
      <c r="A67" s="19">
        <v>21</v>
      </c>
      <c r="B67" s="13"/>
      <c r="C67" s="118"/>
      <c r="D67" s="14"/>
      <c r="E67" s="14"/>
      <c r="F67" s="14"/>
      <c r="G67" s="14"/>
      <c r="H67" s="16"/>
      <c r="I67" s="14"/>
      <c r="J67" s="14"/>
      <c r="K67" s="14"/>
      <c r="L67" s="15"/>
      <c r="M67" s="17"/>
      <c r="N67" s="3"/>
    </row>
    <row r="68" spans="1:14" ht="22.5" thickBot="1">
      <c r="A68" s="9"/>
      <c r="B68" s="107" t="s">
        <v>66</v>
      </c>
      <c r="C68" s="108"/>
      <c r="D68" s="108"/>
      <c r="E68" s="107" t="s">
        <v>67</v>
      </c>
      <c r="F68" s="107"/>
      <c r="G68" s="107"/>
      <c r="H68" s="3"/>
      <c r="I68" s="3"/>
      <c r="J68" s="3"/>
      <c r="K68" s="3"/>
      <c r="L68" s="3"/>
      <c r="M68" s="4"/>
      <c r="N68" s="3"/>
    </row>
    <row r="69" spans="1:14" ht="19.5" thickBot="1">
      <c r="A69" s="10" t="s">
        <v>46</v>
      </c>
      <c r="B69" s="10" t="s">
        <v>47</v>
      </c>
      <c r="C69" s="11" t="s">
        <v>48</v>
      </c>
      <c r="D69" s="10" t="s">
        <v>49</v>
      </c>
      <c r="E69" s="10" t="s">
        <v>50</v>
      </c>
      <c r="F69" s="10" t="s">
        <v>51</v>
      </c>
      <c r="G69" s="10" t="s">
        <v>52</v>
      </c>
      <c r="H69" s="10" t="s">
        <v>53</v>
      </c>
      <c r="I69" s="10" t="s">
        <v>54</v>
      </c>
      <c r="J69" s="10" t="s">
        <v>55</v>
      </c>
      <c r="K69" s="10" t="s">
        <v>56</v>
      </c>
      <c r="L69" s="11" t="s">
        <v>57</v>
      </c>
      <c r="M69" s="10" t="s">
        <v>58</v>
      </c>
      <c r="N69" s="3"/>
    </row>
    <row r="70" spans="1:14">
      <c r="A70" s="18">
        <v>1</v>
      </c>
      <c r="B70" s="13"/>
      <c r="C70" s="51"/>
      <c r="D70" s="13"/>
      <c r="E70" s="13"/>
      <c r="F70" s="13"/>
      <c r="G70" s="22"/>
      <c r="H70" s="19"/>
      <c r="I70" s="23"/>
      <c r="J70" s="23"/>
      <c r="K70" s="118"/>
      <c r="L70" s="13"/>
      <c r="M70" s="22"/>
      <c r="N70" s="3"/>
    </row>
    <row r="71" spans="1:14">
      <c r="A71" s="19">
        <v>2</v>
      </c>
      <c r="B71" s="13"/>
      <c r="C71" s="13"/>
      <c r="D71" s="13"/>
      <c r="E71" s="13"/>
      <c r="F71" s="13"/>
      <c r="G71" s="22"/>
      <c r="H71" s="19"/>
      <c r="I71" s="23"/>
      <c r="J71" s="23"/>
      <c r="K71" s="118"/>
      <c r="L71" s="13"/>
      <c r="M71" s="22"/>
      <c r="N71" s="3"/>
    </row>
    <row r="72" spans="1:14">
      <c r="A72" s="19">
        <v>3</v>
      </c>
      <c r="B72" s="13"/>
      <c r="C72" s="13"/>
      <c r="D72" s="13"/>
      <c r="E72" s="13"/>
      <c r="F72" s="13"/>
      <c r="G72" s="22"/>
      <c r="H72" s="19"/>
      <c r="I72" s="23"/>
      <c r="J72" s="23"/>
      <c r="K72" s="118"/>
      <c r="L72" s="13"/>
      <c r="M72" s="22"/>
      <c r="N72" s="3"/>
    </row>
    <row r="73" spans="1:14">
      <c r="A73" s="19">
        <v>4</v>
      </c>
      <c r="B73" s="13"/>
      <c r="C73" s="13"/>
      <c r="D73" s="24"/>
      <c r="E73" s="24"/>
      <c r="F73" s="24"/>
      <c r="G73" s="22"/>
      <c r="H73" s="19"/>
      <c r="I73" s="118"/>
      <c r="J73" s="118"/>
      <c r="K73" s="13"/>
      <c r="L73" s="13"/>
      <c r="M73" s="22"/>
      <c r="N73" s="3"/>
    </row>
    <row r="74" spans="1:14" ht="22.5" thickBot="1">
      <c r="A74" s="9"/>
      <c r="B74" s="107" t="s">
        <v>72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4"/>
      <c r="N74" s="3"/>
    </row>
    <row r="75" spans="1:14" ht="19.5" thickBot="1">
      <c r="A75" s="67" t="s">
        <v>46</v>
      </c>
      <c r="B75" s="67" t="s">
        <v>47</v>
      </c>
      <c r="C75" s="68" t="s">
        <v>48</v>
      </c>
      <c r="D75" s="392" t="s">
        <v>75</v>
      </c>
      <c r="E75" s="393"/>
      <c r="F75" s="394" t="s">
        <v>76</v>
      </c>
      <c r="G75" s="395"/>
      <c r="H75" s="396" t="s">
        <v>77</v>
      </c>
      <c r="I75" s="392"/>
      <c r="J75" s="392"/>
      <c r="K75" s="392"/>
      <c r="L75" s="392"/>
      <c r="M75" s="397"/>
      <c r="N75" s="3"/>
    </row>
    <row r="76" spans="1:14">
      <c r="A76" s="115">
        <v>1</v>
      </c>
      <c r="B76" s="134"/>
      <c r="C76" s="134"/>
      <c r="D76" s="398"/>
      <c r="E76" s="398"/>
      <c r="F76" s="399"/>
      <c r="G76" s="400"/>
      <c r="H76" s="401"/>
      <c r="I76" s="398"/>
      <c r="J76" s="398"/>
      <c r="K76" s="398"/>
      <c r="L76" s="398"/>
      <c r="M76" s="402"/>
      <c r="N76" s="3"/>
    </row>
    <row r="77" spans="1:14">
      <c r="A77" s="116">
        <v>2</v>
      </c>
      <c r="B77" s="13"/>
      <c r="C77" s="13"/>
      <c r="D77" s="410"/>
      <c r="E77" s="410"/>
      <c r="F77" s="411"/>
      <c r="G77" s="412"/>
      <c r="H77" s="413"/>
      <c r="I77" s="410"/>
      <c r="J77" s="410"/>
      <c r="K77" s="410"/>
      <c r="L77" s="410"/>
      <c r="M77" s="414"/>
      <c r="N77" s="3"/>
    </row>
    <row r="78" spans="1:14" ht="19.5" thickBot="1">
      <c r="A78" s="135">
        <v>3</v>
      </c>
      <c r="B78" s="136"/>
      <c r="C78" s="136"/>
      <c r="D78" s="390"/>
      <c r="E78" s="390"/>
      <c r="F78" s="387"/>
      <c r="G78" s="388"/>
      <c r="H78" s="389"/>
      <c r="I78" s="390"/>
      <c r="J78" s="390"/>
      <c r="K78" s="390"/>
      <c r="L78" s="390"/>
      <c r="M78" s="391"/>
      <c r="N78" s="3"/>
    </row>
    <row r="79" spans="1:14" ht="20.25" customHeight="1" thickBot="1">
      <c r="A79" s="490" t="s">
        <v>195</v>
      </c>
      <c r="B79" s="491"/>
      <c r="C79" s="491"/>
      <c r="D79" s="491"/>
      <c r="E79" s="492"/>
      <c r="F79" s="492"/>
      <c r="G79" s="492"/>
      <c r="H79" s="492"/>
      <c r="I79" s="492"/>
      <c r="J79" s="492"/>
      <c r="K79" s="492"/>
      <c r="L79" s="492"/>
      <c r="M79" s="492"/>
      <c r="N79" s="3"/>
    </row>
    <row r="80" spans="1:14" ht="22.5" thickBot="1">
      <c r="A80" s="382" t="s">
        <v>240</v>
      </c>
      <c r="B80" s="383"/>
      <c r="C80" s="383"/>
      <c r="D80" s="377" t="s">
        <v>242</v>
      </c>
      <c r="E80" s="378"/>
      <c r="F80" s="378"/>
      <c r="G80" s="378"/>
      <c r="H80" s="378"/>
      <c r="I80" s="379"/>
      <c r="J80" s="377" t="s">
        <v>243</v>
      </c>
      <c r="K80" s="378"/>
      <c r="L80" s="378"/>
      <c r="M80" s="379"/>
      <c r="N80" s="3"/>
    </row>
    <row r="81" spans="1:23" ht="26.25" thickBot="1">
      <c r="A81" s="137" t="s">
        <v>237</v>
      </c>
      <c r="B81" s="132" t="s">
        <v>238</v>
      </c>
      <c r="C81" s="131" t="s">
        <v>239</v>
      </c>
      <c r="D81" s="384"/>
      <c r="E81" s="385"/>
      <c r="F81" s="385"/>
      <c r="G81" s="385"/>
      <c r="H81" s="385"/>
      <c r="I81" s="386"/>
      <c r="J81" s="380"/>
      <c r="K81" s="380"/>
      <c r="L81" s="380"/>
      <c r="M81" s="381"/>
      <c r="N81" s="3"/>
    </row>
    <row r="82" spans="1:23" ht="22.5" thickBot="1">
      <c r="A82" s="138"/>
      <c r="B82" s="139"/>
      <c r="C82" s="133"/>
      <c r="D82" s="404"/>
      <c r="E82" s="405"/>
      <c r="F82" s="405"/>
      <c r="G82" s="405"/>
      <c r="H82" s="405"/>
      <c r="I82" s="406"/>
      <c r="J82" s="483"/>
      <c r="K82" s="483"/>
      <c r="L82" s="483"/>
      <c r="M82" s="484"/>
      <c r="N82" s="3"/>
    </row>
    <row r="83" spans="1:23" ht="22.5" thickBot="1">
      <c r="A83" s="493" t="s">
        <v>241</v>
      </c>
      <c r="B83" s="494"/>
      <c r="C83" s="494"/>
      <c r="D83" s="404"/>
      <c r="E83" s="405"/>
      <c r="F83" s="405"/>
      <c r="G83" s="405"/>
      <c r="H83" s="405"/>
      <c r="I83" s="406"/>
      <c r="J83" s="483"/>
      <c r="K83" s="483"/>
      <c r="L83" s="483"/>
      <c r="M83" s="484"/>
      <c r="N83" s="3"/>
    </row>
    <row r="84" spans="1:23" ht="22.5" thickBot="1">
      <c r="A84" s="487" t="s">
        <v>244</v>
      </c>
      <c r="B84" s="488"/>
      <c r="C84" s="140"/>
      <c r="D84" s="404"/>
      <c r="E84" s="405"/>
      <c r="F84" s="405"/>
      <c r="G84" s="405"/>
      <c r="H84" s="405"/>
      <c r="I84" s="406"/>
      <c r="J84" s="483"/>
      <c r="K84" s="483"/>
      <c r="L84" s="483"/>
      <c r="M84" s="484"/>
      <c r="N84" s="3"/>
    </row>
    <row r="85" spans="1:23" ht="22.5" thickBot="1">
      <c r="A85" s="487" t="s">
        <v>245</v>
      </c>
      <c r="B85" s="488"/>
      <c r="C85" s="140"/>
      <c r="D85" s="495"/>
      <c r="E85" s="496"/>
      <c r="F85" s="496"/>
      <c r="G85" s="496"/>
      <c r="H85" s="496"/>
      <c r="I85" s="497"/>
      <c r="J85" s="485"/>
      <c r="K85" s="485"/>
      <c r="L85" s="485"/>
      <c r="M85" s="486"/>
      <c r="N85" s="3"/>
    </row>
    <row r="86" spans="1:23" ht="23.25">
      <c r="A86" s="9"/>
      <c r="B86" s="482" t="s">
        <v>81</v>
      </c>
      <c r="C86" s="482"/>
      <c r="D86" s="3"/>
      <c r="E86" s="3"/>
      <c r="F86" s="3"/>
      <c r="G86" s="3"/>
      <c r="H86" s="3"/>
      <c r="I86" s="3"/>
      <c r="J86" s="3"/>
      <c r="K86" s="482" t="s">
        <v>156</v>
      </c>
      <c r="L86" s="482"/>
      <c r="M86" s="4"/>
      <c r="N86" s="3"/>
    </row>
    <row r="87" spans="1:23" ht="57.75" customHeight="1">
      <c r="A87" s="489" t="s">
        <v>160</v>
      </c>
      <c r="B87" s="489"/>
      <c r="C87" s="489"/>
      <c r="D87" s="489"/>
      <c r="E87" s="489"/>
      <c r="F87" s="489"/>
      <c r="G87" s="489"/>
      <c r="H87" s="489"/>
      <c r="I87" s="489"/>
      <c r="J87" s="489"/>
      <c r="K87" s="489"/>
      <c r="L87" s="489"/>
      <c r="M87" s="489"/>
      <c r="N87" s="489"/>
      <c r="O87" s="489"/>
      <c r="P87" s="489"/>
      <c r="Q87" s="489"/>
      <c r="R87" s="489"/>
      <c r="S87" s="489"/>
      <c r="T87" s="489"/>
      <c r="U87" s="489"/>
      <c r="V87" s="489"/>
    </row>
    <row r="88" spans="1:23" ht="35.25" customHeight="1">
      <c r="B88" s="58" t="s">
        <v>161</v>
      </c>
      <c r="C88" s="56" t="s">
        <v>2</v>
      </c>
      <c r="D88" s="56" t="s">
        <v>4</v>
      </c>
      <c r="E88" s="56" t="s">
        <v>6</v>
      </c>
      <c r="F88" s="56" t="s">
        <v>95</v>
      </c>
      <c r="G88" s="56" t="s">
        <v>94</v>
      </c>
      <c r="H88" s="56" t="s">
        <v>134</v>
      </c>
      <c r="I88" s="56" t="s">
        <v>135</v>
      </c>
      <c r="J88" s="56" t="s">
        <v>10</v>
      </c>
      <c r="K88" s="56" t="s">
        <v>27</v>
      </c>
      <c r="L88" s="56" t="s">
        <v>30</v>
      </c>
      <c r="M88" s="56" t="s">
        <v>32</v>
      </c>
      <c r="N88" s="56" t="s">
        <v>34</v>
      </c>
      <c r="O88" s="56" t="s">
        <v>136</v>
      </c>
      <c r="P88" s="56" t="s">
        <v>143</v>
      </c>
      <c r="Q88" s="56" t="s">
        <v>104</v>
      </c>
      <c r="R88" s="56" t="s">
        <v>103</v>
      </c>
      <c r="S88" s="56" t="s">
        <v>105</v>
      </c>
      <c r="T88" s="56" t="s">
        <v>102</v>
      </c>
      <c r="U88" s="56" t="s">
        <v>159</v>
      </c>
      <c r="V88" s="56" t="s">
        <v>100</v>
      </c>
      <c r="W88" s="56" t="s">
        <v>19</v>
      </c>
    </row>
    <row r="89" spans="1:23" ht="23.25">
      <c r="B89" s="57" t="s">
        <v>45</v>
      </c>
      <c r="C89" s="59">
        <f t="array" ref="C89">SUM(IF(($B$15:$B$34=$B89)*($D$15:$K$34=C$88),1,0))</f>
        <v>0</v>
      </c>
      <c r="D89" s="59">
        <f t="array" ref="D89">SUM(IF(($B$15:$B$34=$B89)*($D$15:$K$34=D$88),1,0))</f>
        <v>0</v>
      </c>
      <c r="E89" s="59">
        <f t="array" ref="E89">SUM(IF(($B$15:$B$34=$B89)*($D$15:$K$34=E$88),1,0))</f>
        <v>0</v>
      </c>
      <c r="F89" s="59">
        <f t="array" ref="F89">SUM(IF(($B$15:$B$34=$B89)*($D$15:$K$34=F$88),1,0))</f>
        <v>0</v>
      </c>
      <c r="G89" s="59">
        <f t="array" ref="G89">SUM(IF(($B$15:$B$34=$B89)*($D$15:$K$34=G$88),1,0))</f>
        <v>0</v>
      </c>
      <c r="H89" s="59">
        <f t="array" ref="H89">SUM(IF(($B$15:$B$34=$B89)*($D$15:$K$34=H$88),1,0))</f>
        <v>0</v>
      </c>
      <c r="I89" s="59">
        <f t="array" ref="I89">SUM(IF(($B$15:$B$34=$B89)*($D$15:$K$34=I$88),1,0))</f>
        <v>0</v>
      </c>
      <c r="J89" s="59">
        <f t="array" ref="J89">SUM(IF(($B$15:$B$34=$B89)*($D$15:$K$34=J$88),1,0))</f>
        <v>0</v>
      </c>
      <c r="K89" s="59">
        <f t="array" ref="K89">SUM(IF(($B$15:$B$34=$B89)*($D$15:$K$34=K$88),1,0))</f>
        <v>0</v>
      </c>
      <c r="L89" s="59">
        <f t="array" ref="L89">SUM(IF(($B$15:$B$34=$B89)*($D$15:$K$34=L$88),1,0))</f>
        <v>0</v>
      </c>
      <c r="M89" s="59">
        <f t="array" ref="M89">SUM(IF(($B$15:$B$34=$B89)*($D$15:$K$34=M$88),1,0))</f>
        <v>0</v>
      </c>
      <c r="N89" s="59">
        <f t="array" ref="N89">SUM(IF(($B$15:$B$34=$B89)*($D$15:$K$34=N$88),1,0))</f>
        <v>0</v>
      </c>
      <c r="O89" s="59">
        <f t="array" ref="O89">SUM(IF(($B$15:$B$34=$B89)*($D$15:$K$34=O$88),1,0))</f>
        <v>0</v>
      </c>
      <c r="P89" s="59">
        <f t="array" ref="P89">SUM(IF(($B$15:$B$34=$B89)*($D$15:$K$34=P$88),1,0))</f>
        <v>0</v>
      </c>
      <c r="Q89" s="59">
        <f t="array" ref="Q89">SUM(IF(($B$15:$B$34=$B89)*($D$15:$K$34=Q$88),1,0))</f>
        <v>0</v>
      </c>
      <c r="R89" s="59">
        <f t="array" ref="R89">SUM(IF(($B$15:$B$34=$B89)*($D$15:$K$34=R$88),1,0))</f>
        <v>0</v>
      </c>
      <c r="S89" s="59">
        <f t="array" ref="S89">SUM(IF(($B$15:$B$34=$B89)*($D$15:$K$34=S$88),1,0))</f>
        <v>0</v>
      </c>
      <c r="T89" s="59">
        <f t="array" ref="T89">SUM(IF(($B$15:$B$34=$B89)*($D$15:$K$34=T$88),1,0))</f>
        <v>0</v>
      </c>
      <c r="U89" s="59">
        <f t="array" ref="U89">SUM(IF(($B$15:$B$34=$B89)*($D$15:$K$34=U$88),1,0))</f>
        <v>0</v>
      </c>
      <c r="V89" s="59">
        <f t="array" ref="V89">SUM(IF(($B$15:$B$34=$B89)*($D$15:$K$34=V$88),1,0))</f>
        <v>0</v>
      </c>
      <c r="W89" s="64">
        <f>SUM(C89:V89)</f>
        <v>0</v>
      </c>
    </row>
    <row r="90" spans="1:23" ht="23.25">
      <c r="B90" s="57" t="s">
        <v>96</v>
      </c>
      <c r="C90" s="59">
        <f t="array" ref="C90">SUM(IF(($B$15:$B$34=$B90)*($D$15:$K$34=C$88),1,0))</f>
        <v>0</v>
      </c>
      <c r="D90" s="59">
        <f t="array" ref="D90">SUM(IF(($B$15:$B$34=$B90)*($D$15:$K$34=D$88),1,0))</f>
        <v>0</v>
      </c>
      <c r="E90" s="59">
        <f t="array" ref="E90">SUM(IF(($B$15:$B$34=$B90)*($D$15:$K$34=E$88),1,0))</f>
        <v>0</v>
      </c>
      <c r="F90" s="59">
        <f t="array" ref="F90">SUM(IF(($B$15:$B$34=$B90)*($D$15:$K$34=F$88),1,0))</f>
        <v>0</v>
      </c>
      <c r="G90" s="59">
        <f t="array" ref="G90">SUM(IF(($B$15:$B$34=$B90)*($D$15:$K$34=G$88),1,0))</f>
        <v>0</v>
      </c>
      <c r="H90" s="59">
        <f t="array" ref="H90">SUM(IF(($B$15:$B$34=$B90)*($D$15:$K$34=H$88),1,0))</f>
        <v>0</v>
      </c>
      <c r="I90" s="59">
        <f t="array" ref="I90">SUM(IF(($B$15:$B$34=$B90)*($D$15:$K$34=I$88),1,0))</f>
        <v>0</v>
      </c>
      <c r="J90" s="59">
        <f t="array" ref="J90">SUM(IF(($B$15:$B$34=$B90)*($D$15:$K$34=J$88),1,0))</f>
        <v>0</v>
      </c>
      <c r="K90" s="59">
        <f t="array" ref="K90">SUM(IF(($B$15:$B$34=$B90)*($D$15:$K$34=K$88),1,0))</f>
        <v>0</v>
      </c>
      <c r="L90" s="59">
        <f t="array" ref="L90">SUM(IF(($B$15:$B$34=$B90)*($D$15:$K$34=L$88),1,0))</f>
        <v>0</v>
      </c>
      <c r="M90" s="59">
        <f t="array" ref="M90">SUM(IF(($B$15:$B$34=$B90)*($D$15:$K$34=M$88),1,0))</f>
        <v>0</v>
      </c>
      <c r="N90" s="59">
        <f t="array" ref="N90">SUM(IF(($B$15:$B$34=$B90)*($D$15:$K$34=N$88),1,0))</f>
        <v>0</v>
      </c>
      <c r="O90" s="59">
        <f t="array" ref="O90">SUM(IF(($B$15:$B$34=$B90)*($D$15:$K$34=O$88),1,0))</f>
        <v>0</v>
      </c>
      <c r="P90" s="59">
        <f t="array" ref="P90">SUM(IF(($B$15:$B$34=$B90)*($D$15:$K$34=P$88),1,0))</f>
        <v>0</v>
      </c>
      <c r="Q90" s="59">
        <f t="array" ref="Q90">SUM(IF(($B$15:$B$34=$B90)*($D$15:$K$34=Q$88),1,0))</f>
        <v>0</v>
      </c>
      <c r="R90" s="59">
        <f t="array" ref="R90">SUM(IF(($B$15:$B$34=$B90)*($D$15:$K$34=R$88),1,0))</f>
        <v>0</v>
      </c>
      <c r="S90" s="59">
        <f t="array" ref="S90">SUM(IF(($B$15:$B$34=$B90)*($D$15:$K$34=S$88),1,0))</f>
        <v>0</v>
      </c>
      <c r="T90" s="59">
        <f t="array" ref="T90">SUM(IF(($B$15:$B$34=$B90)*($D$15:$K$34=T$88),1,0))</f>
        <v>0</v>
      </c>
      <c r="U90" s="59">
        <f t="array" ref="U90">SUM(IF(($B$15:$B$34=$B90)*($D$15:$K$34=U$88),1,0))</f>
        <v>0</v>
      </c>
      <c r="V90" s="59">
        <f t="array" ref="V90">SUM(IF(($B$15:$B$34=$B90)*($D$15:$K$34=V$88),1,0))</f>
        <v>0</v>
      </c>
      <c r="W90" s="64">
        <f t="shared" ref="W90:W136" si="0">SUM(C90:V90)</f>
        <v>0</v>
      </c>
    </row>
    <row r="91" spans="1:23" ht="23.25">
      <c r="B91" s="57" t="s">
        <v>61</v>
      </c>
      <c r="C91" s="59">
        <f t="array" ref="C91">SUM(IF(($B$15:$B$34=$B91)*($D$15:$K$34=C$88),1,0))</f>
        <v>0</v>
      </c>
      <c r="D91" s="59">
        <f t="array" ref="D91">SUM(IF(($B$15:$B$34=$B91)*($D$15:$K$34=D$88),1,0))</f>
        <v>0</v>
      </c>
      <c r="E91" s="59">
        <f t="array" ref="E91">SUM(IF(($B$15:$B$34=$B91)*($D$15:$K$34=E$88),1,0))</f>
        <v>0</v>
      </c>
      <c r="F91" s="59">
        <f t="array" ref="F91">SUM(IF(($B$15:$B$34=$B91)*($D$15:$K$34=F$88),1,0))</f>
        <v>0</v>
      </c>
      <c r="G91" s="59">
        <f t="array" ref="G91">SUM(IF(($B$15:$B$34=$B91)*($D$15:$K$34=G$88),1,0))</f>
        <v>0</v>
      </c>
      <c r="H91" s="59">
        <f t="array" ref="H91">SUM(IF(($B$15:$B$34=$B91)*($D$15:$K$34=H$88),1,0))</f>
        <v>0</v>
      </c>
      <c r="I91" s="59">
        <f t="array" ref="I91">SUM(IF(($B$15:$B$34=$B91)*($D$15:$K$34=I$88),1,0))</f>
        <v>0</v>
      </c>
      <c r="J91" s="59">
        <f t="array" ref="J91">SUM(IF(($B$15:$B$34=$B91)*($D$15:$K$34=J$88),1,0))</f>
        <v>0</v>
      </c>
      <c r="K91" s="59">
        <f t="array" ref="K91">SUM(IF(($B$15:$B$34=$B91)*($D$15:$K$34=K$88),1,0))</f>
        <v>0</v>
      </c>
      <c r="L91" s="59">
        <f t="array" ref="L91">SUM(IF(($B$15:$B$34=$B91)*($D$15:$K$34=L$88),1,0))</f>
        <v>0</v>
      </c>
      <c r="M91" s="59">
        <f t="array" ref="M91">SUM(IF(($B$15:$B$34=$B91)*($D$15:$K$34=M$88),1,0))</f>
        <v>0</v>
      </c>
      <c r="N91" s="59">
        <f t="array" ref="N91">SUM(IF(($B$15:$B$34=$B91)*($D$15:$K$34=N$88),1,0))</f>
        <v>0</v>
      </c>
      <c r="O91" s="59">
        <f t="array" ref="O91">SUM(IF(($B$15:$B$34=$B91)*($D$15:$K$34=O$88),1,0))</f>
        <v>0</v>
      </c>
      <c r="P91" s="59">
        <f t="array" ref="P91">SUM(IF(($B$15:$B$34=$B91)*($D$15:$K$34=P$88),1,0))</f>
        <v>0</v>
      </c>
      <c r="Q91" s="59">
        <f t="array" ref="Q91">SUM(IF(($B$15:$B$34=$B91)*($D$15:$K$34=Q$88),1,0))</f>
        <v>0</v>
      </c>
      <c r="R91" s="59">
        <f t="array" ref="R91">SUM(IF(($B$15:$B$34=$B91)*($D$15:$K$34=R$88),1,0))</f>
        <v>0</v>
      </c>
      <c r="S91" s="59">
        <f t="array" ref="S91">SUM(IF(($B$15:$B$34=$B91)*($D$15:$K$34=S$88),1,0))</f>
        <v>0</v>
      </c>
      <c r="T91" s="59">
        <f t="array" ref="T91">SUM(IF(($B$15:$B$34=$B91)*($D$15:$K$34=T$88),1,0))</f>
        <v>0</v>
      </c>
      <c r="U91" s="59">
        <f t="array" ref="U91">SUM(IF(($B$15:$B$34=$B91)*($D$15:$K$34=U$88),1,0))</f>
        <v>0</v>
      </c>
      <c r="V91" s="59">
        <f t="array" ref="V91">SUM(IF(($B$15:$B$34=$B91)*($D$15:$K$34=V$88),1,0))</f>
        <v>0</v>
      </c>
      <c r="W91" s="64">
        <f t="shared" si="0"/>
        <v>0</v>
      </c>
    </row>
    <row r="92" spans="1:23" ht="23.25">
      <c r="B92" s="57" t="s">
        <v>62</v>
      </c>
      <c r="C92" s="59">
        <f t="array" ref="C92">SUM(IF(($B$15:$B$34=$B92)*($D$15:$K$34=C$88),1,0))</f>
        <v>0</v>
      </c>
      <c r="D92" s="59">
        <f t="array" ref="D92">SUM(IF(($B$15:$B$34=$B92)*($D$15:$K$34=D$88),1,0))</f>
        <v>0</v>
      </c>
      <c r="E92" s="59">
        <f t="array" ref="E92">SUM(IF(($B$15:$B$34=$B92)*($D$15:$K$34=E$88),1,0))</f>
        <v>0</v>
      </c>
      <c r="F92" s="59">
        <f t="array" ref="F92">SUM(IF(($B$15:$B$34=$B92)*($D$15:$K$34=F$88),1,0))</f>
        <v>0</v>
      </c>
      <c r="G92" s="59">
        <f t="array" ref="G92">SUM(IF(($B$15:$B$34=$B92)*($D$15:$K$34=G$88),1,0))</f>
        <v>0</v>
      </c>
      <c r="H92" s="59">
        <f t="array" ref="H92">SUM(IF(($B$15:$B$34=$B92)*($D$15:$K$34=H$88),1,0))</f>
        <v>0</v>
      </c>
      <c r="I92" s="59">
        <f t="array" ref="I92">SUM(IF(($B$15:$B$34=$B92)*($D$15:$K$34=I$88),1,0))</f>
        <v>0</v>
      </c>
      <c r="J92" s="59">
        <f t="array" ref="J92">SUM(IF(($B$15:$B$34=$B92)*($D$15:$K$34=J$88),1,0))</f>
        <v>0</v>
      </c>
      <c r="K92" s="59">
        <f t="array" ref="K92">SUM(IF(($B$15:$B$34=$B92)*($D$15:$K$34=K$88),1,0))</f>
        <v>0</v>
      </c>
      <c r="L92" s="59">
        <f t="array" ref="L92">SUM(IF(($B$15:$B$34=$B92)*($D$15:$K$34=L$88),1,0))</f>
        <v>0</v>
      </c>
      <c r="M92" s="59">
        <f t="array" ref="M92">SUM(IF(($B$15:$B$34=$B92)*($D$15:$K$34=M$88),1,0))</f>
        <v>0</v>
      </c>
      <c r="N92" s="59">
        <f t="array" ref="N92">SUM(IF(($B$15:$B$34=$B92)*($D$15:$K$34=N$88),1,0))</f>
        <v>0</v>
      </c>
      <c r="O92" s="59">
        <f t="array" ref="O92">SUM(IF(($B$15:$B$34=$B92)*($D$15:$K$34=O$88),1,0))</f>
        <v>0</v>
      </c>
      <c r="P92" s="59">
        <f t="array" ref="P92">SUM(IF(($B$15:$B$34=$B92)*($D$15:$K$34=P$88),1,0))</f>
        <v>0</v>
      </c>
      <c r="Q92" s="59">
        <f t="array" ref="Q92">SUM(IF(($B$15:$B$34=$B92)*($D$15:$K$34=Q$88),1,0))</f>
        <v>0</v>
      </c>
      <c r="R92" s="59">
        <f t="array" ref="R92">SUM(IF(($B$15:$B$34=$B92)*($D$15:$K$34=R$88),1,0))</f>
        <v>0</v>
      </c>
      <c r="S92" s="59">
        <f t="array" ref="S92">SUM(IF(($B$15:$B$34=$B92)*($D$15:$K$34=S$88),1,0))</f>
        <v>0</v>
      </c>
      <c r="T92" s="59">
        <f t="array" ref="T92">SUM(IF(($B$15:$B$34=$B92)*($D$15:$K$34=T$88),1,0))</f>
        <v>0</v>
      </c>
      <c r="U92" s="59">
        <f t="array" ref="U92">SUM(IF(($B$15:$B$34=$B92)*($D$15:$K$34=U$88),1,0))</f>
        <v>0</v>
      </c>
      <c r="V92" s="59">
        <f t="array" ref="V92">SUM(IF(($B$15:$B$34=$B92)*($D$15:$K$34=V$88),1,0))</f>
        <v>0</v>
      </c>
      <c r="W92" s="64">
        <f t="shared" si="0"/>
        <v>0</v>
      </c>
    </row>
    <row r="93" spans="1:23" ht="23.25">
      <c r="B93" s="57" t="s">
        <v>63</v>
      </c>
      <c r="C93" s="59">
        <f t="array" ref="C93">SUM(IF(($B$15:$B$34=$B93)*($D$15:$K$34=C$88),1,0))</f>
        <v>0</v>
      </c>
      <c r="D93" s="59">
        <f t="array" ref="D93">SUM(IF(($B$15:$B$34=$B93)*($D$15:$K$34=D$88),1,0))</f>
        <v>0</v>
      </c>
      <c r="E93" s="59">
        <f t="array" ref="E93">SUM(IF(($B$15:$B$34=$B93)*($D$15:$K$34=E$88),1,0))</f>
        <v>0</v>
      </c>
      <c r="F93" s="59">
        <f t="array" ref="F93">SUM(IF(($B$15:$B$34=$B93)*($D$15:$K$34=F$88),1,0))</f>
        <v>0</v>
      </c>
      <c r="G93" s="59">
        <f t="array" ref="G93">SUM(IF(($B$15:$B$34=$B93)*($D$15:$K$34=G$88),1,0))</f>
        <v>0</v>
      </c>
      <c r="H93" s="59">
        <f t="array" ref="H93">SUM(IF(($B$15:$B$34=$B93)*($D$15:$K$34=H$88),1,0))</f>
        <v>0</v>
      </c>
      <c r="I93" s="59">
        <f t="array" ref="I93">SUM(IF(($B$15:$B$34=$B93)*($D$15:$K$34=I$88),1,0))</f>
        <v>0</v>
      </c>
      <c r="J93" s="59">
        <f t="array" ref="J93">SUM(IF(($B$15:$B$34=$B93)*($D$15:$K$34=J$88),1,0))</f>
        <v>0</v>
      </c>
      <c r="K93" s="59">
        <f t="array" ref="K93">SUM(IF(($B$15:$B$34=$B93)*($D$15:$K$34=K$88),1,0))</f>
        <v>0</v>
      </c>
      <c r="L93" s="59">
        <f t="array" ref="L93">SUM(IF(($B$15:$B$34=$B93)*($D$15:$K$34=L$88),1,0))</f>
        <v>0</v>
      </c>
      <c r="M93" s="59">
        <f t="array" ref="M93">SUM(IF(($B$15:$B$34=$B93)*($D$15:$K$34=M$88),1,0))</f>
        <v>0</v>
      </c>
      <c r="N93" s="59">
        <f t="array" ref="N93">SUM(IF(($B$15:$B$34=$B93)*($D$15:$K$34=N$88),1,0))</f>
        <v>0</v>
      </c>
      <c r="O93" s="59">
        <f t="array" ref="O93">SUM(IF(($B$15:$B$34=$B93)*($D$15:$K$34=O$88),1,0))</f>
        <v>0</v>
      </c>
      <c r="P93" s="59">
        <f t="array" ref="P93">SUM(IF(($B$15:$B$34=$B93)*($D$15:$K$34=P$88),1,0))</f>
        <v>0</v>
      </c>
      <c r="Q93" s="59">
        <f t="array" ref="Q93">SUM(IF(($B$15:$B$34=$B93)*($D$15:$K$34=Q$88),1,0))</f>
        <v>0</v>
      </c>
      <c r="R93" s="59">
        <f t="array" ref="R93">SUM(IF(($B$15:$B$34=$B93)*($D$15:$K$34=R$88),1,0))</f>
        <v>0</v>
      </c>
      <c r="S93" s="59">
        <f t="array" ref="S93">SUM(IF(($B$15:$B$34=$B93)*($D$15:$K$34=S$88),1,0))</f>
        <v>0</v>
      </c>
      <c r="T93" s="59">
        <f t="array" ref="T93">SUM(IF(($B$15:$B$34=$B93)*($D$15:$K$34=T$88),1,0))</f>
        <v>0</v>
      </c>
      <c r="U93" s="59">
        <f t="array" ref="U93">SUM(IF(($B$15:$B$34=$B93)*($D$15:$K$34=U$88),1,0))</f>
        <v>0</v>
      </c>
      <c r="V93" s="59">
        <f t="array" ref="V93">SUM(IF(($B$15:$B$34=$B93)*($D$15:$K$34=V$88),1,0))</f>
        <v>0</v>
      </c>
      <c r="W93" s="64">
        <f t="shared" si="0"/>
        <v>0</v>
      </c>
    </row>
    <row r="94" spans="1:23" ht="23.25">
      <c r="B94" s="57" t="s">
        <v>69</v>
      </c>
      <c r="C94" s="59">
        <f t="array" ref="C94">SUM(IF(($B$15:$B$34=$B94)*($D$15:$K$34=C$88),1,0))</f>
        <v>0</v>
      </c>
      <c r="D94" s="59">
        <f t="array" ref="D94">SUM(IF(($B$15:$B$34=$B94)*($D$15:$K$34=D$88),1,0))</f>
        <v>0</v>
      </c>
      <c r="E94" s="59">
        <f t="array" ref="E94">SUM(IF(($B$15:$B$34=$B94)*($D$15:$K$34=E$88),1,0))</f>
        <v>0</v>
      </c>
      <c r="F94" s="59">
        <f t="array" ref="F94">SUM(IF(($B$15:$B$34=$B94)*($D$15:$K$34=F$88),1,0))</f>
        <v>0</v>
      </c>
      <c r="G94" s="59">
        <f t="array" ref="G94">SUM(IF(($B$15:$B$34=$B94)*($D$15:$K$34=G$88),1,0))</f>
        <v>0</v>
      </c>
      <c r="H94" s="59">
        <f t="array" ref="H94">SUM(IF(($B$15:$B$34=$B94)*($D$15:$K$34=H$88),1,0))</f>
        <v>0</v>
      </c>
      <c r="I94" s="59">
        <f t="array" ref="I94">SUM(IF(($B$15:$B$34=$B94)*($D$15:$K$34=I$88),1,0))</f>
        <v>0</v>
      </c>
      <c r="J94" s="59">
        <f t="array" ref="J94">SUM(IF(($B$15:$B$34=$B94)*($D$15:$K$34=J$88),1,0))</f>
        <v>0</v>
      </c>
      <c r="K94" s="59">
        <f t="array" ref="K94">SUM(IF(($B$15:$B$34=$B94)*($D$15:$K$34=K$88),1,0))</f>
        <v>0</v>
      </c>
      <c r="L94" s="59">
        <f t="array" ref="L94">SUM(IF(($B$15:$B$34=$B94)*($D$15:$K$34=L$88),1,0))</f>
        <v>0</v>
      </c>
      <c r="M94" s="59">
        <f t="array" ref="M94">SUM(IF(($B$15:$B$34=$B94)*($D$15:$K$34=M$88),1,0))</f>
        <v>0</v>
      </c>
      <c r="N94" s="59">
        <f t="array" ref="N94">SUM(IF(($B$15:$B$34=$B94)*($D$15:$K$34=N$88),1,0))</f>
        <v>0</v>
      </c>
      <c r="O94" s="59">
        <f t="array" ref="O94">SUM(IF(($B$15:$B$34=$B94)*($D$15:$K$34=O$88),1,0))</f>
        <v>0</v>
      </c>
      <c r="P94" s="59">
        <f t="array" ref="P94">SUM(IF(($B$15:$B$34=$B94)*($D$15:$K$34=P$88),1,0))</f>
        <v>0</v>
      </c>
      <c r="Q94" s="59">
        <f t="array" ref="Q94">SUM(IF(($B$15:$B$34=$B94)*($D$15:$K$34=Q$88),1,0))</f>
        <v>0</v>
      </c>
      <c r="R94" s="59">
        <f t="array" ref="R94">SUM(IF(($B$15:$B$34=$B94)*($D$15:$K$34=R$88),1,0))</f>
        <v>0</v>
      </c>
      <c r="S94" s="59">
        <f t="array" ref="S94">SUM(IF(($B$15:$B$34=$B94)*($D$15:$K$34=S$88),1,0))</f>
        <v>0</v>
      </c>
      <c r="T94" s="59">
        <f t="array" ref="T94">SUM(IF(($B$15:$B$34=$B94)*($D$15:$K$34=T$88),1,0))</f>
        <v>0</v>
      </c>
      <c r="U94" s="59">
        <f t="array" ref="U94">SUM(IF(($B$15:$B$34=$B94)*($D$15:$K$34=U$88),1,0))</f>
        <v>0</v>
      </c>
      <c r="V94" s="59">
        <f t="array" ref="V94">SUM(IF(($B$15:$B$34=$B94)*($D$15:$K$34=V$88),1,0))</f>
        <v>0</v>
      </c>
      <c r="W94" s="64">
        <f t="shared" si="0"/>
        <v>0</v>
      </c>
    </row>
    <row r="95" spans="1:23" ht="23.25">
      <c r="B95" s="57" t="s">
        <v>70</v>
      </c>
      <c r="C95" s="59">
        <f t="array" ref="C95">SUM(IF(($B$15:$B$34=$B95)*($D$15:$K$34=C$88),1,0))</f>
        <v>0</v>
      </c>
      <c r="D95" s="59">
        <f t="array" ref="D95">SUM(IF(($B$15:$B$34=$B95)*($D$15:$K$34=D$88),1,0))</f>
        <v>0</v>
      </c>
      <c r="E95" s="59">
        <f t="array" ref="E95">SUM(IF(($B$15:$B$34=$B95)*($D$15:$K$34=E$88),1,0))</f>
        <v>0</v>
      </c>
      <c r="F95" s="59">
        <f t="array" ref="F95">SUM(IF(($B$15:$B$34=$B95)*($D$15:$K$34=F$88),1,0))</f>
        <v>0</v>
      </c>
      <c r="G95" s="59">
        <f t="array" ref="G95">SUM(IF(($B$15:$B$34=$B95)*($D$15:$K$34=G$88),1,0))</f>
        <v>0</v>
      </c>
      <c r="H95" s="59">
        <f t="array" ref="H95">SUM(IF(($B$15:$B$34=$B95)*($D$15:$K$34=H$88),1,0))</f>
        <v>0</v>
      </c>
      <c r="I95" s="59">
        <f t="array" ref="I95">SUM(IF(($B$15:$B$34=$B95)*($D$15:$K$34=I$88),1,0))</f>
        <v>0</v>
      </c>
      <c r="J95" s="59">
        <f t="array" ref="J95">SUM(IF(($B$15:$B$34=$B95)*($D$15:$K$34=J$88),1,0))</f>
        <v>0</v>
      </c>
      <c r="K95" s="59">
        <f t="array" ref="K95">SUM(IF(($B$15:$B$34=$B95)*($D$15:$K$34=K$88),1,0))</f>
        <v>0</v>
      </c>
      <c r="L95" s="59">
        <f t="array" ref="L95">SUM(IF(($B$15:$B$34=$B95)*($D$15:$K$34=L$88),1,0))</f>
        <v>0</v>
      </c>
      <c r="M95" s="59">
        <f t="array" ref="M95">SUM(IF(($B$15:$B$34=$B95)*($D$15:$K$34=M$88),1,0))</f>
        <v>0</v>
      </c>
      <c r="N95" s="59">
        <f t="array" ref="N95">SUM(IF(($B$15:$B$34=$B95)*($D$15:$K$34=N$88),1,0))</f>
        <v>0</v>
      </c>
      <c r="O95" s="59">
        <f t="array" ref="O95">SUM(IF(($B$15:$B$34=$B95)*($D$15:$K$34=O$88),1,0))</f>
        <v>0</v>
      </c>
      <c r="P95" s="59">
        <f t="array" ref="P95">SUM(IF(($B$15:$B$34=$B95)*($D$15:$K$34=P$88),1,0))</f>
        <v>0</v>
      </c>
      <c r="Q95" s="59">
        <f t="array" ref="Q95">SUM(IF(($B$15:$B$34=$B95)*($D$15:$K$34=Q$88),1,0))</f>
        <v>0</v>
      </c>
      <c r="R95" s="59">
        <f t="array" ref="R95">SUM(IF(($B$15:$B$34=$B95)*($D$15:$K$34=R$88),1,0))</f>
        <v>0</v>
      </c>
      <c r="S95" s="59">
        <f t="array" ref="S95">SUM(IF(($B$15:$B$34=$B95)*($D$15:$K$34=S$88),1,0))</f>
        <v>0</v>
      </c>
      <c r="T95" s="59">
        <f t="array" ref="T95">SUM(IF(($B$15:$B$34=$B95)*($D$15:$K$34=T$88),1,0))</f>
        <v>0</v>
      </c>
      <c r="U95" s="59">
        <f t="array" ref="U95">SUM(IF(($B$15:$B$34=$B95)*($D$15:$K$34=U$88),1,0))</f>
        <v>0</v>
      </c>
      <c r="V95" s="59">
        <f t="array" ref="V95">SUM(IF(($B$15:$B$34=$B95)*($D$15:$K$34=V$88),1,0))</f>
        <v>0</v>
      </c>
      <c r="W95" s="64">
        <f t="shared" si="0"/>
        <v>0</v>
      </c>
    </row>
    <row r="96" spans="1:23" ht="23.25">
      <c r="B96" s="57" t="s">
        <v>65</v>
      </c>
      <c r="C96" s="59">
        <f t="array" ref="C96">SUM(IF(($B$15:$B$34=$B96)*($D$15:$K$34=C$88),1,0))</f>
        <v>0</v>
      </c>
      <c r="D96" s="59">
        <f t="array" ref="D96">SUM(IF(($B$15:$B$34=$B96)*($D$15:$K$34=D$88),1,0))</f>
        <v>0</v>
      </c>
      <c r="E96" s="59">
        <f t="array" ref="E96">SUM(IF(($B$15:$B$34=$B96)*($D$15:$K$34=E$88),1,0))</f>
        <v>0</v>
      </c>
      <c r="F96" s="59">
        <f t="array" ref="F96">SUM(IF(($B$15:$B$34=$B96)*($D$15:$K$34=F$88),1,0))</f>
        <v>0</v>
      </c>
      <c r="G96" s="59">
        <f t="array" ref="G96">SUM(IF(($B$15:$B$34=$B96)*($D$15:$K$34=G$88),1,0))</f>
        <v>0</v>
      </c>
      <c r="H96" s="59">
        <f t="array" ref="H96">SUM(IF(($B$15:$B$34=$B96)*($D$15:$K$34=H$88),1,0))</f>
        <v>0</v>
      </c>
      <c r="I96" s="59">
        <f t="array" ref="I96">SUM(IF(($B$15:$B$34=$B96)*($D$15:$K$34=I$88),1,0))</f>
        <v>0</v>
      </c>
      <c r="J96" s="59">
        <f t="array" ref="J96">SUM(IF(($B$15:$B$34=$B96)*($D$15:$K$34=J$88),1,0))</f>
        <v>0</v>
      </c>
      <c r="K96" s="59">
        <f t="array" ref="K96">SUM(IF(($B$15:$B$34=$B96)*($D$15:$K$34=K$88),1,0))</f>
        <v>0</v>
      </c>
      <c r="L96" s="59">
        <f t="array" ref="L96">SUM(IF(($B$15:$B$34=$B96)*($D$15:$K$34=L$88),1,0))</f>
        <v>0</v>
      </c>
      <c r="M96" s="59">
        <f t="array" ref="M96">SUM(IF(($B$15:$B$34=$B96)*($D$15:$K$34=M$88),1,0))</f>
        <v>0</v>
      </c>
      <c r="N96" s="59">
        <f t="array" ref="N96">SUM(IF(($B$15:$B$34=$B96)*($D$15:$K$34=N$88),1,0))</f>
        <v>0</v>
      </c>
      <c r="O96" s="59">
        <f t="array" ref="O96">SUM(IF(($B$15:$B$34=$B96)*($D$15:$K$34=O$88),1,0))</f>
        <v>0</v>
      </c>
      <c r="P96" s="59">
        <f t="array" ref="P96">SUM(IF(($B$15:$B$34=$B96)*($D$15:$K$34=P$88),1,0))</f>
        <v>0</v>
      </c>
      <c r="Q96" s="59">
        <f t="array" ref="Q96">SUM(IF(($B$15:$B$34=$B96)*($D$15:$K$34=Q$88),1,0))</f>
        <v>0</v>
      </c>
      <c r="R96" s="59">
        <f t="array" ref="R96">SUM(IF(($B$15:$B$34=$B96)*($D$15:$K$34=R$88),1,0))</f>
        <v>0</v>
      </c>
      <c r="S96" s="59">
        <f t="array" ref="S96">SUM(IF(($B$15:$B$34=$B96)*($D$15:$K$34=S$88),1,0))</f>
        <v>0</v>
      </c>
      <c r="T96" s="59">
        <f t="array" ref="T96">SUM(IF(($B$15:$B$34=$B96)*($D$15:$K$34=T$88),1,0))</f>
        <v>0</v>
      </c>
      <c r="U96" s="59">
        <f t="array" ref="U96">SUM(IF(($B$15:$B$34=$B96)*($D$15:$K$34=U$88),1,0))</f>
        <v>0</v>
      </c>
      <c r="V96" s="59">
        <f t="array" ref="V96">SUM(IF(($B$15:$B$34=$B96)*($D$15:$K$34=V$88),1,0))</f>
        <v>0</v>
      </c>
      <c r="W96" s="64">
        <f t="shared" si="0"/>
        <v>0</v>
      </c>
    </row>
    <row r="97" spans="2:23" ht="23.25">
      <c r="B97" s="57" t="s">
        <v>68</v>
      </c>
      <c r="C97" s="59">
        <f t="array" ref="C97">SUM(IF(($B$15:$B$34=$B97)*($D$15:$K$34=C$88),1,0))</f>
        <v>0</v>
      </c>
      <c r="D97" s="59">
        <f t="array" ref="D97">SUM(IF(($B$15:$B$34=$B97)*($D$15:$K$34=D$88),1,0))</f>
        <v>0</v>
      </c>
      <c r="E97" s="59">
        <f t="array" ref="E97">SUM(IF(($B$15:$B$34=$B97)*($D$15:$K$34=E$88),1,0))</f>
        <v>0</v>
      </c>
      <c r="F97" s="59">
        <f t="array" ref="F97">SUM(IF(($B$15:$B$34=$B97)*($D$15:$K$34=F$88),1,0))</f>
        <v>0</v>
      </c>
      <c r="G97" s="59">
        <f t="array" ref="G97">SUM(IF(($B$15:$B$34=$B97)*($D$15:$K$34=G$88),1,0))</f>
        <v>0</v>
      </c>
      <c r="H97" s="59">
        <f t="array" ref="H97">SUM(IF(($B$15:$B$34=$B97)*($D$15:$K$34=H$88),1,0))</f>
        <v>0</v>
      </c>
      <c r="I97" s="59">
        <f t="array" ref="I97">SUM(IF(($B$15:$B$34=$B97)*($D$15:$K$34=I$88),1,0))</f>
        <v>0</v>
      </c>
      <c r="J97" s="59">
        <f t="array" ref="J97">SUM(IF(($B$15:$B$34=$B97)*($D$15:$K$34=J$88),1,0))</f>
        <v>0</v>
      </c>
      <c r="K97" s="59">
        <f t="array" ref="K97">SUM(IF(($B$15:$B$34=$B97)*($D$15:$K$34=K$88),1,0))</f>
        <v>0</v>
      </c>
      <c r="L97" s="59">
        <f t="array" ref="L97">SUM(IF(($B$15:$B$34=$B97)*($D$15:$K$34=L$88),1,0))</f>
        <v>0</v>
      </c>
      <c r="M97" s="59">
        <f t="array" ref="M97">SUM(IF(($B$15:$B$34=$B97)*($D$15:$K$34=M$88),1,0))</f>
        <v>0</v>
      </c>
      <c r="N97" s="59">
        <f t="array" ref="N97">SUM(IF(($B$15:$B$34=$B97)*($D$15:$K$34=N$88),1,0))</f>
        <v>0</v>
      </c>
      <c r="O97" s="59">
        <f t="array" ref="O97">SUM(IF(($B$15:$B$34=$B97)*($D$15:$K$34=O$88),1,0))</f>
        <v>0</v>
      </c>
      <c r="P97" s="59">
        <f t="array" ref="P97">SUM(IF(($B$15:$B$34=$B97)*($D$15:$K$34=P$88),1,0))</f>
        <v>0</v>
      </c>
      <c r="Q97" s="59">
        <f t="array" ref="Q97">SUM(IF(($B$15:$B$34=$B97)*($D$15:$K$34=Q$88),1,0))</f>
        <v>0</v>
      </c>
      <c r="R97" s="59">
        <f t="array" ref="R97">SUM(IF(($B$15:$B$34=$B97)*($D$15:$K$34=R$88),1,0))</f>
        <v>0</v>
      </c>
      <c r="S97" s="59">
        <f t="array" ref="S97">SUM(IF(($B$15:$B$34=$B97)*($D$15:$K$34=S$88),1,0))</f>
        <v>0</v>
      </c>
      <c r="T97" s="59">
        <f t="array" ref="T97">SUM(IF(($B$15:$B$34=$B97)*($D$15:$K$34=T$88),1,0))</f>
        <v>0</v>
      </c>
      <c r="U97" s="59">
        <f t="array" ref="U97">SUM(IF(($B$15:$B$34=$B97)*($D$15:$K$34=U$88),1,0))</f>
        <v>0</v>
      </c>
      <c r="V97" s="59">
        <f t="array" ref="V97">SUM(IF(($B$15:$B$34=$B97)*($D$15:$K$34=V$88),1,0))</f>
        <v>0</v>
      </c>
      <c r="W97" s="64">
        <f t="shared" si="0"/>
        <v>0</v>
      </c>
    </row>
    <row r="98" spans="2:23" ht="23.25">
      <c r="B98" s="57" t="s">
        <v>157</v>
      </c>
      <c r="C98" s="59">
        <f t="array" ref="C98">SUM(IF(($B$15:$B$34=$B98)*($D$15:$K$34=C$88),1,0))</f>
        <v>0</v>
      </c>
      <c r="D98" s="59">
        <f t="array" ref="D98">SUM(IF(($B$15:$B$34=$B98)*($D$15:$K$34=D$88),1,0))</f>
        <v>0</v>
      </c>
      <c r="E98" s="59">
        <f t="array" ref="E98">SUM(IF(($B$15:$B$34=$B98)*($D$15:$K$34=E$88),1,0))</f>
        <v>0</v>
      </c>
      <c r="F98" s="59">
        <f t="array" ref="F98">SUM(IF(($B$15:$B$34=$B98)*($D$15:$K$34=F$88),1,0))</f>
        <v>0</v>
      </c>
      <c r="G98" s="59">
        <f t="array" ref="G98">SUM(IF(($B$15:$B$34=$B98)*($D$15:$K$34=G$88),1,0))</f>
        <v>0</v>
      </c>
      <c r="H98" s="59">
        <f t="array" ref="H98">SUM(IF(($B$15:$B$34=$B98)*($D$15:$K$34=H$88),1,0))</f>
        <v>0</v>
      </c>
      <c r="I98" s="59">
        <f t="array" ref="I98">SUM(IF(($B$15:$B$34=$B98)*($D$15:$K$34=I$88),1,0))</f>
        <v>0</v>
      </c>
      <c r="J98" s="59">
        <f t="array" ref="J98">SUM(IF(($B$15:$B$34=$B98)*($D$15:$K$34=J$88),1,0))</f>
        <v>0</v>
      </c>
      <c r="K98" s="59">
        <f t="array" ref="K98">SUM(IF(($B$15:$B$34=$B98)*($D$15:$K$34=K$88),1,0))</f>
        <v>0</v>
      </c>
      <c r="L98" s="59">
        <f t="array" ref="L98">SUM(IF(($B$15:$B$34=$B98)*($D$15:$K$34=L$88),1,0))</f>
        <v>0</v>
      </c>
      <c r="M98" s="59">
        <f t="array" ref="M98">SUM(IF(($B$15:$B$34=$B98)*($D$15:$K$34=M$88),1,0))</f>
        <v>0</v>
      </c>
      <c r="N98" s="59">
        <f t="array" ref="N98">SUM(IF(($B$15:$B$34=$B98)*($D$15:$K$34=N$88),1,0))</f>
        <v>0</v>
      </c>
      <c r="O98" s="59">
        <f t="array" ref="O98">SUM(IF(($B$15:$B$34=$B98)*($D$15:$K$34=O$88),1,0))</f>
        <v>0</v>
      </c>
      <c r="P98" s="59">
        <f t="array" ref="P98">SUM(IF(($B$15:$B$34=$B98)*($D$15:$K$34=P$88),1,0))</f>
        <v>0</v>
      </c>
      <c r="Q98" s="59">
        <f t="array" ref="Q98">SUM(IF(($B$15:$B$34=$B98)*($D$15:$K$34=Q$88),1,0))</f>
        <v>0</v>
      </c>
      <c r="R98" s="59">
        <f t="array" ref="R98">SUM(IF(($B$15:$B$34=$B98)*($D$15:$K$34=R$88),1,0))</f>
        <v>0</v>
      </c>
      <c r="S98" s="59">
        <f t="array" ref="S98">SUM(IF(($B$15:$B$34=$B98)*($D$15:$K$34=S$88),1,0))</f>
        <v>0</v>
      </c>
      <c r="T98" s="59">
        <f t="array" ref="T98">SUM(IF(($B$15:$B$34=$B98)*($D$15:$K$34=T$88),1,0))</f>
        <v>0</v>
      </c>
      <c r="U98" s="59">
        <f t="array" ref="U98">SUM(IF(($B$15:$B$34=$B98)*($D$15:$K$34=U$88),1,0))</f>
        <v>0</v>
      </c>
      <c r="V98" s="59">
        <f t="array" ref="V98">SUM(IF(($B$15:$B$34=$B98)*($D$15:$K$34=V$88),1,0))</f>
        <v>0</v>
      </c>
      <c r="W98" s="64">
        <f t="shared" si="0"/>
        <v>0</v>
      </c>
    </row>
    <row r="99" spans="2:23" ht="23.25">
      <c r="B99" s="57" t="s">
        <v>64</v>
      </c>
      <c r="C99" s="59">
        <f t="array" ref="C99">SUM(IF(($B$15:$B$34=$B99)*($D$15:$K$34=C$88),1,0))</f>
        <v>0</v>
      </c>
      <c r="D99" s="59">
        <f t="array" ref="D99">SUM(IF(($B$15:$B$34=$B99)*($D$15:$K$34=D$88),1,0))</f>
        <v>0</v>
      </c>
      <c r="E99" s="59">
        <f t="array" ref="E99">SUM(IF(($B$15:$B$34=$B99)*($D$15:$K$34=E$88),1,0))</f>
        <v>0</v>
      </c>
      <c r="F99" s="59">
        <f t="array" ref="F99">SUM(IF(($B$15:$B$34=$B99)*($D$15:$K$34=F$88),1,0))</f>
        <v>0</v>
      </c>
      <c r="G99" s="59">
        <f t="array" ref="G99">SUM(IF(($B$15:$B$34=$B99)*($D$15:$K$34=G$88),1,0))</f>
        <v>0</v>
      </c>
      <c r="H99" s="59">
        <f t="array" ref="H99">SUM(IF(($B$15:$B$34=$B99)*($D$15:$K$34=H$88),1,0))</f>
        <v>0</v>
      </c>
      <c r="I99" s="59">
        <f t="array" ref="I99">SUM(IF(($B$15:$B$34=$B99)*($D$15:$K$34=I$88),1,0))</f>
        <v>0</v>
      </c>
      <c r="J99" s="59">
        <f t="array" ref="J99">SUM(IF(($B$15:$B$34=$B99)*($D$15:$K$34=J$88),1,0))</f>
        <v>0</v>
      </c>
      <c r="K99" s="59">
        <f t="array" ref="K99">SUM(IF(($B$15:$B$34=$B99)*($D$15:$K$34=K$88),1,0))</f>
        <v>0</v>
      </c>
      <c r="L99" s="59">
        <f t="array" ref="L99">SUM(IF(($B$15:$B$34=$B99)*($D$15:$K$34=L$88),1,0))</f>
        <v>0</v>
      </c>
      <c r="M99" s="59">
        <f t="array" ref="M99">SUM(IF(($B$15:$B$34=$B99)*($D$15:$K$34=M$88),1,0))</f>
        <v>0</v>
      </c>
      <c r="N99" s="59">
        <f t="array" ref="N99">SUM(IF(($B$15:$B$34=$B99)*($D$15:$K$34=N$88),1,0))</f>
        <v>0</v>
      </c>
      <c r="O99" s="59">
        <f t="array" ref="O99">SUM(IF(($B$15:$B$34=$B99)*($D$15:$K$34=O$88),1,0))</f>
        <v>0</v>
      </c>
      <c r="P99" s="59">
        <f t="array" ref="P99">SUM(IF(($B$15:$B$34=$B99)*($D$15:$K$34=P$88),1,0))</f>
        <v>0</v>
      </c>
      <c r="Q99" s="59">
        <f t="array" ref="Q99">SUM(IF(($B$15:$B$34=$B99)*($D$15:$K$34=Q$88),1,0))</f>
        <v>0</v>
      </c>
      <c r="R99" s="59">
        <f t="array" ref="R99">SUM(IF(($B$15:$B$34=$B99)*($D$15:$K$34=R$88),1,0))</f>
        <v>0</v>
      </c>
      <c r="S99" s="59">
        <f t="array" ref="S99">SUM(IF(($B$15:$B$34=$B99)*($D$15:$K$34=S$88),1,0))</f>
        <v>0</v>
      </c>
      <c r="T99" s="59">
        <f t="array" ref="T99">SUM(IF(($B$15:$B$34=$B99)*($D$15:$K$34=T$88),1,0))</f>
        <v>0</v>
      </c>
      <c r="U99" s="59">
        <f t="array" ref="U99">SUM(IF(($B$15:$B$34=$B99)*($D$15:$K$34=U$88),1,0))</f>
        <v>0</v>
      </c>
      <c r="V99" s="59">
        <f t="array" ref="V99">SUM(IF(($B$15:$B$34=$B99)*($D$15:$K$34=V$88),1,0))</f>
        <v>0</v>
      </c>
      <c r="W99" s="64">
        <f t="shared" si="0"/>
        <v>0</v>
      </c>
    </row>
    <row r="100" spans="2:23" ht="23.25">
      <c r="B100" s="57" t="s">
        <v>115</v>
      </c>
      <c r="C100" s="59">
        <f t="array" ref="C100">SUM(IF(($B$15:$B$34=$B100)*($D$15:$K$34=C$88),1,0))</f>
        <v>0</v>
      </c>
      <c r="D100" s="59">
        <f t="array" ref="D100">SUM(IF(($B$15:$B$34=$B100)*($D$15:$K$34=D$88),1,0))</f>
        <v>0</v>
      </c>
      <c r="E100" s="59">
        <f t="array" ref="E100">SUM(IF(($B$15:$B$34=$B100)*($D$15:$K$34=E$88),1,0))</f>
        <v>0</v>
      </c>
      <c r="F100" s="59">
        <f t="array" ref="F100">SUM(IF(($B$15:$B$34=$B100)*($D$15:$K$34=F$88),1,0))</f>
        <v>0</v>
      </c>
      <c r="G100" s="59">
        <f t="array" ref="G100">SUM(IF(($B$15:$B$34=$B100)*($D$15:$K$34=G$88),1,0))</f>
        <v>0</v>
      </c>
      <c r="H100" s="59">
        <f t="array" ref="H100">SUM(IF(($B$15:$B$34=$B100)*($D$15:$K$34=H$88),1,0))</f>
        <v>0</v>
      </c>
      <c r="I100" s="59">
        <f t="array" ref="I100">SUM(IF(($B$15:$B$34=$B100)*($D$15:$K$34=I$88),1,0))</f>
        <v>0</v>
      </c>
      <c r="J100" s="59">
        <f t="array" ref="J100">SUM(IF(($B$15:$B$34=$B100)*($D$15:$K$34=J$88),1,0))</f>
        <v>0</v>
      </c>
      <c r="K100" s="59">
        <f t="array" ref="K100">SUM(IF(($B$15:$B$34=$B100)*($D$15:$K$34=K$88),1,0))</f>
        <v>0</v>
      </c>
      <c r="L100" s="59">
        <f t="array" ref="L100">SUM(IF(($B$15:$B$34=$B100)*($D$15:$K$34=L$88),1,0))</f>
        <v>0</v>
      </c>
      <c r="M100" s="59">
        <f t="array" ref="M100">SUM(IF(($B$15:$B$34=$B100)*($D$15:$K$34=M$88),1,0))</f>
        <v>0</v>
      </c>
      <c r="N100" s="59">
        <f t="array" ref="N100">SUM(IF(($B$15:$B$34=$B100)*($D$15:$K$34=N$88),1,0))</f>
        <v>0</v>
      </c>
      <c r="O100" s="59">
        <f t="array" ref="O100">SUM(IF(($B$15:$B$34=$B100)*($D$15:$K$34=O$88),1,0))</f>
        <v>0</v>
      </c>
      <c r="P100" s="59">
        <f t="array" ref="P100">SUM(IF(($B$15:$B$34=$B100)*($D$15:$K$34=P$88),1,0))</f>
        <v>0</v>
      </c>
      <c r="Q100" s="59">
        <f t="array" ref="Q100">SUM(IF(($B$15:$B$34=$B100)*($D$15:$K$34=Q$88),1,0))</f>
        <v>0</v>
      </c>
      <c r="R100" s="59">
        <f t="array" ref="R100">SUM(IF(($B$15:$B$34=$B100)*($D$15:$K$34=R$88),1,0))</f>
        <v>0</v>
      </c>
      <c r="S100" s="59">
        <f t="array" ref="S100">SUM(IF(($B$15:$B$34=$B100)*($D$15:$K$34=S$88),1,0))</f>
        <v>0</v>
      </c>
      <c r="T100" s="59">
        <f t="array" ref="T100">SUM(IF(($B$15:$B$34=$B100)*($D$15:$K$34=T$88),1,0))</f>
        <v>0</v>
      </c>
      <c r="U100" s="59">
        <f t="array" ref="U100">SUM(IF(($B$15:$B$34=$B100)*($D$15:$K$34=U$88),1,0))</f>
        <v>0</v>
      </c>
      <c r="V100" s="59">
        <f t="array" ref="V100">SUM(IF(($B$15:$B$34=$B100)*($D$15:$K$34=V$88),1,0))</f>
        <v>0</v>
      </c>
      <c r="W100" s="64">
        <f t="shared" si="0"/>
        <v>0</v>
      </c>
    </row>
    <row r="101" spans="2:23" ht="23.25">
      <c r="B101" s="57" t="s">
        <v>99</v>
      </c>
      <c r="C101" s="59">
        <f t="array" ref="C101">SUM(IF(($B$15:$B$34=$B101)*($D$15:$K$34=C$88),1,0))</f>
        <v>0</v>
      </c>
      <c r="D101" s="59">
        <f t="array" ref="D101">SUM(IF(($B$15:$B$34=$B101)*($D$15:$K$34=D$88),1,0))</f>
        <v>0</v>
      </c>
      <c r="E101" s="59">
        <f t="array" ref="E101">SUM(IF(($B$15:$B$34=$B101)*($D$15:$K$34=E$88),1,0))</f>
        <v>0</v>
      </c>
      <c r="F101" s="59">
        <f t="array" ref="F101">SUM(IF(($B$15:$B$34=$B101)*($D$15:$K$34=F$88),1,0))</f>
        <v>0</v>
      </c>
      <c r="G101" s="59">
        <f t="array" ref="G101">SUM(IF(($B$15:$B$34=$B101)*($D$15:$K$34=G$88),1,0))</f>
        <v>0</v>
      </c>
      <c r="H101" s="59">
        <f t="array" ref="H101">SUM(IF(($B$15:$B$34=$B101)*($D$15:$K$34=H$88),1,0))</f>
        <v>0</v>
      </c>
      <c r="I101" s="59">
        <f t="array" ref="I101">SUM(IF(($B$15:$B$34=$B101)*($D$15:$K$34=I$88),1,0))</f>
        <v>0</v>
      </c>
      <c r="J101" s="59">
        <f t="array" ref="J101">SUM(IF(($B$15:$B$34=$B101)*($D$15:$K$34=J$88),1,0))</f>
        <v>0</v>
      </c>
      <c r="K101" s="59">
        <f t="array" ref="K101">SUM(IF(($B$15:$B$34=$B101)*($D$15:$K$34=K$88),1,0))</f>
        <v>0</v>
      </c>
      <c r="L101" s="59">
        <f t="array" ref="L101">SUM(IF(($B$15:$B$34=$B101)*($D$15:$K$34=L$88),1,0))</f>
        <v>0</v>
      </c>
      <c r="M101" s="59">
        <f t="array" ref="M101">SUM(IF(($B$15:$B$34=$B101)*($D$15:$K$34=M$88),1,0))</f>
        <v>0</v>
      </c>
      <c r="N101" s="59">
        <f t="array" ref="N101">SUM(IF(($B$15:$B$34=$B101)*($D$15:$K$34=N$88),1,0))</f>
        <v>0</v>
      </c>
      <c r="O101" s="59">
        <f t="array" ref="O101">SUM(IF(($B$15:$B$34=$B101)*($D$15:$K$34=O$88),1,0))</f>
        <v>0</v>
      </c>
      <c r="P101" s="59">
        <f t="array" ref="P101">SUM(IF(($B$15:$B$34=$B101)*($D$15:$K$34=P$88),1,0))</f>
        <v>0</v>
      </c>
      <c r="Q101" s="59">
        <f t="array" ref="Q101">SUM(IF(($B$15:$B$34=$B101)*($D$15:$K$34=Q$88),1,0))</f>
        <v>0</v>
      </c>
      <c r="R101" s="59">
        <f t="array" ref="R101">SUM(IF(($B$15:$B$34=$B101)*($D$15:$K$34=R$88),1,0))</f>
        <v>0</v>
      </c>
      <c r="S101" s="59">
        <f t="array" ref="S101">SUM(IF(($B$15:$B$34=$B101)*($D$15:$K$34=S$88),1,0))</f>
        <v>0</v>
      </c>
      <c r="T101" s="59">
        <f t="array" ref="T101">SUM(IF(($B$15:$B$34=$B101)*($D$15:$K$34=T$88),1,0))</f>
        <v>0</v>
      </c>
      <c r="U101" s="59">
        <f t="array" ref="U101">SUM(IF(($B$15:$B$34=$B101)*($D$15:$K$34=U$88),1,0))</f>
        <v>0</v>
      </c>
      <c r="V101" s="59">
        <f t="array" ref="V101">SUM(IF(($B$15:$B$34=$B101)*($D$15:$K$34=V$88),1,0))</f>
        <v>0</v>
      </c>
      <c r="W101" s="64">
        <f t="shared" si="0"/>
        <v>0</v>
      </c>
    </row>
    <row r="102" spans="2:23" ht="23.25">
      <c r="B102" s="57" t="s">
        <v>116</v>
      </c>
      <c r="C102" s="59">
        <f t="array" ref="C102">SUM(IF(($B$15:$B$34=$B102)*($D$15:$K$34=C$88),1,0))</f>
        <v>0</v>
      </c>
      <c r="D102" s="59">
        <f t="array" ref="D102">SUM(IF(($B$15:$B$34=$B102)*($D$15:$K$34=D$88),1,0))</f>
        <v>0</v>
      </c>
      <c r="E102" s="59">
        <f t="array" ref="E102">SUM(IF(($B$15:$B$34=$B102)*($D$15:$K$34=E$88),1,0))</f>
        <v>0</v>
      </c>
      <c r="F102" s="59">
        <f t="array" ref="F102">SUM(IF(($B$15:$B$34=$B102)*($D$15:$K$34=F$88),1,0))</f>
        <v>0</v>
      </c>
      <c r="G102" s="59">
        <f t="array" ref="G102">SUM(IF(($B$15:$B$34=$B102)*($D$15:$K$34=G$88),1,0))</f>
        <v>0</v>
      </c>
      <c r="H102" s="59">
        <f t="array" ref="H102">SUM(IF(($B$15:$B$34=$B102)*($D$15:$K$34=H$88),1,0))</f>
        <v>0</v>
      </c>
      <c r="I102" s="59">
        <f t="array" ref="I102">SUM(IF(($B$15:$B$34=$B102)*($D$15:$K$34=I$88),1,0))</f>
        <v>0</v>
      </c>
      <c r="J102" s="59">
        <f t="array" ref="J102">SUM(IF(($B$15:$B$34=$B102)*($D$15:$K$34=J$88),1,0))</f>
        <v>0</v>
      </c>
      <c r="K102" s="59">
        <f t="array" ref="K102">SUM(IF(($B$15:$B$34=$B102)*($D$15:$K$34=K$88),1,0))</f>
        <v>0</v>
      </c>
      <c r="L102" s="59">
        <f t="array" ref="L102">SUM(IF(($B$15:$B$34=$B102)*($D$15:$K$34=L$88),1,0))</f>
        <v>0</v>
      </c>
      <c r="M102" s="59">
        <f t="array" ref="M102">SUM(IF(($B$15:$B$34=$B102)*($D$15:$K$34=M$88),1,0))</f>
        <v>0</v>
      </c>
      <c r="N102" s="59">
        <f t="array" ref="N102">SUM(IF(($B$15:$B$34=$B102)*($D$15:$K$34=N$88),1,0))</f>
        <v>0</v>
      </c>
      <c r="O102" s="59">
        <f t="array" ref="O102">SUM(IF(($B$15:$B$34=$B102)*($D$15:$K$34=O$88),1,0))</f>
        <v>0</v>
      </c>
      <c r="P102" s="59">
        <f t="array" ref="P102">SUM(IF(($B$15:$B$34=$B102)*($D$15:$K$34=P$88),1,0))</f>
        <v>0</v>
      </c>
      <c r="Q102" s="59">
        <f t="array" ref="Q102">SUM(IF(($B$15:$B$34=$B102)*($D$15:$K$34=Q$88),1,0))</f>
        <v>0</v>
      </c>
      <c r="R102" s="59">
        <f t="array" ref="R102">SUM(IF(($B$15:$B$34=$B102)*($D$15:$K$34=R$88),1,0))</f>
        <v>0</v>
      </c>
      <c r="S102" s="59">
        <f t="array" ref="S102">SUM(IF(($B$15:$B$34=$B102)*($D$15:$K$34=S$88),1,0))</f>
        <v>0</v>
      </c>
      <c r="T102" s="59">
        <f t="array" ref="T102">SUM(IF(($B$15:$B$34=$B102)*($D$15:$K$34=T$88),1,0))</f>
        <v>0</v>
      </c>
      <c r="U102" s="59">
        <f t="array" ref="U102">SUM(IF(($B$15:$B$34=$B102)*($D$15:$K$34=U$88),1,0))</f>
        <v>0</v>
      </c>
      <c r="V102" s="59">
        <f t="array" ref="V102">SUM(IF(($B$15:$B$34=$B102)*($D$15:$K$34=V$88),1,0))</f>
        <v>0</v>
      </c>
      <c r="W102" s="64">
        <f t="shared" si="0"/>
        <v>0</v>
      </c>
    </row>
    <row r="103" spans="2:23" ht="23.25">
      <c r="B103" s="57" t="s">
        <v>110</v>
      </c>
      <c r="C103" s="59">
        <f t="array" ref="C103">SUM(IF(($B$15:$B$34=$B103)*($D$15:$K$34=C$88),1,0))</f>
        <v>0</v>
      </c>
      <c r="D103" s="59">
        <f t="array" ref="D103">SUM(IF(($B$15:$B$34=$B103)*($D$15:$K$34=D$88),1,0))</f>
        <v>0</v>
      </c>
      <c r="E103" s="59">
        <f t="array" ref="E103">SUM(IF(($B$15:$B$34=$B103)*($D$15:$K$34=E$88),1,0))</f>
        <v>0</v>
      </c>
      <c r="F103" s="59">
        <f t="array" ref="F103">SUM(IF(($B$15:$B$34=$B103)*($D$15:$K$34=F$88),1,0))</f>
        <v>0</v>
      </c>
      <c r="G103" s="59">
        <f t="array" ref="G103">SUM(IF(($B$15:$B$34=$B103)*($D$15:$K$34=G$88),1,0))</f>
        <v>0</v>
      </c>
      <c r="H103" s="59">
        <f t="array" ref="H103">SUM(IF(($B$15:$B$34=$B103)*($D$15:$K$34=H$88),1,0))</f>
        <v>0</v>
      </c>
      <c r="I103" s="59">
        <f t="array" ref="I103">SUM(IF(($B$15:$B$34=$B103)*($D$15:$K$34=I$88),1,0))</f>
        <v>0</v>
      </c>
      <c r="J103" s="59">
        <f t="array" ref="J103">SUM(IF(($B$15:$B$34=$B103)*($D$15:$K$34=J$88),1,0))</f>
        <v>0</v>
      </c>
      <c r="K103" s="59">
        <f t="array" ref="K103">SUM(IF(($B$15:$B$34=$B103)*($D$15:$K$34=K$88),1,0))</f>
        <v>0</v>
      </c>
      <c r="L103" s="59">
        <f t="array" ref="L103">SUM(IF(($B$15:$B$34=$B103)*($D$15:$K$34=L$88),1,0))</f>
        <v>0</v>
      </c>
      <c r="M103" s="59">
        <f t="array" ref="M103">SUM(IF(($B$15:$B$34=$B103)*($D$15:$K$34=M$88),1,0))</f>
        <v>0</v>
      </c>
      <c r="N103" s="59">
        <f t="array" ref="N103">SUM(IF(($B$15:$B$34=$B103)*($D$15:$K$34=N$88),1,0))</f>
        <v>0</v>
      </c>
      <c r="O103" s="59">
        <f t="array" ref="O103">SUM(IF(($B$15:$B$34=$B103)*($D$15:$K$34=O$88),1,0))</f>
        <v>0</v>
      </c>
      <c r="P103" s="59">
        <f t="array" ref="P103">SUM(IF(($B$15:$B$34=$B103)*($D$15:$K$34=P$88),1,0))</f>
        <v>0</v>
      </c>
      <c r="Q103" s="59">
        <f t="array" ref="Q103">SUM(IF(($B$15:$B$34=$B103)*($D$15:$K$34=Q$88),1,0))</f>
        <v>0</v>
      </c>
      <c r="R103" s="59">
        <f t="array" ref="R103">SUM(IF(($B$15:$B$34=$B103)*($D$15:$K$34=R$88),1,0))</f>
        <v>0</v>
      </c>
      <c r="S103" s="59">
        <f t="array" ref="S103">SUM(IF(($B$15:$B$34=$B103)*($D$15:$K$34=S$88),1,0))</f>
        <v>0</v>
      </c>
      <c r="T103" s="59">
        <f t="array" ref="T103">SUM(IF(($B$15:$B$34=$B103)*($D$15:$K$34=T$88),1,0))</f>
        <v>0</v>
      </c>
      <c r="U103" s="59">
        <f t="array" ref="U103">SUM(IF(($B$15:$B$34=$B103)*($D$15:$K$34=U$88),1,0))</f>
        <v>0</v>
      </c>
      <c r="V103" s="59">
        <f t="array" ref="V103">SUM(IF(($B$15:$B$34=$B103)*($D$15:$K$34=V$88),1,0))</f>
        <v>0</v>
      </c>
      <c r="W103" s="64">
        <f t="shared" si="0"/>
        <v>0</v>
      </c>
    </row>
    <row r="104" spans="2:23" ht="23.25">
      <c r="B104" s="57" t="s">
        <v>7</v>
      </c>
      <c r="C104" s="59">
        <f t="array" ref="C104">SUM(IF(($B$15:$B$34=$B104)*($D$15:$K$34=C$88),1,0))</f>
        <v>0</v>
      </c>
      <c r="D104" s="59">
        <f t="array" ref="D104">SUM(IF(($B$15:$B$34=$B104)*($D$15:$K$34=D$88),1,0))</f>
        <v>0</v>
      </c>
      <c r="E104" s="59">
        <f t="array" ref="E104">SUM(IF(($B$15:$B$34=$B104)*($D$15:$K$34=E$88),1,0))</f>
        <v>0</v>
      </c>
      <c r="F104" s="59">
        <f t="array" ref="F104">SUM(IF(($B$15:$B$34=$B104)*($D$15:$K$34=F$88),1,0))</f>
        <v>0</v>
      </c>
      <c r="G104" s="59">
        <f t="array" ref="G104">SUM(IF(($B$15:$B$34=$B104)*($D$15:$K$34=G$88),1,0))</f>
        <v>0</v>
      </c>
      <c r="H104" s="59">
        <f t="array" ref="H104">SUM(IF(($B$15:$B$34=$B104)*($D$15:$K$34=H$88),1,0))</f>
        <v>0</v>
      </c>
      <c r="I104" s="59">
        <f t="array" ref="I104">SUM(IF(($B$15:$B$34=$B104)*($D$15:$K$34=I$88),1,0))</f>
        <v>0</v>
      </c>
      <c r="J104" s="59">
        <f t="array" ref="J104">SUM(IF(($B$15:$B$34=$B104)*($D$15:$K$34=J$88),1,0))</f>
        <v>0</v>
      </c>
      <c r="K104" s="59">
        <f t="array" ref="K104">SUM(IF(($B$15:$B$34=$B104)*($D$15:$K$34=K$88),1,0))</f>
        <v>0</v>
      </c>
      <c r="L104" s="59">
        <f t="array" ref="L104">SUM(IF(($B$15:$B$34=$B104)*($D$15:$K$34=L$88),1,0))</f>
        <v>0</v>
      </c>
      <c r="M104" s="59">
        <f t="array" ref="M104">SUM(IF(($B$15:$B$34=$B104)*($D$15:$K$34=M$88),1,0))</f>
        <v>0</v>
      </c>
      <c r="N104" s="59">
        <f t="array" ref="N104">SUM(IF(($B$15:$B$34=$B104)*($D$15:$K$34=N$88),1,0))</f>
        <v>0</v>
      </c>
      <c r="O104" s="59">
        <f t="array" ref="O104">SUM(IF(($B$15:$B$34=$B104)*($D$15:$K$34=O$88),1,0))</f>
        <v>0</v>
      </c>
      <c r="P104" s="59">
        <f t="array" ref="P104">SUM(IF(($B$15:$B$34=$B104)*($D$15:$K$34=P$88),1,0))</f>
        <v>0</v>
      </c>
      <c r="Q104" s="59">
        <f t="array" ref="Q104">SUM(IF(($B$15:$B$34=$B104)*($D$15:$K$34=Q$88),1,0))</f>
        <v>0</v>
      </c>
      <c r="R104" s="59">
        <f t="array" ref="R104">SUM(IF(($B$15:$B$34=$B104)*($D$15:$K$34=R$88),1,0))</f>
        <v>0</v>
      </c>
      <c r="S104" s="59">
        <f t="array" ref="S104">SUM(IF(($B$15:$B$34=$B104)*($D$15:$K$34=S$88),1,0))</f>
        <v>0</v>
      </c>
      <c r="T104" s="59">
        <f t="array" ref="T104">SUM(IF(($B$15:$B$34=$B104)*($D$15:$K$34=T$88),1,0))</f>
        <v>0</v>
      </c>
      <c r="U104" s="59">
        <f t="array" ref="U104">SUM(IF(($B$15:$B$34=$B104)*($D$15:$K$34=U$88),1,0))</f>
        <v>0</v>
      </c>
      <c r="V104" s="59">
        <f t="array" ref="V104">SUM(IF(($B$15:$B$34=$B104)*($D$15:$K$34=V$88),1,0))</f>
        <v>0</v>
      </c>
      <c r="W104" s="64">
        <f t="shared" si="0"/>
        <v>0</v>
      </c>
    </row>
    <row r="105" spans="2:23" ht="23.25">
      <c r="B105" s="57" t="s">
        <v>41</v>
      </c>
      <c r="C105" s="59">
        <f t="array" ref="C105">SUM(IF(($B$15:$B$34=$B105)*($D$15:$K$34=C$88),1,0))</f>
        <v>0</v>
      </c>
      <c r="D105" s="59">
        <f t="array" ref="D105">SUM(IF(($B$15:$B$34=$B105)*($D$15:$K$34=D$88),1,0))</f>
        <v>0</v>
      </c>
      <c r="E105" s="59">
        <f t="array" ref="E105">SUM(IF(($B$15:$B$34=$B105)*($D$15:$K$34=E$88),1,0))</f>
        <v>0</v>
      </c>
      <c r="F105" s="59">
        <f t="array" ref="F105">SUM(IF(($B$15:$B$34=$B105)*($D$15:$K$34=F$88),1,0))</f>
        <v>0</v>
      </c>
      <c r="G105" s="59">
        <f t="array" ref="G105">SUM(IF(($B$15:$B$34=$B105)*($D$15:$K$34=G$88),1,0))</f>
        <v>0</v>
      </c>
      <c r="H105" s="59">
        <f t="array" ref="H105">SUM(IF(($B$15:$B$34=$B105)*($D$15:$K$34=H$88),1,0))</f>
        <v>0</v>
      </c>
      <c r="I105" s="59">
        <f t="array" ref="I105">SUM(IF(($B$15:$B$34=$B105)*($D$15:$K$34=I$88),1,0))</f>
        <v>0</v>
      </c>
      <c r="J105" s="59">
        <f t="array" ref="J105">SUM(IF(($B$15:$B$34=$B105)*($D$15:$K$34=J$88),1,0))</f>
        <v>0</v>
      </c>
      <c r="K105" s="59">
        <f t="array" ref="K105">SUM(IF(($B$15:$B$34=$B105)*($D$15:$K$34=K$88),1,0))</f>
        <v>0</v>
      </c>
      <c r="L105" s="59">
        <f t="array" ref="L105">SUM(IF(($B$15:$B$34=$B105)*($D$15:$K$34=L$88),1,0))</f>
        <v>0</v>
      </c>
      <c r="M105" s="59">
        <f t="array" ref="M105">SUM(IF(($B$15:$B$34=$B105)*($D$15:$K$34=M$88),1,0))</f>
        <v>0</v>
      </c>
      <c r="N105" s="59">
        <f t="array" ref="N105">SUM(IF(($B$15:$B$34=$B105)*($D$15:$K$34=N$88),1,0))</f>
        <v>0</v>
      </c>
      <c r="O105" s="59">
        <f t="array" ref="O105">SUM(IF(($B$15:$B$34=$B105)*($D$15:$K$34=O$88),1,0))</f>
        <v>0</v>
      </c>
      <c r="P105" s="59">
        <f t="array" ref="P105">SUM(IF(($B$15:$B$34=$B105)*($D$15:$K$34=P$88),1,0))</f>
        <v>0</v>
      </c>
      <c r="Q105" s="59">
        <f t="array" ref="Q105">SUM(IF(($B$15:$B$34=$B105)*($D$15:$K$34=Q$88),1,0))</f>
        <v>0</v>
      </c>
      <c r="R105" s="59">
        <f t="array" ref="R105">SUM(IF(($B$15:$B$34=$B105)*($D$15:$K$34=R$88),1,0))</f>
        <v>0</v>
      </c>
      <c r="S105" s="59">
        <f t="array" ref="S105">SUM(IF(($B$15:$B$34=$B105)*($D$15:$K$34=S$88),1,0))</f>
        <v>0</v>
      </c>
      <c r="T105" s="59">
        <f t="array" ref="T105">SUM(IF(($B$15:$B$34=$B105)*($D$15:$K$34=T$88),1,0))</f>
        <v>0</v>
      </c>
      <c r="U105" s="59">
        <f t="array" ref="U105">SUM(IF(($B$15:$B$34=$B105)*($D$15:$K$34=U$88),1,0))</f>
        <v>0</v>
      </c>
      <c r="V105" s="59">
        <f t="array" ref="V105">SUM(IF(($B$15:$B$34=$B105)*($D$15:$K$34=V$88),1,0))</f>
        <v>0</v>
      </c>
      <c r="W105" s="64">
        <f t="shared" si="0"/>
        <v>0</v>
      </c>
    </row>
    <row r="106" spans="2:23" ht="23.25">
      <c r="B106" s="57" t="s">
        <v>111</v>
      </c>
      <c r="C106" s="59">
        <f t="array" ref="C106">SUM(IF(($B$15:$B$34=$B106)*($D$15:$K$34=C$88),1,0))</f>
        <v>0</v>
      </c>
      <c r="D106" s="59">
        <f t="array" ref="D106">SUM(IF(($B$15:$B$34=$B106)*($D$15:$K$34=D$88),1,0))</f>
        <v>0</v>
      </c>
      <c r="E106" s="59">
        <f t="array" ref="E106">SUM(IF(($B$15:$B$34=$B106)*($D$15:$K$34=E$88),1,0))</f>
        <v>0</v>
      </c>
      <c r="F106" s="59">
        <f t="array" ref="F106">SUM(IF(($B$15:$B$34=$B106)*($D$15:$K$34=F$88),1,0))</f>
        <v>0</v>
      </c>
      <c r="G106" s="59">
        <f t="array" ref="G106">SUM(IF(($B$15:$B$34=$B106)*($D$15:$K$34=G$88),1,0))</f>
        <v>0</v>
      </c>
      <c r="H106" s="59">
        <f t="array" ref="H106">SUM(IF(($B$15:$B$34=$B106)*($D$15:$K$34=H$88),1,0))</f>
        <v>0</v>
      </c>
      <c r="I106" s="59">
        <f t="array" ref="I106">SUM(IF(($B$15:$B$34=$B106)*($D$15:$K$34=I$88),1,0))</f>
        <v>0</v>
      </c>
      <c r="J106" s="59">
        <f t="array" ref="J106">SUM(IF(($B$15:$B$34=$B106)*($D$15:$K$34=J$88),1,0))</f>
        <v>0</v>
      </c>
      <c r="K106" s="59">
        <f t="array" ref="K106">SUM(IF(($B$15:$B$34=$B106)*($D$15:$K$34=K$88),1,0))</f>
        <v>0</v>
      </c>
      <c r="L106" s="59">
        <f t="array" ref="L106">SUM(IF(($B$15:$B$34=$B106)*($D$15:$K$34=L$88),1,0))</f>
        <v>0</v>
      </c>
      <c r="M106" s="59">
        <f t="array" ref="M106">SUM(IF(($B$15:$B$34=$B106)*($D$15:$K$34=M$88),1,0))</f>
        <v>0</v>
      </c>
      <c r="N106" s="59">
        <f t="array" ref="N106">SUM(IF(($B$15:$B$34=$B106)*($D$15:$K$34=N$88),1,0))</f>
        <v>0</v>
      </c>
      <c r="O106" s="59">
        <f t="array" ref="O106">SUM(IF(($B$15:$B$34=$B106)*($D$15:$K$34=O$88),1,0))</f>
        <v>0</v>
      </c>
      <c r="P106" s="59">
        <f t="array" ref="P106">SUM(IF(($B$15:$B$34=$B106)*($D$15:$K$34=P$88),1,0))</f>
        <v>0</v>
      </c>
      <c r="Q106" s="59">
        <f t="array" ref="Q106">SUM(IF(($B$15:$B$34=$B106)*($D$15:$K$34=Q$88),1,0))</f>
        <v>0</v>
      </c>
      <c r="R106" s="59">
        <f t="array" ref="R106">SUM(IF(($B$15:$B$34=$B106)*($D$15:$K$34=R$88),1,0))</f>
        <v>0</v>
      </c>
      <c r="S106" s="59">
        <f t="array" ref="S106">SUM(IF(($B$15:$B$34=$B106)*($D$15:$K$34=S$88),1,0))</f>
        <v>0</v>
      </c>
      <c r="T106" s="59">
        <f t="array" ref="T106">SUM(IF(($B$15:$B$34=$B106)*($D$15:$K$34=T$88),1,0))</f>
        <v>0</v>
      </c>
      <c r="U106" s="59">
        <f t="array" ref="U106">SUM(IF(($B$15:$B$34=$B106)*($D$15:$K$34=U$88),1,0))</f>
        <v>0</v>
      </c>
      <c r="V106" s="59">
        <f t="array" ref="V106">SUM(IF(($B$15:$B$34=$B106)*($D$15:$K$34=V$88),1,0))</f>
        <v>0</v>
      </c>
      <c r="W106" s="64">
        <f t="shared" si="0"/>
        <v>0</v>
      </c>
    </row>
    <row r="107" spans="2:23" ht="23.25">
      <c r="B107" s="57" t="s">
        <v>93</v>
      </c>
      <c r="C107" s="59">
        <f t="array" ref="C107">SUM(IF(($B$15:$B$34=$B107)*($D$15:$K$34=C$88),1,0))</f>
        <v>0</v>
      </c>
      <c r="D107" s="59">
        <f t="array" ref="D107">SUM(IF(($B$15:$B$34=$B107)*($D$15:$K$34=D$88),1,0))</f>
        <v>0</v>
      </c>
      <c r="E107" s="59">
        <f t="array" ref="E107">SUM(IF(($B$15:$B$34=$B107)*($D$15:$K$34=E$88),1,0))</f>
        <v>0</v>
      </c>
      <c r="F107" s="59">
        <f t="array" ref="F107">SUM(IF(($B$15:$B$34=$B107)*($D$15:$K$34=F$88),1,0))</f>
        <v>0</v>
      </c>
      <c r="G107" s="59">
        <f t="array" ref="G107">SUM(IF(($B$15:$B$34=$B107)*($D$15:$K$34=G$88),1,0))</f>
        <v>0</v>
      </c>
      <c r="H107" s="59">
        <f t="array" ref="H107">SUM(IF(($B$15:$B$34=$B107)*($D$15:$K$34=H$88),1,0))</f>
        <v>0</v>
      </c>
      <c r="I107" s="59">
        <f t="array" ref="I107">SUM(IF(($B$15:$B$34=$B107)*($D$15:$K$34=I$88),1,0))</f>
        <v>0</v>
      </c>
      <c r="J107" s="59">
        <f t="array" ref="J107">SUM(IF(($B$15:$B$34=$B107)*($D$15:$K$34=J$88),1,0))</f>
        <v>0</v>
      </c>
      <c r="K107" s="59">
        <f t="array" ref="K107">SUM(IF(($B$15:$B$34=$B107)*($D$15:$K$34=K$88),1,0))</f>
        <v>0</v>
      </c>
      <c r="L107" s="59">
        <f t="array" ref="L107">SUM(IF(($B$15:$B$34=$B107)*($D$15:$K$34=L$88),1,0))</f>
        <v>0</v>
      </c>
      <c r="M107" s="59">
        <f t="array" ref="M107">SUM(IF(($B$15:$B$34=$B107)*($D$15:$K$34=M$88),1,0))</f>
        <v>0</v>
      </c>
      <c r="N107" s="59">
        <f t="array" ref="N107">SUM(IF(($B$15:$B$34=$B107)*($D$15:$K$34=N$88),1,0))</f>
        <v>0</v>
      </c>
      <c r="O107" s="59">
        <f t="array" ref="O107">SUM(IF(($B$15:$B$34=$B107)*($D$15:$K$34=O$88),1,0))</f>
        <v>0</v>
      </c>
      <c r="P107" s="59">
        <f t="array" ref="P107">SUM(IF(($B$15:$B$34=$B107)*($D$15:$K$34=P$88),1,0))</f>
        <v>0</v>
      </c>
      <c r="Q107" s="59">
        <f t="array" ref="Q107">SUM(IF(($B$15:$B$34=$B107)*($D$15:$K$34=Q$88),1,0))</f>
        <v>0</v>
      </c>
      <c r="R107" s="59">
        <f t="array" ref="R107">SUM(IF(($B$15:$B$34=$B107)*($D$15:$K$34=R$88),1,0))</f>
        <v>0</v>
      </c>
      <c r="S107" s="59">
        <f t="array" ref="S107">SUM(IF(($B$15:$B$34=$B107)*($D$15:$K$34=S$88),1,0))</f>
        <v>0</v>
      </c>
      <c r="T107" s="59">
        <f t="array" ref="T107">SUM(IF(($B$15:$B$34=$B107)*($D$15:$K$34=T$88),1,0))</f>
        <v>0</v>
      </c>
      <c r="U107" s="59">
        <f t="array" ref="U107">SUM(IF(($B$15:$B$34=$B107)*($D$15:$K$34=U$88),1,0))</f>
        <v>0</v>
      </c>
      <c r="V107" s="59">
        <f t="array" ref="V107">SUM(IF(($B$15:$B$34=$B107)*($D$15:$K$34=V$88),1,0))</f>
        <v>0</v>
      </c>
      <c r="W107" s="64">
        <f t="shared" si="0"/>
        <v>0</v>
      </c>
    </row>
    <row r="108" spans="2:23" ht="23.25">
      <c r="B108" s="57" t="s">
        <v>11</v>
      </c>
      <c r="C108" s="59">
        <f t="array" ref="C108">SUM(IF(($B$15:$B$34=$B108)*($D$15:$K$34=C$88),1,0))</f>
        <v>0</v>
      </c>
      <c r="D108" s="59">
        <f t="array" ref="D108">SUM(IF(($B$15:$B$34=$B108)*($D$15:$K$34=D$88),1,0))</f>
        <v>0</v>
      </c>
      <c r="E108" s="59">
        <f t="array" ref="E108">SUM(IF(($B$15:$B$34=$B108)*($D$15:$K$34=E$88),1,0))</f>
        <v>0</v>
      </c>
      <c r="F108" s="59">
        <f t="array" ref="F108">SUM(IF(($B$15:$B$34=$B108)*($D$15:$K$34=F$88),1,0))</f>
        <v>0</v>
      </c>
      <c r="G108" s="59">
        <f t="array" ref="G108">SUM(IF(($B$15:$B$34=$B108)*($D$15:$K$34=G$88),1,0))</f>
        <v>0</v>
      </c>
      <c r="H108" s="59">
        <f t="array" ref="H108">SUM(IF(($B$15:$B$34=$B108)*($D$15:$K$34=H$88),1,0))</f>
        <v>0</v>
      </c>
      <c r="I108" s="59">
        <f t="array" ref="I108">SUM(IF(($B$15:$B$34=$B108)*($D$15:$K$34=I$88),1,0))</f>
        <v>0</v>
      </c>
      <c r="J108" s="59">
        <f t="array" ref="J108">SUM(IF(($B$15:$B$34=$B108)*($D$15:$K$34=J$88),1,0))</f>
        <v>0</v>
      </c>
      <c r="K108" s="59">
        <f t="array" ref="K108">SUM(IF(($B$15:$B$34=$B108)*($D$15:$K$34=K$88),1,0))</f>
        <v>0</v>
      </c>
      <c r="L108" s="59">
        <f t="array" ref="L108">SUM(IF(($B$15:$B$34=$B108)*($D$15:$K$34=L$88),1,0))</f>
        <v>0</v>
      </c>
      <c r="M108" s="59">
        <f t="array" ref="M108">SUM(IF(($B$15:$B$34=$B108)*($D$15:$K$34=M$88),1,0))</f>
        <v>0</v>
      </c>
      <c r="N108" s="59">
        <f t="array" ref="N108">SUM(IF(($B$15:$B$34=$B108)*($D$15:$K$34=N$88),1,0))</f>
        <v>0</v>
      </c>
      <c r="O108" s="59">
        <f t="array" ref="O108">SUM(IF(($B$15:$B$34=$B108)*($D$15:$K$34=O$88),1,0))</f>
        <v>0</v>
      </c>
      <c r="P108" s="59">
        <f t="array" ref="P108">SUM(IF(($B$15:$B$34=$B108)*($D$15:$K$34=P$88),1,0))</f>
        <v>0</v>
      </c>
      <c r="Q108" s="59">
        <f t="array" ref="Q108">SUM(IF(($B$15:$B$34=$B108)*($D$15:$K$34=Q$88),1,0))</f>
        <v>0</v>
      </c>
      <c r="R108" s="59">
        <f t="array" ref="R108">SUM(IF(($B$15:$B$34=$B108)*($D$15:$K$34=R$88),1,0))</f>
        <v>0</v>
      </c>
      <c r="S108" s="59">
        <f t="array" ref="S108">SUM(IF(($B$15:$B$34=$B108)*($D$15:$K$34=S$88),1,0))</f>
        <v>0</v>
      </c>
      <c r="T108" s="59">
        <f t="array" ref="T108">SUM(IF(($B$15:$B$34=$B108)*($D$15:$K$34=T$88),1,0))</f>
        <v>0</v>
      </c>
      <c r="U108" s="59">
        <f t="array" ref="U108">SUM(IF(($B$15:$B$34=$B108)*($D$15:$K$34=U$88),1,0))</f>
        <v>0</v>
      </c>
      <c r="V108" s="59">
        <f t="array" ref="V108">SUM(IF(($B$15:$B$34=$B108)*($D$15:$K$34=V$88),1,0))</f>
        <v>0</v>
      </c>
      <c r="W108" s="64">
        <f t="shared" si="0"/>
        <v>0</v>
      </c>
    </row>
    <row r="109" spans="2:23" ht="23.25">
      <c r="B109" s="57" t="s">
        <v>16</v>
      </c>
      <c r="C109" s="59">
        <f t="array" ref="C109">SUM(IF(($B$15:$B$34=$B109)*($D$15:$K$34=C$88),1,0))</f>
        <v>0</v>
      </c>
      <c r="D109" s="59">
        <f t="array" ref="D109">SUM(IF(($B$15:$B$34=$B109)*($D$15:$K$34=D$88),1,0))</f>
        <v>0</v>
      </c>
      <c r="E109" s="59">
        <f t="array" ref="E109">SUM(IF(($B$15:$B$34=$B109)*($D$15:$K$34=E$88),1,0))</f>
        <v>0</v>
      </c>
      <c r="F109" s="59">
        <f t="array" ref="F109">SUM(IF(($B$15:$B$34=$B109)*($D$15:$K$34=F$88),1,0))</f>
        <v>0</v>
      </c>
      <c r="G109" s="59">
        <f t="array" ref="G109">SUM(IF(($B$15:$B$34=$B109)*($D$15:$K$34=G$88),1,0))</f>
        <v>0</v>
      </c>
      <c r="H109" s="59">
        <f t="array" ref="H109">SUM(IF(($B$15:$B$34=$B109)*($D$15:$K$34=H$88),1,0))</f>
        <v>0</v>
      </c>
      <c r="I109" s="59">
        <f t="array" ref="I109">SUM(IF(($B$15:$B$34=$B109)*($D$15:$K$34=I$88),1,0))</f>
        <v>0</v>
      </c>
      <c r="J109" s="59">
        <f t="array" ref="J109">SUM(IF(($B$15:$B$34=$B109)*($D$15:$K$34=J$88),1,0))</f>
        <v>0</v>
      </c>
      <c r="K109" s="59">
        <f t="array" ref="K109">SUM(IF(($B$15:$B$34=$B109)*($D$15:$K$34=K$88),1,0))</f>
        <v>0</v>
      </c>
      <c r="L109" s="59">
        <f t="array" ref="L109">SUM(IF(($B$15:$B$34=$B109)*($D$15:$K$34=L$88),1,0))</f>
        <v>0</v>
      </c>
      <c r="M109" s="59">
        <f t="array" ref="M109">SUM(IF(($B$15:$B$34=$B109)*($D$15:$K$34=M$88),1,0))</f>
        <v>0</v>
      </c>
      <c r="N109" s="59">
        <f t="array" ref="N109">SUM(IF(($B$15:$B$34=$B109)*($D$15:$K$34=N$88),1,0))</f>
        <v>0</v>
      </c>
      <c r="O109" s="59">
        <f t="array" ref="O109">SUM(IF(($B$15:$B$34=$B109)*($D$15:$K$34=O$88),1,0))</f>
        <v>0</v>
      </c>
      <c r="P109" s="59">
        <f t="array" ref="P109">SUM(IF(($B$15:$B$34=$B109)*($D$15:$K$34=P$88),1,0))</f>
        <v>0</v>
      </c>
      <c r="Q109" s="59">
        <f t="array" ref="Q109">SUM(IF(($B$15:$B$34=$B109)*($D$15:$K$34=Q$88),1,0))</f>
        <v>0</v>
      </c>
      <c r="R109" s="59">
        <f t="array" ref="R109">SUM(IF(($B$15:$B$34=$B109)*($D$15:$K$34=R$88),1,0))</f>
        <v>0</v>
      </c>
      <c r="S109" s="59">
        <f t="array" ref="S109">SUM(IF(($B$15:$B$34=$B109)*($D$15:$K$34=S$88),1,0))</f>
        <v>0</v>
      </c>
      <c r="T109" s="59">
        <f t="array" ref="T109">SUM(IF(($B$15:$B$34=$B109)*($D$15:$K$34=T$88),1,0))</f>
        <v>0</v>
      </c>
      <c r="U109" s="59">
        <f t="array" ref="U109">SUM(IF(($B$15:$B$34=$B109)*($D$15:$K$34=U$88),1,0))</f>
        <v>0</v>
      </c>
      <c r="V109" s="59">
        <f t="array" ref="V109">SUM(IF(($B$15:$B$34=$B109)*($D$15:$K$34=V$88),1,0))</f>
        <v>0</v>
      </c>
      <c r="W109" s="64">
        <f t="shared" si="0"/>
        <v>0</v>
      </c>
    </row>
    <row r="110" spans="2:23" ht="23.25">
      <c r="B110" s="57" t="s">
        <v>98</v>
      </c>
      <c r="C110" s="59">
        <f t="array" ref="C110">SUM(IF(($B$15:$B$34=$B110)*($D$15:$K$34=C$88),1,0))</f>
        <v>0</v>
      </c>
      <c r="D110" s="59">
        <f t="array" ref="D110">SUM(IF(($B$15:$B$34=$B110)*($D$15:$K$34=D$88),1,0))</f>
        <v>0</v>
      </c>
      <c r="E110" s="59">
        <f t="array" ref="E110">SUM(IF(($B$15:$B$34=$B110)*($D$15:$K$34=E$88),1,0))</f>
        <v>0</v>
      </c>
      <c r="F110" s="59">
        <f t="array" ref="F110">SUM(IF(($B$15:$B$34=$B110)*($D$15:$K$34=F$88),1,0))</f>
        <v>0</v>
      </c>
      <c r="G110" s="59">
        <f t="array" ref="G110">SUM(IF(($B$15:$B$34=$B110)*($D$15:$K$34=G$88),1,0))</f>
        <v>0</v>
      </c>
      <c r="H110" s="59">
        <f t="array" ref="H110">SUM(IF(($B$15:$B$34=$B110)*($D$15:$K$34=H$88),1,0))</f>
        <v>0</v>
      </c>
      <c r="I110" s="59">
        <f t="array" ref="I110">SUM(IF(($B$15:$B$34=$B110)*($D$15:$K$34=I$88),1,0))</f>
        <v>0</v>
      </c>
      <c r="J110" s="59">
        <f t="array" ref="J110">SUM(IF(($B$15:$B$34=$B110)*($D$15:$K$34=J$88),1,0))</f>
        <v>0</v>
      </c>
      <c r="K110" s="59">
        <f t="array" ref="K110">SUM(IF(($B$15:$B$34=$B110)*($D$15:$K$34=K$88),1,0))</f>
        <v>0</v>
      </c>
      <c r="L110" s="59">
        <f t="array" ref="L110">SUM(IF(($B$15:$B$34=$B110)*($D$15:$K$34=L$88),1,0))</f>
        <v>0</v>
      </c>
      <c r="M110" s="59">
        <f t="array" ref="M110">SUM(IF(($B$15:$B$34=$B110)*($D$15:$K$34=M$88),1,0))</f>
        <v>0</v>
      </c>
      <c r="N110" s="59">
        <f t="array" ref="N110">SUM(IF(($B$15:$B$34=$B110)*($D$15:$K$34=N$88),1,0))</f>
        <v>0</v>
      </c>
      <c r="O110" s="59">
        <f t="array" ref="O110">SUM(IF(($B$15:$B$34=$B110)*($D$15:$K$34=O$88),1,0))</f>
        <v>0</v>
      </c>
      <c r="P110" s="59">
        <f t="array" ref="P110">SUM(IF(($B$15:$B$34=$B110)*($D$15:$K$34=P$88),1,0))</f>
        <v>0</v>
      </c>
      <c r="Q110" s="59">
        <f t="array" ref="Q110">SUM(IF(($B$15:$B$34=$B110)*($D$15:$K$34=Q$88),1,0))</f>
        <v>0</v>
      </c>
      <c r="R110" s="59">
        <f t="array" ref="R110">SUM(IF(($B$15:$B$34=$B110)*($D$15:$K$34=R$88),1,0))</f>
        <v>0</v>
      </c>
      <c r="S110" s="59">
        <f t="array" ref="S110">SUM(IF(($B$15:$B$34=$B110)*($D$15:$K$34=S$88),1,0))</f>
        <v>0</v>
      </c>
      <c r="T110" s="59">
        <f t="array" ref="T110">SUM(IF(($B$15:$B$34=$B110)*($D$15:$K$34=T$88),1,0))</f>
        <v>0</v>
      </c>
      <c r="U110" s="59">
        <f t="array" ref="U110">SUM(IF(($B$15:$B$34=$B110)*($D$15:$K$34=U$88),1,0))</f>
        <v>0</v>
      </c>
      <c r="V110" s="59">
        <f t="array" ref="V110">SUM(IF(($B$15:$B$34=$B110)*($D$15:$K$34=V$88),1,0))</f>
        <v>0</v>
      </c>
      <c r="W110" s="64">
        <f t="shared" si="0"/>
        <v>0</v>
      </c>
    </row>
    <row r="111" spans="2:23" ht="23.25">
      <c r="B111" s="57" t="s">
        <v>9</v>
      </c>
      <c r="C111" s="59">
        <f t="array" ref="C111">SUM(IF(($B$15:$B$34=$B111)*($D$15:$K$34=C$88),1,0))</f>
        <v>0</v>
      </c>
      <c r="D111" s="59">
        <f t="array" ref="D111">SUM(IF(($B$15:$B$34=$B111)*($D$15:$K$34=D$88),1,0))</f>
        <v>0</v>
      </c>
      <c r="E111" s="59">
        <f t="array" ref="E111">SUM(IF(($B$15:$B$34=$B111)*($D$15:$K$34=E$88),1,0))</f>
        <v>0</v>
      </c>
      <c r="F111" s="59">
        <f t="array" ref="F111">SUM(IF(($B$15:$B$34=$B111)*($D$15:$K$34=F$88),1,0))</f>
        <v>0</v>
      </c>
      <c r="G111" s="59">
        <f t="array" ref="G111">SUM(IF(($B$15:$B$34=$B111)*($D$15:$K$34=G$88),1,0))</f>
        <v>0</v>
      </c>
      <c r="H111" s="59">
        <f t="array" ref="H111">SUM(IF(($B$15:$B$34=$B111)*($D$15:$K$34=H$88),1,0))</f>
        <v>0</v>
      </c>
      <c r="I111" s="59">
        <f t="array" ref="I111">SUM(IF(($B$15:$B$34=$B111)*($D$15:$K$34=I$88),1,0))</f>
        <v>0</v>
      </c>
      <c r="J111" s="59">
        <f t="array" ref="J111">SUM(IF(($B$15:$B$34=$B111)*($D$15:$K$34=J$88),1,0))</f>
        <v>0</v>
      </c>
      <c r="K111" s="59">
        <f t="array" ref="K111">SUM(IF(($B$15:$B$34=$B111)*($D$15:$K$34=K$88),1,0))</f>
        <v>0</v>
      </c>
      <c r="L111" s="59">
        <f t="array" ref="L111">SUM(IF(($B$15:$B$34=$B111)*($D$15:$K$34=L$88),1,0))</f>
        <v>0</v>
      </c>
      <c r="M111" s="59">
        <f t="array" ref="M111">SUM(IF(($B$15:$B$34=$B111)*($D$15:$K$34=M$88),1,0))</f>
        <v>0</v>
      </c>
      <c r="N111" s="59">
        <f t="array" ref="N111">SUM(IF(($B$15:$B$34=$B111)*($D$15:$K$34=N$88),1,0))</f>
        <v>0</v>
      </c>
      <c r="O111" s="59">
        <f t="array" ref="O111">SUM(IF(($B$15:$B$34=$B111)*($D$15:$K$34=O$88),1,0))</f>
        <v>0</v>
      </c>
      <c r="P111" s="59">
        <f t="array" ref="P111">SUM(IF(($B$15:$B$34=$B111)*($D$15:$K$34=P$88),1,0))</f>
        <v>0</v>
      </c>
      <c r="Q111" s="59">
        <f t="array" ref="Q111">SUM(IF(($B$15:$B$34=$B111)*($D$15:$K$34=Q$88),1,0))</f>
        <v>0</v>
      </c>
      <c r="R111" s="59">
        <f t="array" ref="R111">SUM(IF(($B$15:$B$34=$B111)*($D$15:$K$34=R$88),1,0))</f>
        <v>0</v>
      </c>
      <c r="S111" s="59">
        <f t="array" ref="S111">SUM(IF(($B$15:$B$34=$B111)*($D$15:$K$34=S$88),1,0))</f>
        <v>0</v>
      </c>
      <c r="T111" s="59">
        <f t="array" ref="T111">SUM(IF(($B$15:$B$34=$B111)*($D$15:$K$34=T$88),1,0))</f>
        <v>0</v>
      </c>
      <c r="U111" s="59">
        <f t="array" ref="U111">SUM(IF(($B$15:$B$34=$B111)*($D$15:$K$34=U$88),1,0))</f>
        <v>0</v>
      </c>
      <c r="V111" s="59">
        <f t="array" ref="V111">SUM(IF(($B$15:$B$34=$B111)*($D$15:$K$34=V$88),1,0))</f>
        <v>0</v>
      </c>
      <c r="W111" s="64">
        <f t="shared" si="0"/>
        <v>0</v>
      </c>
    </row>
    <row r="112" spans="2:23" ht="23.25">
      <c r="B112" s="57" t="s">
        <v>78</v>
      </c>
      <c r="C112" s="59">
        <f t="array" ref="C112">SUM(IF(($B$15:$B$34=$B112)*($D$15:$K$34=C$88),1,0))</f>
        <v>0</v>
      </c>
      <c r="D112" s="59">
        <f t="array" ref="D112">SUM(IF(($B$15:$B$34=$B112)*($D$15:$K$34=D$88),1,0))</f>
        <v>0</v>
      </c>
      <c r="E112" s="59">
        <f t="array" ref="E112">SUM(IF(($B$15:$B$34=$B112)*($D$15:$K$34=E$88),1,0))</f>
        <v>0</v>
      </c>
      <c r="F112" s="59">
        <f t="array" ref="F112">SUM(IF(($B$15:$B$34=$B112)*($D$15:$K$34=F$88),1,0))</f>
        <v>0</v>
      </c>
      <c r="G112" s="59">
        <f t="array" ref="G112">SUM(IF(($B$15:$B$34=$B112)*($D$15:$K$34=G$88),1,0))</f>
        <v>0</v>
      </c>
      <c r="H112" s="59">
        <f t="array" ref="H112">SUM(IF(($B$15:$B$34=$B112)*($D$15:$K$34=H$88),1,0))</f>
        <v>0</v>
      </c>
      <c r="I112" s="59">
        <f t="array" ref="I112">SUM(IF(($B$15:$B$34=$B112)*($D$15:$K$34=I$88),1,0))</f>
        <v>0</v>
      </c>
      <c r="J112" s="59">
        <f t="array" ref="J112">SUM(IF(($B$15:$B$34=$B112)*($D$15:$K$34=J$88),1,0))</f>
        <v>0</v>
      </c>
      <c r="K112" s="59">
        <f t="array" ref="K112">SUM(IF(($B$15:$B$34=$B112)*($D$15:$K$34=K$88),1,0))</f>
        <v>0</v>
      </c>
      <c r="L112" s="59">
        <f t="array" ref="L112">SUM(IF(($B$15:$B$34=$B112)*($D$15:$K$34=L$88),1,0))</f>
        <v>0</v>
      </c>
      <c r="M112" s="59">
        <f t="array" ref="M112">SUM(IF(($B$15:$B$34=$B112)*($D$15:$K$34=M$88),1,0))</f>
        <v>0</v>
      </c>
      <c r="N112" s="59">
        <f t="array" ref="N112">SUM(IF(($B$15:$B$34=$B112)*($D$15:$K$34=N$88),1,0))</f>
        <v>0</v>
      </c>
      <c r="O112" s="59">
        <f t="array" ref="O112">SUM(IF(($B$15:$B$34=$B112)*($D$15:$K$34=O$88),1,0))</f>
        <v>0</v>
      </c>
      <c r="P112" s="59">
        <f t="array" ref="P112">SUM(IF(($B$15:$B$34=$B112)*($D$15:$K$34=P$88),1,0))</f>
        <v>0</v>
      </c>
      <c r="Q112" s="59">
        <f t="array" ref="Q112">SUM(IF(($B$15:$B$34=$B112)*($D$15:$K$34=Q$88),1,0))</f>
        <v>0</v>
      </c>
      <c r="R112" s="59">
        <f t="array" ref="R112">SUM(IF(($B$15:$B$34=$B112)*($D$15:$K$34=R$88),1,0))</f>
        <v>0</v>
      </c>
      <c r="S112" s="59">
        <f t="array" ref="S112">SUM(IF(($B$15:$B$34=$B112)*($D$15:$K$34=S$88),1,0))</f>
        <v>0</v>
      </c>
      <c r="T112" s="59">
        <f t="array" ref="T112">SUM(IF(($B$15:$B$34=$B112)*($D$15:$K$34=T$88),1,0))</f>
        <v>0</v>
      </c>
      <c r="U112" s="59">
        <f t="array" ref="U112">SUM(IF(($B$15:$B$34=$B112)*($D$15:$K$34=U$88),1,0))</f>
        <v>0</v>
      </c>
      <c r="V112" s="59">
        <f t="array" ref="V112">SUM(IF(($B$15:$B$34=$B112)*($D$15:$K$34=V$88),1,0))</f>
        <v>0</v>
      </c>
      <c r="W112" s="64">
        <f t="shared" si="0"/>
        <v>0</v>
      </c>
    </row>
    <row r="113" spans="2:23" ht="23.25">
      <c r="B113" s="57" t="s">
        <v>79</v>
      </c>
      <c r="C113" s="59">
        <f t="array" ref="C113">SUM(IF(($B$15:$B$34=$B113)*($D$15:$K$34=C$88),1,0))</f>
        <v>0</v>
      </c>
      <c r="D113" s="59">
        <f t="array" ref="D113">SUM(IF(($B$15:$B$34=$B113)*($D$15:$K$34=D$88),1,0))</f>
        <v>0</v>
      </c>
      <c r="E113" s="59">
        <f t="array" ref="E113">SUM(IF(($B$15:$B$34=$B113)*($D$15:$K$34=E$88),1,0))</f>
        <v>0</v>
      </c>
      <c r="F113" s="59">
        <f t="array" ref="F113">SUM(IF(($B$15:$B$34=$B113)*($D$15:$K$34=F$88),1,0))</f>
        <v>0</v>
      </c>
      <c r="G113" s="59">
        <f t="array" ref="G113">SUM(IF(($B$15:$B$34=$B113)*($D$15:$K$34=G$88),1,0))</f>
        <v>0</v>
      </c>
      <c r="H113" s="59">
        <f t="array" ref="H113">SUM(IF(($B$15:$B$34=$B113)*($D$15:$K$34=H$88),1,0))</f>
        <v>0</v>
      </c>
      <c r="I113" s="59">
        <f t="array" ref="I113">SUM(IF(($B$15:$B$34=$B113)*($D$15:$K$34=I$88),1,0))</f>
        <v>0</v>
      </c>
      <c r="J113" s="59">
        <f t="array" ref="J113">SUM(IF(($B$15:$B$34=$B113)*($D$15:$K$34=J$88),1,0))</f>
        <v>0</v>
      </c>
      <c r="K113" s="59">
        <f t="array" ref="K113">SUM(IF(($B$15:$B$34=$B113)*($D$15:$K$34=K$88),1,0))</f>
        <v>0</v>
      </c>
      <c r="L113" s="59">
        <f t="array" ref="L113">SUM(IF(($B$15:$B$34=$B113)*($D$15:$K$34=L$88),1,0))</f>
        <v>0</v>
      </c>
      <c r="M113" s="59">
        <f t="array" ref="M113">SUM(IF(($B$15:$B$34=$B113)*($D$15:$K$34=M$88),1,0))</f>
        <v>0</v>
      </c>
      <c r="N113" s="59">
        <f t="array" ref="N113">SUM(IF(($B$15:$B$34=$B113)*($D$15:$K$34=N$88),1,0))</f>
        <v>0</v>
      </c>
      <c r="O113" s="59">
        <f t="array" ref="O113">SUM(IF(($B$15:$B$34=$B113)*($D$15:$K$34=O$88),1,0))</f>
        <v>0</v>
      </c>
      <c r="P113" s="59">
        <f t="array" ref="P113">SUM(IF(($B$15:$B$34=$B113)*($D$15:$K$34=P$88),1,0))</f>
        <v>0</v>
      </c>
      <c r="Q113" s="59">
        <f t="array" ref="Q113">SUM(IF(($B$15:$B$34=$B113)*($D$15:$K$34=Q$88),1,0))</f>
        <v>0</v>
      </c>
      <c r="R113" s="59">
        <f t="array" ref="R113">SUM(IF(($B$15:$B$34=$B113)*($D$15:$K$34=R$88),1,0))</f>
        <v>0</v>
      </c>
      <c r="S113" s="59">
        <f t="array" ref="S113">SUM(IF(($B$15:$B$34=$B113)*($D$15:$K$34=S$88),1,0))</f>
        <v>0</v>
      </c>
      <c r="T113" s="59">
        <f t="array" ref="T113">SUM(IF(($B$15:$B$34=$B113)*($D$15:$K$34=T$88),1,0))</f>
        <v>0</v>
      </c>
      <c r="U113" s="59">
        <f t="array" ref="U113">SUM(IF(($B$15:$B$34=$B113)*($D$15:$K$34=U$88),1,0))</f>
        <v>0</v>
      </c>
      <c r="V113" s="59">
        <f t="array" ref="V113">SUM(IF(($B$15:$B$34=$B113)*($D$15:$K$34=V$88),1,0))</f>
        <v>0</v>
      </c>
      <c r="W113" s="64">
        <f t="shared" si="0"/>
        <v>0</v>
      </c>
    </row>
    <row r="114" spans="2:23" ht="23.25">
      <c r="B114" s="57" t="s">
        <v>73</v>
      </c>
      <c r="C114" s="59">
        <f t="array" ref="C114">SUM(IF(($B$15:$B$34=$B114)*($D$15:$K$34=C$88),1,0))</f>
        <v>0</v>
      </c>
      <c r="D114" s="59">
        <f t="array" ref="D114">SUM(IF(($B$15:$B$34=$B114)*($D$15:$K$34=D$88),1,0))</f>
        <v>0</v>
      </c>
      <c r="E114" s="59">
        <f t="array" ref="E114">SUM(IF(($B$15:$B$34=$B114)*($D$15:$K$34=E$88),1,0))</f>
        <v>0</v>
      </c>
      <c r="F114" s="59">
        <f t="array" ref="F114">SUM(IF(($B$15:$B$34=$B114)*($D$15:$K$34=F$88),1,0))</f>
        <v>0</v>
      </c>
      <c r="G114" s="59">
        <f t="array" ref="G114">SUM(IF(($B$15:$B$34=$B114)*($D$15:$K$34=G$88),1,0))</f>
        <v>0</v>
      </c>
      <c r="H114" s="59">
        <f t="array" ref="H114">SUM(IF(($B$15:$B$34=$B114)*($D$15:$K$34=H$88),1,0))</f>
        <v>0</v>
      </c>
      <c r="I114" s="59">
        <f t="array" ref="I114">SUM(IF(($B$15:$B$34=$B114)*($D$15:$K$34=I$88),1,0))</f>
        <v>0</v>
      </c>
      <c r="J114" s="59">
        <f t="array" ref="J114">SUM(IF(($B$15:$B$34=$B114)*($D$15:$K$34=J$88),1,0))</f>
        <v>0</v>
      </c>
      <c r="K114" s="59">
        <f t="array" ref="K114">SUM(IF(($B$15:$B$34=$B114)*($D$15:$K$34=K$88),1,0))</f>
        <v>0</v>
      </c>
      <c r="L114" s="59">
        <f t="array" ref="L114">SUM(IF(($B$15:$B$34=$B114)*($D$15:$K$34=L$88),1,0))</f>
        <v>0</v>
      </c>
      <c r="M114" s="59">
        <f t="array" ref="M114">SUM(IF(($B$15:$B$34=$B114)*($D$15:$K$34=M$88),1,0))</f>
        <v>0</v>
      </c>
      <c r="N114" s="59">
        <f t="array" ref="N114">SUM(IF(($B$15:$B$34=$B114)*($D$15:$K$34=N$88),1,0))</f>
        <v>0</v>
      </c>
      <c r="O114" s="59">
        <f t="array" ref="O114">SUM(IF(($B$15:$B$34=$B114)*($D$15:$K$34=O$88),1,0))</f>
        <v>0</v>
      </c>
      <c r="P114" s="59">
        <f t="array" ref="P114">SUM(IF(($B$15:$B$34=$B114)*($D$15:$K$34=P$88),1,0))</f>
        <v>0</v>
      </c>
      <c r="Q114" s="59">
        <f t="array" ref="Q114">SUM(IF(($B$15:$B$34=$B114)*($D$15:$K$34=Q$88),1,0))</f>
        <v>0</v>
      </c>
      <c r="R114" s="59">
        <f t="array" ref="R114">SUM(IF(($B$15:$B$34=$B114)*($D$15:$K$34=R$88),1,0))</f>
        <v>0</v>
      </c>
      <c r="S114" s="59">
        <f t="array" ref="S114">SUM(IF(($B$15:$B$34=$B114)*($D$15:$K$34=S$88),1,0))</f>
        <v>0</v>
      </c>
      <c r="T114" s="59">
        <f t="array" ref="T114">SUM(IF(($B$15:$B$34=$B114)*($D$15:$K$34=T$88),1,0))</f>
        <v>0</v>
      </c>
      <c r="U114" s="59">
        <f t="array" ref="U114">SUM(IF(($B$15:$B$34=$B114)*($D$15:$K$34=U$88),1,0))</f>
        <v>0</v>
      </c>
      <c r="V114" s="59">
        <f t="array" ref="V114">SUM(IF(($B$15:$B$34=$B114)*($D$15:$K$34=V$88),1,0))</f>
        <v>0</v>
      </c>
      <c r="W114" s="64">
        <f t="shared" si="0"/>
        <v>0</v>
      </c>
    </row>
    <row r="115" spans="2:23" ht="23.25">
      <c r="B115" s="57" t="s">
        <v>74</v>
      </c>
      <c r="C115" s="59">
        <f t="array" ref="C115">SUM(IF(($B$15:$B$34=$B115)*($D$15:$K$34=C$88),1,0))</f>
        <v>0</v>
      </c>
      <c r="D115" s="59">
        <f t="array" ref="D115">SUM(IF(($B$15:$B$34=$B115)*($D$15:$K$34=D$88),1,0))</f>
        <v>0</v>
      </c>
      <c r="E115" s="59">
        <f t="array" ref="E115">SUM(IF(($B$15:$B$34=$B115)*($D$15:$K$34=E$88),1,0))</f>
        <v>0</v>
      </c>
      <c r="F115" s="59">
        <f t="array" ref="F115">SUM(IF(($B$15:$B$34=$B115)*($D$15:$K$34=F$88),1,0))</f>
        <v>0</v>
      </c>
      <c r="G115" s="59">
        <f t="array" ref="G115">SUM(IF(($B$15:$B$34=$B115)*($D$15:$K$34=G$88),1,0))</f>
        <v>0</v>
      </c>
      <c r="H115" s="59">
        <f t="array" ref="H115">SUM(IF(($B$15:$B$34=$B115)*($D$15:$K$34=H$88),1,0))</f>
        <v>0</v>
      </c>
      <c r="I115" s="59">
        <f t="array" ref="I115">SUM(IF(($B$15:$B$34=$B115)*($D$15:$K$34=I$88),1,0))</f>
        <v>0</v>
      </c>
      <c r="J115" s="59">
        <f t="array" ref="J115">SUM(IF(($B$15:$B$34=$B115)*($D$15:$K$34=J$88),1,0))</f>
        <v>0</v>
      </c>
      <c r="K115" s="59">
        <f t="array" ref="K115">SUM(IF(($B$15:$B$34=$B115)*($D$15:$K$34=K$88),1,0))</f>
        <v>0</v>
      </c>
      <c r="L115" s="59">
        <f t="array" ref="L115">SUM(IF(($B$15:$B$34=$B115)*($D$15:$K$34=L$88),1,0))</f>
        <v>0</v>
      </c>
      <c r="M115" s="59">
        <f t="array" ref="M115">SUM(IF(($B$15:$B$34=$B115)*($D$15:$K$34=M$88),1,0))</f>
        <v>0</v>
      </c>
      <c r="N115" s="59">
        <f t="array" ref="N115">SUM(IF(($B$15:$B$34=$B115)*($D$15:$K$34=N$88),1,0))</f>
        <v>0</v>
      </c>
      <c r="O115" s="59">
        <f t="array" ref="O115">SUM(IF(($B$15:$B$34=$B115)*($D$15:$K$34=O$88),1,0))</f>
        <v>0</v>
      </c>
      <c r="P115" s="59">
        <f t="array" ref="P115">SUM(IF(($B$15:$B$34=$B115)*($D$15:$K$34=P$88),1,0))</f>
        <v>0</v>
      </c>
      <c r="Q115" s="59">
        <f t="array" ref="Q115">SUM(IF(($B$15:$B$34=$B115)*($D$15:$K$34=Q$88),1,0))</f>
        <v>0</v>
      </c>
      <c r="R115" s="59">
        <f t="array" ref="R115">SUM(IF(($B$15:$B$34=$B115)*($D$15:$K$34=R$88),1,0))</f>
        <v>0</v>
      </c>
      <c r="S115" s="59">
        <f t="array" ref="S115">SUM(IF(($B$15:$B$34=$B115)*($D$15:$K$34=S$88),1,0))</f>
        <v>0</v>
      </c>
      <c r="T115" s="59">
        <f t="array" ref="T115">SUM(IF(($B$15:$B$34=$B115)*($D$15:$K$34=T$88),1,0))</f>
        <v>0</v>
      </c>
      <c r="U115" s="59">
        <f t="array" ref="U115">SUM(IF(($B$15:$B$34=$B115)*($D$15:$K$34=U$88),1,0))</f>
        <v>0</v>
      </c>
      <c r="V115" s="59">
        <f t="array" ref="V115">SUM(IF(($B$15:$B$34=$B115)*($D$15:$K$34=V$88),1,0))</f>
        <v>0</v>
      </c>
      <c r="W115" s="64">
        <f t="shared" si="0"/>
        <v>0</v>
      </c>
    </row>
    <row r="116" spans="2:23" ht="23.25">
      <c r="B116" s="57" t="s">
        <v>21</v>
      </c>
      <c r="C116" s="59">
        <f t="array" ref="C116">SUM(IF(($B$15:$B$34=$B116)*($D$15:$K$34=C$88),1,0))</f>
        <v>0</v>
      </c>
      <c r="D116" s="59">
        <f t="array" ref="D116">SUM(IF(($B$15:$B$34=$B116)*($D$15:$K$34=D$88),1,0))</f>
        <v>0</v>
      </c>
      <c r="E116" s="59">
        <f t="array" ref="E116">SUM(IF(($B$15:$B$34=$B116)*($D$15:$K$34=E$88),1,0))</f>
        <v>0</v>
      </c>
      <c r="F116" s="59">
        <f t="array" ref="F116">SUM(IF(($B$15:$B$34=$B116)*($D$15:$K$34=F$88),1,0))</f>
        <v>0</v>
      </c>
      <c r="G116" s="59">
        <f t="array" ref="G116">SUM(IF(($B$15:$B$34=$B116)*($D$15:$K$34=G$88),1,0))</f>
        <v>0</v>
      </c>
      <c r="H116" s="59">
        <f t="array" ref="H116">SUM(IF(($B$15:$B$34=$B116)*($D$15:$K$34=H$88),1,0))</f>
        <v>0</v>
      </c>
      <c r="I116" s="59">
        <f t="array" ref="I116">SUM(IF(($B$15:$B$34=$B116)*($D$15:$K$34=I$88),1,0))</f>
        <v>0</v>
      </c>
      <c r="J116" s="59">
        <f t="array" ref="J116">SUM(IF(($B$15:$B$34=$B116)*($D$15:$K$34=J$88),1,0))</f>
        <v>0</v>
      </c>
      <c r="K116" s="59">
        <f t="array" ref="K116">SUM(IF(($B$15:$B$34=$B116)*($D$15:$K$34=K$88),1,0))</f>
        <v>0</v>
      </c>
      <c r="L116" s="59">
        <f t="array" ref="L116">SUM(IF(($B$15:$B$34=$B116)*($D$15:$K$34=L$88),1,0))</f>
        <v>0</v>
      </c>
      <c r="M116" s="59">
        <f t="array" ref="M116">SUM(IF(($B$15:$B$34=$B116)*($D$15:$K$34=M$88),1,0))</f>
        <v>0</v>
      </c>
      <c r="N116" s="59">
        <f t="array" ref="N116">SUM(IF(($B$15:$B$34=$B116)*($D$15:$K$34=N$88),1,0))</f>
        <v>0</v>
      </c>
      <c r="O116" s="59">
        <f t="array" ref="O116">SUM(IF(($B$15:$B$34=$B116)*($D$15:$K$34=O$88),1,0))</f>
        <v>0</v>
      </c>
      <c r="P116" s="59">
        <f t="array" ref="P116">SUM(IF(($B$15:$B$34=$B116)*($D$15:$K$34=P$88),1,0))</f>
        <v>0</v>
      </c>
      <c r="Q116" s="59">
        <f t="array" ref="Q116">SUM(IF(($B$15:$B$34=$B116)*($D$15:$K$34=Q$88),1,0))</f>
        <v>0</v>
      </c>
      <c r="R116" s="59">
        <f t="array" ref="R116">SUM(IF(($B$15:$B$34=$B116)*($D$15:$K$34=R$88),1,0))</f>
        <v>0</v>
      </c>
      <c r="S116" s="59">
        <f t="array" ref="S116">SUM(IF(($B$15:$B$34=$B116)*($D$15:$K$34=S$88),1,0))</f>
        <v>0</v>
      </c>
      <c r="T116" s="59">
        <f t="array" ref="T116">SUM(IF(($B$15:$B$34=$B116)*($D$15:$K$34=T$88),1,0))</f>
        <v>0</v>
      </c>
      <c r="U116" s="59">
        <f t="array" ref="U116">SUM(IF(($B$15:$B$34=$B116)*($D$15:$K$34=U$88),1,0))</f>
        <v>0</v>
      </c>
      <c r="V116" s="59">
        <f t="array" ref="V116">SUM(IF(($B$15:$B$34=$B116)*($D$15:$K$34=V$88),1,0))</f>
        <v>0</v>
      </c>
      <c r="W116" s="64">
        <f t="shared" si="0"/>
        <v>0</v>
      </c>
    </row>
    <row r="117" spans="2:23" ht="23.25">
      <c r="B117" s="57" t="s">
        <v>24</v>
      </c>
      <c r="C117" s="59">
        <f t="array" ref="C117">SUM(IF(($B$15:$B$34=$B117)*($D$15:$K$34=C$88),1,0))</f>
        <v>0</v>
      </c>
      <c r="D117" s="59">
        <f t="array" ref="D117">SUM(IF(($B$15:$B$34=$B117)*($D$15:$K$34=D$88),1,0))</f>
        <v>0</v>
      </c>
      <c r="E117" s="59">
        <f t="array" ref="E117">SUM(IF(($B$15:$B$34=$B117)*($D$15:$K$34=E$88),1,0))</f>
        <v>0</v>
      </c>
      <c r="F117" s="59">
        <f t="array" ref="F117">SUM(IF(($B$15:$B$34=$B117)*($D$15:$K$34=F$88),1,0))</f>
        <v>0</v>
      </c>
      <c r="G117" s="59">
        <f t="array" ref="G117">SUM(IF(($B$15:$B$34=$B117)*($D$15:$K$34=G$88),1,0))</f>
        <v>0</v>
      </c>
      <c r="H117" s="59">
        <f t="array" ref="H117">SUM(IF(($B$15:$B$34=$B117)*($D$15:$K$34=H$88),1,0))</f>
        <v>0</v>
      </c>
      <c r="I117" s="59">
        <f t="array" ref="I117">SUM(IF(($B$15:$B$34=$B117)*($D$15:$K$34=I$88),1,0))</f>
        <v>0</v>
      </c>
      <c r="J117" s="59">
        <f t="array" ref="J117">SUM(IF(($B$15:$B$34=$B117)*($D$15:$K$34=J$88),1,0))</f>
        <v>0</v>
      </c>
      <c r="K117" s="59">
        <f t="array" ref="K117">SUM(IF(($B$15:$B$34=$B117)*($D$15:$K$34=K$88),1,0))</f>
        <v>0</v>
      </c>
      <c r="L117" s="59">
        <f t="array" ref="L117">SUM(IF(($B$15:$B$34=$B117)*($D$15:$K$34=L$88),1,0))</f>
        <v>0</v>
      </c>
      <c r="M117" s="59">
        <f t="array" ref="M117">SUM(IF(($B$15:$B$34=$B117)*($D$15:$K$34=M$88),1,0))</f>
        <v>0</v>
      </c>
      <c r="N117" s="59">
        <f t="array" ref="N117">SUM(IF(($B$15:$B$34=$B117)*($D$15:$K$34=N$88),1,0))</f>
        <v>0</v>
      </c>
      <c r="O117" s="59">
        <f t="array" ref="O117">SUM(IF(($B$15:$B$34=$B117)*($D$15:$K$34=O$88),1,0))</f>
        <v>0</v>
      </c>
      <c r="P117" s="59">
        <f t="array" ref="P117">SUM(IF(($B$15:$B$34=$B117)*($D$15:$K$34=P$88),1,0))</f>
        <v>0</v>
      </c>
      <c r="Q117" s="59">
        <f t="array" ref="Q117">SUM(IF(($B$15:$B$34=$B117)*($D$15:$K$34=Q$88),1,0))</f>
        <v>0</v>
      </c>
      <c r="R117" s="59">
        <f t="array" ref="R117">SUM(IF(($B$15:$B$34=$B117)*($D$15:$K$34=R$88),1,0))</f>
        <v>0</v>
      </c>
      <c r="S117" s="59">
        <f t="array" ref="S117">SUM(IF(($B$15:$B$34=$B117)*($D$15:$K$34=S$88),1,0))</f>
        <v>0</v>
      </c>
      <c r="T117" s="59">
        <f t="array" ref="T117">SUM(IF(($B$15:$B$34=$B117)*($D$15:$K$34=T$88),1,0))</f>
        <v>0</v>
      </c>
      <c r="U117" s="59">
        <f t="array" ref="U117">SUM(IF(($B$15:$B$34=$B117)*($D$15:$K$34=U$88),1,0))</f>
        <v>0</v>
      </c>
      <c r="V117" s="59">
        <f t="array" ref="V117">SUM(IF(($B$15:$B$34=$B117)*($D$15:$K$34=V$88),1,0))</f>
        <v>0</v>
      </c>
      <c r="W117" s="64">
        <f t="shared" si="0"/>
        <v>0</v>
      </c>
    </row>
    <row r="118" spans="2:23" ht="23.25">
      <c r="B118" s="57" t="s">
        <v>114</v>
      </c>
      <c r="C118" s="59">
        <f t="array" ref="C118">SUM(IF(($B$15:$B$34=$B118)*($D$15:$K$34=C$88),1,0))</f>
        <v>0</v>
      </c>
      <c r="D118" s="59">
        <f t="array" ref="D118">SUM(IF(($B$15:$B$34=$B118)*($D$15:$K$34=D$88),1,0))</f>
        <v>0</v>
      </c>
      <c r="E118" s="59">
        <f t="array" ref="E118">SUM(IF(($B$15:$B$34=$B118)*($D$15:$K$34=E$88),1,0))</f>
        <v>0</v>
      </c>
      <c r="F118" s="59">
        <f t="array" ref="F118">SUM(IF(($B$15:$B$34=$B118)*($D$15:$K$34=F$88),1,0))</f>
        <v>0</v>
      </c>
      <c r="G118" s="59">
        <f t="array" ref="G118">SUM(IF(($B$15:$B$34=$B118)*($D$15:$K$34=G$88),1,0))</f>
        <v>0</v>
      </c>
      <c r="H118" s="59">
        <f t="array" ref="H118">SUM(IF(($B$15:$B$34=$B118)*($D$15:$K$34=H$88),1,0))</f>
        <v>0</v>
      </c>
      <c r="I118" s="59">
        <f t="array" ref="I118">SUM(IF(($B$15:$B$34=$B118)*($D$15:$K$34=I$88),1,0))</f>
        <v>0</v>
      </c>
      <c r="J118" s="59">
        <f t="array" ref="J118">SUM(IF(($B$15:$B$34=$B118)*($D$15:$K$34=J$88),1,0))</f>
        <v>0</v>
      </c>
      <c r="K118" s="59">
        <f t="array" ref="K118">SUM(IF(($B$15:$B$34=$B118)*($D$15:$K$34=K$88),1,0))</f>
        <v>0</v>
      </c>
      <c r="L118" s="59">
        <f t="array" ref="L118">SUM(IF(($B$15:$B$34=$B118)*($D$15:$K$34=L$88),1,0))</f>
        <v>0</v>
      </c>
      <c r="M118" s="59">
        <f t="array" ref="M118">SUM(IF(($B$15:$B$34=$B118)*($D$15:$K$34=M$88),1,0))</f>
        <v>0</v>
      </c>
      <c r="N118" s="59">
        <f t="array" ref="N118">SUM(IF(($B$15:$B$34=$B118)*($D$15:$K$34=N$88),1,0))</f>
        <v>0</v>
      </c>
      <c r="O118" s="59">
        <f t="array" ref="O118">SUM(IF(($B$15:$B$34=$B118)*($D$15:$K$34=O$88),1,0))</f>
        <v>0</v>
      </c>
      <c r="P118" s="59">
        <f t="array" ref="P118">SUM(IF(($B$15:$B$34=$B118)*($D$15:$K$34=P$88),1,0))</f>
        <v>0</v>
      </c>
      <c r="Q118" s="59">
        <f t="array" ref="Q118">SUM(IF(($B$15:$B$34=$B118)*($D$15:$K$34=Q$88),1,0))</f>
        <v>0</v>
      </c>
      <c r="R118" s="59">
        <f t="array" ref="R118">SUM(IF(($B$15:$B$34=$B118)*($D$15:$K$34=R$88),1,0))</f>
        <v>0</v>
      </c>
      <c r="S118" s="59">
        <f t="array" ref="S118">SUM(IF(($B$15:$B$34=$B118)*($D$15:$K$34=S$88),1,0))</f>
        <v>0</v>
      </c>
      <c r="T118" s="59">
        <f t="array" ref="T118">SUM(IF(($B$15:$B$34=$B118)*($D$15:$K$34=T$88),1,0))</f>
        <v>0</v>
      </c>
      <c r="U118" s="59">
        <f t="array" ref="U118">SUM(IF(($B$15:$B$34=$B118)*($D$15:$K$34=U$88),1,0))</f>
        <v>0</v>
      </c>
      <c r="V118" s="59">
        <f t="array" ref="V118">SUM(IF(($B$15:$B$34=$B118)*($D$15:$K$34=V$88),1,0))</f>
        <v>0</v>
      </c>
      <c r="W118" s="64">
        <f t="shared" si="0"/>
        <v>0</v>
      </c>
    </row>
    <row r="119" spans="2:23" ht="23.25">
      <c r="B119" s="57" t="s">
        <v>113</v>
      </c>
      <c r="C119" s="59">
        <f t="array" ref="C119">SUM(IF(($B$15:$B$34=$B119)*($D$15:$K$34=C$88),1,0))</f>
        <v>0</v>
      </c>
      <c r="D119" s="59">
        <f t="array" ref="D119">SUM(IF(($B$15:$B$34=$B119)*($D$15:$K$34=D$88),1,0))</f>
        <v>0</v>
      </c>
      <c r="E119" s="59">
        <f t="array" ref="E119">SUM(IF(($B$15:$B$34=$B119)*($D$15:$K$34=E$88),1,0))</f>
        <v>0</v>
      </c>
      <c r="F119" s="59">
        <f t="array" ref="F119">SUM(IF(($B$15:$B$34=$B119)*($D$15:$K$34=F$88),1,0))</f>
        <v>0</v>
      </c>
      <c r="G119" s="59">
        <f t="array" ref="G119">SUM(IF(($B$15:$B$34=$B119)*($D$15:$K$34=G$88),1,0))</f>
        <v>0</v>
      </c>
      <c r="H119" s="59">
        <f t="array" ref="H119">SUM(IF(($B$15:$B$34=$B119)*($D$15:$K$34=H$88),1,0))</f>
        <v>0</v>
      </c>
      <c r="I119" s="59">
        <f t="array" ref="I119">SUM(IF(($B$15:$B$34=$B119)*($D$15:$K$34=I$88),1,0))</f>
        <v>0</v>
      </c>
      <c r="J119" s="59">
        <f t="array" ref="J119">SUM(IF(($B$15:$B$34=$B119)*($D$15:$K$34=J$88),1,0))</f>
        <v>0</v>
      </c>
      <c r="K119" s="59">
        <f t="array" ref="K119">SUM(IF(($B$15:$B$34=$B119)*($D$15:$K$34=K$88),1,0))</f>
        <v>0</v>
      </c>
      <c r="L119" s="59">
        <f t="array" ref="L119">SUM(IF(($B$15:$B$34=$B119)*($D$15:$K$34=L$88),1,0))</f>
        <v>0</v>
      </c>
      <c r="M119" s="59">
        <f t="array" ref="M119">SUM(IF(($B$15:$B$34=$B119)*($D$15:$K$34=M$88),1,0))</f>
        <v>0</v>
      </c>
      <c r="N119" s="59">
        <f t="array" ref="N119">SUM(IF(($B$15:$B$34=$B119)*($D$15:$K$34=N$88),1,0))</f>
        <v>0</v>
      </c>
      <c r="O119" s="59">
        <f t="array" ref="O119">SUM(IF(($B$15:$B$34=$B119)*($D$15:$K$34=O$88),1,0))</f>
        <v>0</v>
      </c>
      <c r="P119" s="59">
        <f t="array" ref="P119">SUM(IF(($B$15:$B$34=$B119)*($D$15:$K$34=P$88),1,0))</f>
        <v>0</v>
      </c>
      <c r="Q119" s="59">
        <f t="array" ref="Q119">SUM(IF(($B$15:$B$34=$B119)*($D$15:$K$34=Q$88),1,0))</f>
        <v>0</v>
      </c>
      <c r="R119" s="59">
        <f t="array" ref="R119">SUM(IF(($B$15:$B$34=$B119)*($D$15:$K$34=R$88),1,0))</f>
        <v>0</v>
      </c>
      <c r="S119" s="59">
        <f t="array" ref="S119">SUM(IF(($B$15:$B$34=$B119)*($D$15:$K$34=S$88),1,0))</f>
        <v>0</v>
      </c>
      <c r="T119" s="59">
        <f t="array" ref="T119">SUM(IF(($B$15:$B$34=$B119)*($D$15:$K$34=T$88),1,0))</f>
        <v>0</v>
      </c>
      <c r="U119" s="59">
        <f t="array" ref="U119">SUM(IF(($B$15:$B$34=$B119)*($D$15:$K$34=U$88),1,0))</f>
        <v>0</v>
      </c>
      <c r="V119" s="59">
        <f t="array" ref="V119">SUM(IF(($B$15:$B$34=$B119)*($D$15:$K$34=V$88),1,0))</f>
        <v>0</v>
      </c>
      <c r="W119" s="64">
        <f t="shared" si="0"/>
        <v>0</v>
      </c>
    </row>
    <row r="120" spans="2:23" ht="23.25">
      <c r="B120" s="57" t="s">
        <v>112</v>
      </c>
      <c r="C120" s="59">
        <f t="array" ref="C120">SUM(IF(($B$15:$B$34=$B120)*($D$15:$K$34=C$88),1,0))</f>
        <v>0</v>
      </c>
      <c r="D120" s="59">
        <f t="array" ref="D120">SUM(IF(($B$15:$B$34=$B120)*($D$15:$K$34=D$88),1,0))</f>
        <v>0</v>
      </c>
      <c r="E120" s="59">
        <f t="array" ref="E120">SUM(IF(($B$15:$B$34=$B120)*($D$15:$K$34=E$88),1,0))</f>
        <v>0</v>
      </c>
      <c r="F120" s="59">
        <f t="array" ref="F120">SUM(IF(($B$15:$B$34=$B120)*($D$15:$K$34=F$88),1,0))</f>
        <v>0</v>
      </c>
      <c r="G120" s="59">
        <f t="array" ref="G120">SUM(IF(($B$15:$B$34=$B120)*($D$15:$K$34=G$88),1,0))</f>
        <v>0</v>
      </c>
      <c r="H120" s="59">
        <f t="array" ref="H120">SUM(IF(($B$15:$B$34=$B120)*($D$15:$K$34=H$88),1,0))</f>
        <v>0</v>
      </c>
      <c r="I120" s="59">
        <f t="array" ref="I120">SUM(IF(($B$15:$B$34=$B120)*($D$15:$K$34=I$88),1,0))</f>
        <v>0</v>
      </c>
      <c r="J120" s="59">
        <f t="array" ref="J120">SUM(IF(($B$15:$B$34=$B120)*($D$15:$K$34=J$88),1,0))</f>
        <v>0</v>
      </c>
      <c r="K120" s="59">
        <f t="array" ref="K120">SUM(IF(($B$15:$B$34=$B120)*($D$15:$K$34=K$88),1,0))</f>
        <v>0</v>
      </c>
      <c r="L120" s="59">
        <f t="array" ref="L120">SUM(IF(($B$15:$B$34=$B120)*($D$15:$K$34=L$88),1,0))</f>
        <v>0</v>
      </c>
      <c r="M120" s="59">
        <f t="array" ref="M120">SUM(IF(($B$15:$B$34=$B120)*($D$15:$K$34=M$88),1,0))</f>
        <v>0</v>
      </c>
      <c r="N120" s="59">
        <f t="array" ref="N120">SUM(IF(($B$15:$B$34=$B120)*($D$15:$K$34=N$88),1,0))</f>
        <v>0</v>
      </c>
      <c r="O120" s="59">
        <f t="array" ref="O120">SUM(IF(($B$15:$B$34=$B120)*($D$15:$K$34=O$88),1,0))</f>
        <v>0</v>
      </c>
      <c r="P120" s="59">
        <f t="array" ref="P120">SUM(IF(($B$15:$B$34=$B120)*($D$15:$K$34=P$88),1,0))</f>
        <v>0</v>
      </c>
      <c r="Q120" s="59">
        <f t="array" ref="Q120">SUM(IF(($B$15:$B$34=$B120)*($D$15:$K$34=Q$88),1,0))</f>
        <v>0</v>
      </c>
      <c r="R120" s="59">
        <f t="array" ref="R120">SUM(IF(($B$15:$B$34=$B120)*($D$15:$K$34=R$88),1,0))</f>
        <v>0</v>
      </c>
      <c r="S120" s="59">
        <f t="array" ref="S120">SUM(IF(($B$15:$B$34=$B120)*($D$15:$K$34=S$88),1,0))</f>
        <v>0</v>
      </c>
      <c r="T120" s="59">
        <f t="array" ref="T120">SUM(IF(($B$15:$B$34=$B120)*($D$15:$K$34=T$88),1,0))</f>
        <v>0</v>
      </c>
      <c r="U120" s="59">
        <f t="array" ref="U120">SUM(IF(($B$15:$B$34=$B120)*($D$15:$K$34=U$88),1,0))</f>
        <v>0</v>
      </c>
      <c r="V120" s="59">
        <f t="array" ref="V120">SUM(IF(($B$15:$B$34=$B120)*($D$15:$K$34=V$88),1,0))</f>
        <v>0</v>
      </c>
      <c r="W120" s="64">
        <f t="shared" si="0"/>
        <v>0</v>
      </c>
    </row>
    <row r="121" spans="2:23" ht="23.25">
      <c r="B121" s="57" t="s">
        <v>36</v>
      </c>
      <c r="C121" s="59">
        <f t="array" ref="C121">SUM(IF(($B$15:$B$34=$B121)*($D$15:$K$34=C$88),1,0))</f>
        <v>0</v>
      </c>
      <c r="D121" s="59">
        <f t="array" ref="D121">SUM(IF(($B$15:$B$34=$B121)*($D$15:$K$34=D$88),1,0))</f>
        <v>0</v>
      </c>
      <c r="E121" s="59">
        <f t="array" ref="E121">SUM(IF(($B$15:$B$34=$B121)*($D$15:$K$34=E$88),1,0))</f>
        <v>0</v>
      </c>
      <c r="F121" s="59">
        <f t="array" ref="F121">SUM(IF(($B$15:$B$34=$B121)*($D$15:$K$34=F$88),1,0))</f>
        <v>0</v>
      </c>
      <c r="G121" s="59">
        <f t="array" ref="G121">SUM(IF(($B$15:$B$34=$B121)*($D$15:$K$34=G$88),1,0))</f>
        <v>0</v>
      </c>
      <c r="H121" s="59">
        <f t="array" ref="H121">SUM(IF(($B$15:$B$34=$B121)*($D$15:$K$34=H$88),1,0))</f>
        <v>0</v>
      </c>
      <c r="I121" s="59">
        <f t="array" ref="I121">SUM(IF(($B$15:$B$34=$B121)*($D$15:$K$34=I$88),1,0))</f>
        <v>0</v>
      </c>
      <c r="J121" s="59">
        <f t="array" ref="J121">SUM(IF(($B$15:$B$34=$B121)*($D$15:$K$34=J$88),1,0))</f>
        <v>0</v>
      </c>
      <c r="K121" s="59">
        <f t="array" ref="K121">SUM(IF(($B$15:$B$34=$B121)*($D$15:$K$34=K$88),1,0))</f>
        <v>0</v>
      </c>
      <c r="L121" s="59">
        <f t="array" ref="L121">SUM(IF(($B$15:$B$34=$B121)*($D$15:$K$34=L$88),1,0))</f>
        <v>0</v>
      </c>
      <c r="M121" s="59">
        <f t="array" ref="M121">SUM(IF(($B$15:$B$34=$B121)*($D$15:$K$34=M$88),1,0))</f>
        <v>0</v>
      </c>
      <c r="N121" s="59">
        <f t="array" ref="N121">SUM(IF(($B$15:$B$34=$B121)*($D$15:$K$34=N$88),1,0))</f>
        <v>0</v>
      </c>
      <c r="O121" s="59">
        <f t="array" ref="O121">SUM(IF(($B$15:$B$34=$B121)*($D$15:$K$34=O$88),1,0))</f>
        <v>0</v>
      </c>
      <c r="P121" s="59">
        <f t="array" ref="P121">SUM(IF(($B$15:$B$34=$B121)*($D$15:$K$34=P$88),1,0))</f>
        <v>0</v>
      </c>
      <c r="Q121" s="59">
        <f t="array" ref="Q121">SUM(IF(($B$15:$B$34=$B121)*($D$15:$K$34=Q$88),1,0))</f>
        <v>0</v>
      </c>
      <c r="R121" s="59">
        <f t="array" ref="R121">SUM(IF(($B$15:$B$34=$B121)*($D$15:$K$34=R$88),1,0))</f>
        <v>0</v>
      </c>
      <c r="S121" s="59">
        <f t="array" ref="S121">SUM(IF(($B$15:$B$34=$B121)*($D$15:$K$34=S$88),1,0))</f>
        <v>0</v>
      </c>
      <c r="T121" s="59">
        <f t="array" ref="T121">SUM(IF(($B$15:$B$34=$B121)*($D$15:$K$34=T$88),1,0))</f>
        <v>0</v>
      </c>
      <c r="U121" s="59">
        <f t="array" ref="U121">SUM(IF(($B$15:$B$34=$B121)*($D$15:$K$34=U$88),1,0))</f>
        <v>0</v>
      </c>
      <c r="V121" s="59">
        <f t="array" ref="V121">SUM(IF(($B$15:$B$34=$B121)*($D$15:$K$34=V$88),1,0))</f>
        <v>0</v>
      </c>
      <c r="W121" s="64">
        <f t="shared" si="0"/>
        <v>0</v>
      </c>
    </row>
    <row r="122" spans="2:23" ht="23.25">
      <c r="B122" s="57" t="s">
        <v>71</v>
      </c>
      <c r="C122" s="59">
        <f t="array" ref="C122">SUM(IF(($B$15:$B$34=$B122)*($D$15:$K$34=C$88),1,0))</f>
        <v>0</v>
      </c>
      <c r="D122" s="59">
        <f t="array" ref="D122">SUM(IF(($B$15:$B$34=$B122)*($D$15:$K$34=D$88),1,0))</f>
        <v>0</v>
      </c>
      <c r="E122" s="59">
        <f t="array" ref="E122">SUM(IF(($B$15:$B$34=$B122)*($D$15:$K$34=E$88),1,0))</f>
        <v>0</v>
      </c>
      <c r="F122" s="59">
        <f t="array" ref="F122">SUM(IF(($B$15:$B$34=$B122)*($D$15:$K$34=F$88),1,0))</f>
        <v>0</v>
      </c>
      <c r="G122" s="59">
        <f t="array" ref="G122">SUM(IF(($B$15:$B$34=$B122)*($D$15:$K$34=G$88),1,0))</f>
        <v>0</v>
      </c>
      <c r="H122" s="59">
        <f t="array" ref="H122">SUM(IF(($B$15:$B$34=$B122)*($D$15:$K$34=H$88),1,0))</f>
        <v>0</v>
      </c>
      <c r="I122" s="59">
        <f t="array" ref="I122">SUM(IF(($B$15:$B$34=$B122)*($D$15:$K$34=I$88),1,0))</f>
        <v>0</v>
      </c>
      <c r="J122" s="59">
        <f t="array" ref="J122">SUM(IF(($B$15:$B$34=$B122)*($D$15:$K$34=J$88),1,0))</f>
        <v>0</v>
      </c>
      <c r="K122" s="59">
        <f t="array" ref="K122">SUM(IF(($B$15:$B$34=$B122)*($D$15:$K$34=K$88),1,0))</f>
        <v>0</v>
      </c>
      <c r="L122" s="59">
        <f t="array" ref="L122">SUM(IF(($B$15:$B$34=$B122)*($D$15:$K$34=L$88),1,0))</f>
        <v>0</v>
      </c>
      <c r="M122" s="59">
        <f t="array" ref="M122">SUM(IF(($B$15:$B$34=$B122)*($D$15:$K$34=M$88),1,0))</f>
        <v>0</v>
      </c>
      <c r="N122" s="59">
        <f t="array" ref="N122">SUM(IF(($B$15:$B$34=$B122)*($D$15:$K$34=N$88),1,0))</f>
        <v>0</v>
      </c>
      <c r="O122" s="59">
        <f t="array" ref="O122">SUM(IF(($B$15:$B$34=$B122)*($D$15:$K$34=O$88),1,0))</f>
        <v>0</v>
      </c>
      <c r="P122" s="59">
        <f t="array" ref="P122">SUM(IF(($B$15:$B$34=$B122)*($D$15:$K$34=P$88),1,0))</f>
        <v>0</v>
      </c>
      <c r="Q122" s="59">
        <f t="array" ref="Q122">SUM(IF(($B$15:$B$34=$B122)*($D$15:$K$34=Q$88),1,0))</f>
        <v>0</v>
      </c>
      <c r="R122" s="59">
        <f t="array" ref="R122">SUM(IF(($B$15:$B$34=$B122)*($D$15:$K$34=R$88),1,0))</f>
        <v>0</v>
      </c>
      <c r="S122" s="59">
        <f t="array" ref="S122">SUM(IF(($B$15:$B$34=$B122)*($D$15:$K$34=S$88),1,0))</f>
        <v>0</v>
      </c>
      <c r="T122" s="59">
        <f t="array" ref="T122">SUM(IF(($B$15:$B$34=$B122)*($D$15:$K$34=T$88),1,0))</f>
        <v>0</v>
      </c>
      <c r="U122" s="59">
        <f t="array" ref="U122">SUM(IF(($B$15:$B$34=$B122)*($D$15:$K$34=U$88),1,0))</f>
        <v>0</v>
      </c>
      <c r="V122" s="59">
        <f t="array" ref="V122">SUM(IF(($B$15:$B$34=$B122)*($D$15:$K$34=V$88),1,0))</f>
        <v>0</v>
      </c>
      <c r="W122" s="64">
        <f t="shared" si="0"/>
        <v>0</v>
      </c>
    </row>
    <row r="123" spans="2:23" ht="23.25">
      <c r="B123" s="57" t="s">
        <v>39</v>
      </c>
      <c r="C123" s="59">
        <f t="array" ref="C123">SUM(IF(($B$15:$B$34=$B123)*($D$15:$K$34=C$88),1,0))</f>
        <v>0</v>
      </c>
      <c r="D123" s="59">
        <f t="array" ref="D123">SUM(IF(($B$15:$B$34=$B123)*($D$15:$K$34=D$88),1,0))</f>
        <v>0</v>
      </c>
      <c r="E123" s="59">
        <f t="array" ref="E123">SUM(IF(($B$15:$B$34=$B123)*($D$15:$K$34=E$88),1,0))</f>
        <v>0</v>
      </c>
      <c r="F123" s="59">
        <f t="array" ref="F123">SUM(IF(($B$15:$B$34=$B123)*($D$15:$K$34=F$88),1,0))</f>
        <v>0</v>
      </c>
      <c r="G123" s="59">
        <f t="array" ref="G123">SUM(IF(($B$15:$B$34=$B123)*($D$15:$K$34=G$88),1,0))</f>
        <v>0</v>
      </c>
      <c r="H123" s="59">
        <f t="array" ref="H123">SUM(IF(($B$15:$B$34=$B123)*($D$15:$K$34=H$88),1,0))</f>
        <v>0</v>
      </c>
      <c r="I123" s="59">
        <f t="array" ref="I123">SUM(IF(($B$15:$B$34=$B123)*($D$15:$K$34=I$88),1,0))</f>
        <v>0</v>
      </c>
      <c r="J123" s="59">
        <f t="array" ref="J123">SUM(IF(($B$15:$B$34=$B123)*($D$15:$K$34=J$88),1,0))</f>
        <v>0</v>
      </c>
      <c r="K123" s="59">
        <f t="array" ref="K123">SUM(IF(($B$15:$B$34=$B123)*($D$15:$K$34=K$88),1,0))</f>
        <v>0</v>
      </c>
      <c r="L123" s="59">
        <f t="array" ref="L123">SUM(IF(($B$15:$B$34=$B123)*($D$15:$K$34=L$88),1,0))</f>
        <v>0</v>
      </c>
      <c r="M123" s="59">
        <f t="array" ref="M123">SUM(IF(($B$15:$B$34=$B123)*($D$15:$K$34=M$88),1,0))</f>
        <v>0</v>
      </c>
      <c r="N123" s="59">
        <f t="array" ref="N123">SUM(IF(($B$15:$B$34=$B123)*($D$15:$K$34=N$88),1,0))</f>
        <v>0</v>
      </c>
      <c r="O123" s="59">
        <f t="array" ref="O123">SUM(IF(($B$15:$B$34=$B123)*($D$15:$K$34=O$88),1,0))</f>
        <v>0</v>
      </c>
      <c r="P123" s="59">
        <f t="array" ref="P123">SUM(IF(($B$15:$B$34=$B123)*($D$15:$K$34=P$88),1,0))</f>
        <v>0</v>
      </c>
      <c r="Q123" s="59">
        <f t="array" ref="Q123">SUM(IF(($B$15:$B$34=$B123)*($D$15:$K$34=Q$88),1,0))</f>
        <v>0</v>
      </c>
      <c r="R123" s="59">
        <f t="array" ref="R123">SUM(IF(($B$15:$B$34=$B123)*($D$15:$K$34=R$88),1,0))</f>
        <v>0</v>
      </c>
      <c r="S123" s="59">
        <f t="array" ref="S123">SUM(IF(($B$15:$B$34=$B123)*($D$15:$K$34=S$88),1,0))</f>
        <v>0</v>
      </c>
      <c r="T123" s="59">
        <f t="array" ref="T123">SUM(IF(($B$15:$B$34=$B123)*($D$15:$K$34=T$88),1,0))</f>
        <v>0</v>
      </c>
      <c r="U123" s="59">
        <f t="array" ref="U123">SUM(IF(($B$15:$B$34=$B123)*($D$15:$K$34=U$88),1,0))</f>
        <v>0</v>
      </c>
      <c r="V123" s="59">
        <f t="array" ref="V123">SUM(IF(($B$15:$B$34=$B123)*($D$15:$K$34=V$88),1,0))</f>
        <v>0</v>
      </c>
      <c r="W123" s="64">
        <f t="shared" si="0"/>
        <v>0</v>
      </c>
    </row>
    <row r="124" spans="2:23" ht="23.25">
      <c r="B124" s="57" t="s">
        <v>86</v>
      </c>
      <c r="C124" s="59">
        <f t="array" ref="C124">SUM(IF(($B$15:$B$34=$B124)*($D$15:$K$34=C$88),1,0))</f>
        <v>0</v>
      </c>
      <c r="D124" s="59">
        <f t="array" ref="D124">SUM(IF(($B$15:$B$34=$B124)*($D$15:$K$34=D$88),1,0))</f>
        <v>0</v>
      </c>
      <c r="E124" s="59">
        <f t="array" ref="E124">SUM(IF(($B$15:$B$34=$B124)*($D$15:$K$34=E$88),1,0))</f>
        <v>0</v>
      </c>
      <c r="F124" s="59">
        <f t="array" ref="F124">SUM(IF(($B$15:$B$34=$B124)*($D$15:$K$34=F$88),1,0))</f>
        <v>0</v>
      </c>
      <c r="G124" s="59">
        <f t="array" ref="G124">SUM(IF(($B$15:$B$34=$B124)*($D$15:$K$34=G$88),1,0))</f>
        <v>0</v>
      </c>
      <c r="H124" s="59">
        <f t="array" ref="H124">SUM(IF(($B$15:$B$34=$B124)*($D$15:$K$34=H$88),1,0))</f>
        <v>0</v>
      </c>
      <c r="I124" s="59">
        <f t="array" ref="I124">SUM(IF(($B$15:$B$34=$B124)*($D$15:$K$34=I$88),1,0))</f>
        <v>0</v>
      </c>
      <c r="J124" s="59">
        <f t="array" ref="J124">SUM(IF(($B$15:$B$34=$B124)*($D$15:$K$34=J$88),1,0))</f>
        <v>0</v>
      </c>
      <c r="K124" s="59">
        <f t="array" ref="K124">SUM(IF(($B$15:$B$34=$B124)*($D$15:$K$34=K$88),1,0))</f>
        <v>0</v>
      </c>
      <c r="L124" s="59">
        <f t="array" ref="L124">SUM(IF(($B$15:$B$34=$B124)*($D$15:$K$34=L$88),1,0))</f>
        <v>0</v>
      </c>
      <c r="M124" s="59">
        <f t="array" ref="M124">SUM(IF(($B$15:$B$34=$B124)*($D$15:$K$34=M$88),1,0))</f>
        <v>0</v>
      </c>
      <c r="N124" s="59">
        <f t="array" ref="N124">SUM(IF(($B$15:$B$34=$B124)*($D$15:$K$34=N$88),1,0))</f>
        <v>0</v>
      </c>
      <c r="O124" s="59">
        <f t="array" ref="O124">SUM(IF(($B$15:$B$34=$B124)*($D$15:$K$34=O$88),1,0))</f>
        <v>0</v>
      </c>
      <c r="P124" s="59">
        <f t="array" ref="P124">SUM(IF(($B$15:$B$34=$B124)*($D$15:$K$34=P$88),1,0))</f>
        <v>0</v>
      </c>
      <c r="Q124" s="59">
        <f t="array" ref="Q124">SUM(IF(($B$15:$B$34=$B124)*($D$15:$K$34=Q$88),1,0))</f>
        <v>0</v>
      </c>
      <c r="R124" s="59">
        <f t="array" ref="R124">SUM(IF(($B$15:$B$34=$B124)*($D$15:$K$34=R$88),1,0))</f>
        <v>0</v>
      </c>
      <c r="S124" s="59">
        <f t="array" ref="S124">SUM(IF(($B$15:$B$34=$B124)*($D$15:$K$34=S$88),1,0))</f>
        <v>0</v>
      </c>
      <c r="T124" s="59">
        <f t="array" ref="T124">SUM(IF(($B$15:$B$34=$B124)*($D$15:$K$34=T$88),1,0))</f>
        <v>0</v>
      </c>
      <c r="U124" s="59">
        <f t="array" ref="U124">SUM(IF(($B$15:$B$34=$B124)*($D$15:$K$34=U$88),1,0))</f>
        <v>0</v>
      </c>
      <c r="V124" s="59">
        <f t="array" ref="V124">SUM(IF(($B$15:$B$34=$B124)*($D$15:$K$34=V$88),1,0))</f>
        <v>0</v>
      </c>
      <c r="W124" s="64">
        <f t="shared" si="0"/>
        <v>0</v>
      </c>
    </row>
    <row r="125" spans="2:23" ht="23.25">
      <c r="B125" s="57" t="s">
        <v>80</v>
      </c>
      <c r="C125" s="59">
        <f t="array" ref="C125">SUM(IF(($B$15:$B$34=$B125)*($D$15:$K$34=C$88),1,0))</f>
        <v>0</v>
      </c>
      <c r="D125" s="59">
        <f t="array" ref="D125">SUM(IF(($B$15:$B$34=$B125)*($D$15:$K$34=D$88),1,0))</f>
        <v>0</v>
      </c>
      <c r="E125" s="59">
        <f t="array" ref="E125">SUM(IF(($B$15:$B$34=$B125)*($D$15:$K$34=E$88),1,0))</f>
        <v>0</v>
      </c>
      <c r="F125" s="59">
        <f t="array" ref="F125">SUM(IF(($B$15:$B$34=$B125)*($D$15:$K$34=F$88),1,0))</f>
        <v>0</v>
      </c>
      <c r="G125" s="59">
        <f t="array" ref="G125">SUM(IF(($B$15:$B$34=$B125)*($D$15:$K$34=G$88),1,0))</f>
        <v>0</v>
      </c>
      <c r="H125" s="59">
        <f t="array" ref="H125">SUM(IF(($B$15:$B$34=$B125)*($D$15:$K$34=H$88),1,0))</f>
        <v>0</v>
      </c>
      <c r="I125" s="59">
        <f t="array" ref="I125">SUM(IF(($B$15:$B$34=$B125)*($D$15:$K$34=I$88),1,0))</f>
        <v>0</v>
      </c>
      <c r="J125" s="59">
        <f t="array" ref="J125">SUM(IF(($B$15:$B$34=$B125)*($D$15:$K$34=J$88),1,0))</f>
        <v>0</v>
      </c>
      <c r="K125" s="59">
        <f t="array" ref="K125">SUM(IF(($B$15:$B$34=$B125)*($D$15:$K$34=K$88),1,0))</f>
        <v>0</v>
      </c>
      <c r="L125" s="59">
        <f t="array" ref="L125">SUM(IF(($B$15:$B$34=$B125)*($D$15:$K$34=L$88),1,0))</f>
        <v>0</v>
      </c>
      <c r="M125" s="59">
        <f t="array" ref="M125">SUM(IF(($B$15:$B$34=$B125)*($D$15:$K$34=M$88),1,0))</f>
        <v>0</v>
      </c>
      <c r="N125" s="59">
        <f t="array" ref="N125">SUM(IF(($B$15:$B$34=$B125)*($D$15:$K$34=N$88),1,0))</f>
        <v>0</v>
      </c>
      <c r="O125" s="59">
        <f t="array" ref="O125">SUM(IF(($B$15:$B$34=$B125)*($D$15:$K$34=O$88),1,0))</f>
        <v>0</v>
      </c>
      <c r="P125" s="59">
        <f t="array" ref="P125">SUM(IF(($B$15:$B$34=$B125)*($D$15:$K$34=P$88),1,0))</f>
        <v>0</v>
      </c>
      <c r="Q125" s="59">
        <f t="array" ref="Q125">SUM(IF(($B$15:$B$34=$B125)*($D$15:$K$34=Q$88),1,0))</f>
        <v>0</v>
      </c>
      <c r="R125" s="59">
        <f t="array" ref="R125">SUM(IF(($B$15:$B$34=$B125)*($D$15:$K$34=R$88),1,0))</f>
        <v>0</v>
      </c>
      <c r="S125" s="59">
        <f t="array" ref="S125">SUM(IF(($B$15:$B$34=$B125)*($D$15:$K$34=S$88),1,0))</f>
        <v>0</v>
      </c>
      <c r="T125" s="59">
        <f t="array" ref="T125">SUM(IF(($B$15:$B$34=$B125)*($D$15:$K$34=T$88),1,0))</f>
        <v>0</v>
      </c>
      <c r="U125" s="59">
        <f t="array" ref="U125">SUM(IF(($B$15:$B$34=$B125)*($D$15:$K$34=U$88),1,0))</f>
        <v>0</v>
      </c>
      <c r="V125" s="59">
        <f t="array" ref="V125">SUM(IF(($B$15:$B$34=$B125)*($D$15:$K$34=V$88),1,0))</f>
        <v>0</v>
      </c>
      <c r="W125" s="64">
        <f t="shared" si="0"/>
        <v>0</v>
      </c>
    </row>
    <row r="126" spans="2:23" ht="23.25">
      <c r="B126" s="57" t="s">
        <v>117</v>
      </c>
      <c r="C126" s="59">
        <f t="array" ref="C126">SUM(IF(($B$15:$B$34=$B126)*($D$15:$K$34=C$88),1,0))</f>
        <v>0</v>
      </c>
      <c r="D126" s="59">
        <f t="array" ref="D126">SUM(IF(($B$15:$B$34=$B126)*($D$15:$K$34=D$88),1,0))</f>
        <v>0</v>
      </c>
      <c r="E126" s="59">
        <f t="array" ref="E126">SUM(IF(($B$15:$B$34=$B126)*($D$15:$K$34=E$88),1,0))</f>
        <v>0</v>
      </c>
      <c r="F126" s="59">
        <f t="array" ref="F126">SUM(IF(($B$15:$B$34=$B126)*($D$15:$K$34=F$88),1,0))</f>
        <v>0</v>
      </c>
      <c r="G126" s="59">
        <f t="array" ref="G126">SUM(IF(($B$15:$B$34=$B126)*($D$15:$K$34=G$88),1,0))</f>
        <v>0</v>
      </c>
      <c r="H126" s="59">
        <f t="array" ref="H126">SUM(IF(($B$15:$B$34=$B126)*($D$15:$K$34=H$88),1,0))</f>
        <v>0</v>
      </c>
      <c r="I126" s="59">
        <f t="array" ref="I126">SUM(IF(($B$15:$B$34=$B126)*($D$15:$K$34=I$88),1,0))</f>
        <v>0</v>
      </c>
      <c r="J126" s="59">
        <f t="array" ref="J126">SUM(IF(($B$15:$B$34=$B126)*($D$15:$K$34=J$88),1,0))</f>
        <v>0</v>
      </c>
      <c r="K126" s="59">
        <f t="array" ref="K126">SUM(IF(($B$15:$B$34=$B126)*($D$15:$K$34=K$88),1,0))</f>
        <v>0</v>
      </c>
      <c r="L126" s="59">
        <f t="array" ref="L126">SUM(IF(($B$15:$B$34=$B126)*($D$15:$K$34=L$88),1,0))</f>
        <v>0</v>
      </c>
      <c r="M126" s="59">
        <f t="array" ref="M126">SUM(IF(($B$15:$B$34=$B126)*($D$15:$K$34=M$88),1,0))</f>
        <v>0</v>
      </c>
      <c r="N126" s="59">
        <f t="array" ref="N126">SUM(IF(($B$15:$B$34=$B126)*($D$15:$K$34=N$88),1,0))</f>
        <v>0</v>
      </c>
      <c r="O126" s="59">
        <f t="array" ref="O126">SUM(IF(($B$15:$B$34=$B126)*($D$15:$K$34=O$88),1,0))</f>
        <v>0</v>
      </c>
      <c r="P126" s="59">
        <f t="array" ref="P126">SUM(IF(($B$15:$B$34=$B126)*($D$15:$K$34=P$88),1,0))</f>
        <v>0</v>
      </c>
      <c r="Q126" s="59">
        <f t="array" ref="Q126">SUM(IF(($B$15:$B$34=$B126)*($D$15:$K$34=Q$88),1,0))</f>
        <v>0</v>
      </c>
      <c r="R126" s="59">
        <f t="array" ref="R126">SUM(IF(($B$15:$B$34=$B126)*($D$15:$K$34=R$88),1,0))</f>
        <v>0</v>
      </c>
      <c r="S126" s="59">
        <f t="array" ref="S126">SUM(IF(($B$15:$B$34=$B126)*($D$15:$K$34=S$88),1,0))</f>
        <v>0</v>
      </c>
      <c r="T126" s="59">
        <f t="array" ref="T126">SUM(IF(($B$15:$B$34=$B126)*($D$15:$K$34=T$88),1,0))</f>
        <v>0</v>
      </c>
      <c r="U126" s="59">
        <f t="array" ref="U126">SUM(IF(($B$15:$B$34=$B126)*($D$15:$K$34=U$88),1,0))</f>
        <v>0</v>
      </c>
      <c r="V126" s="59">
        <f t="array" ref="V126">SUM(IF(($B$15:$B$34=$B126)*($D$15:$K$34=V$88),1,0))</f>
        <v>0</v>
      </c>
      <c r="W126" s="64">
        <f t="shared" si="0"/>
        <v>0</v>
      </c>
    </row>
    <row r="127" spans="2:23" ht="23.25">
      <c r="B127" s="57" t="s">
        <v>139</v>
      </c>
      <c r="C127" s="59">
        <f t="array" ref="C127">SUM(IF(($B$15:$B$34=$B127)*($D$15:$K$34=C$88),1,0))</f>
        <v>0</v>
      </c>
      <c r="D127" s="59">
        <f t="array" ref="D127">SUM(IF(($B$15:$B$34=$B127)*($D$15:$K$34=D$88),1,0))</f>
        <v>0</v>
      </c>
      <c r="E127" s="59">
        <f t="array" ref="E127">SUM(IF(($B$15:$B$34=$B127)*($D$15:$K$34=E$88),1,0))</f>
        <v>0</v>
      </c>
      <c r="F127" s="59">
        <f t="array" ref="F127">SUM(IF(($B$15:$B$34=$B127)*($D$15:$K$34=F$88),1,0))</f>
        <v>0</v>
      </c>
      <c r="G127" s="59">
        <f t="array" ref="G127">SUM(IF(($B$15:$B$34=$B127)*($D$15:$K$34=G$88),1,0))</f>
        <v>0</v>
      </c>
      <c r="H127" s="59">
        <f t="array" ref="H127">SUM(IF(($B$15:$B$34=$B127)*($D$15:$K$34=H$88),1,0))</f>
        <v>0</v>
      </c>
      <c r="I127" s="59">
        <f t="array" ref="I127">SUM(IF(($B$15:$B$34=$B127)*($D$15:$K$34=I$88),1,0))</f>
        <v>0</v>
      </c>
      <c r="J127" s="59">
        <f t="array" ref="J127">SUM(IF(($B$15:$B$34=$B127)*($D$15:$K$34=J$88),1,0))</f>
        <v>0</v>
      </c>
      <c r="K127" s="59">
        <f t="array" ref="K127">SUM(IF(($B$15:$B$34=$B127)*($D$15:$K$34=K$88),1,0))</f>
        <v>0</v>
      </c>
      <c r="L127" s="59">
        <f t="array" ref="L127">SUM(IF(($B$15:$B$34=$B127)*($D$15:$K$34=L$88),1,0))</f>
        <v>0</v>
      </c>
      <c r="M127" s="59">
        <f t="array" ref="M127">SUM(IF(($B$15:$B$34=$B127)*($D$15:$K$34=M$88),1,0))</f>
        <v>0</v>
      </c>
      <c r="N127" s="59">
        <f t="array" ref="N127">SUM(IF(($B$15:$B$34=$B127)*($D$15:$K$34=N$88),1,0))</f>
        <v>0</v>
      </c>
      <c r="O127" s="59">
        <f t="array" ref="O127">SUM(IF(($B$15:$B$34=$B127)*($D$15:$K$34=O$88),1,0))</f>
        <v>0</v>
      </c>
      <c r="P127" s="59">
        <f t="array" ref="P127">SUM(IF(($B$15:$B$34=$B127)*($D$15:$K$34=P$88),1,0))</f>
        <v>0</v>
      </c>
      <c r="Q127" s="59">
        <f t="array" ref="Q127">SUM(IF(($B$15:$B$34=$B127)*($D$15:$K$34=Q$88),1,0))</f>
        <v>0</v>
      </c>
      <c r="R127" s="59">
        <f t="array" ref="R127">SUM(IF(($B$15:$B$34=$B127)*($D$15:$K$34=R$88),1,0))</f>
        <v>0</v>
      </c>
      <c r="S127" s="59">
        <f t="array" ref="S127">SUM(IF(($B$15:$B$34=$B127)*($D$15:$K$34=S$88),1,0))</f>
        <v>0</v>
      </c>
      <c r="T127" s="59">
        <f t="array" ref="T127">SUM(IF(($B$15:$B$34=$B127)*($D$15:$K$34=T$88),1,0))</f>
        <v>0</v>
      </c>
      <c r="U127" s="59">
        <f t="array" ref="U127">SUM(IF(($B$15:$B$34=$B127)*($D$15:$K$34=U$88),1,0))</f>
        <v>0</v>
      </c>
      <c r="V127" s="59">
        <f t="array" ref="V127">SUM(IF(($B$15:$B$34=$B127)*($D$15:$K$34=V$88),1,0))</f>
        <v>0</v>
      </c>
      <c r="W127" s="64">
        <f t="shared" si="0"/>
        <v>0</v>
      </c>
    </row>
    <row r="128" spans="2:23" ht="23.25">
      <c r="B128" s="57" t="s">
        <v>85</v>
      </c>
      <c r="C128" s="59">
        <f t="array" ref="C128">SUM(IF(($B$15:$B$34=$B128)*($D$15:$K$34=C$88),1,0))</f>
        <v>0</v>
      </c>
      <c r="D128" s="59">
        <f t="array" ref="D128">SUM(IF(($B$15:$B$34=$B128)*($D$15:$K$34=D$88),1,0))</f>
        <v>0</v>
      </c>
      <c r="E128" s="59">
        <f t="array" ref="E128">SUM(IF(($B$15:$B$34=$B128)*($D$15:$K$34=E$88),1,0))</f>
        <v>0</v>
      </c>
      <c r="F128" s="59">
        <f t="array" ref="F128">SUM(IF(($B$15:$B$34=$B128)*($D$15:$K$34=F$88),1,0))</f>
        <v>0</v>
      </c>
      <c r="G128" s="59">
        <f t="array" ref="G128">SUM(IF(($B$15:$B$34=$B128)*($D$15:$K$34=G$88),1,0))</f>
        <v>0</v>
      </c>
      <c r="H128" s="59">
        <f t="array" ref="H128">SUM(IF(($B$15:$B$34=$B128)*($D$15:$K$34=H$88),1,0))</f>
        <v>0</v>
      </c>
      <c r="I128" s="59">
        <f t="array" ref="I128">SUM(IF(($B$15:$B$34=$B128)*($D$15:$K$34=I$88),1,0))</f>
        <v>0</v>
      </c>
      <c r="J128" s="59">
        <f t="array" ref="J128">SUM(IF(($B$15:$B$34=$B128)*($D$15:$K$34=J$88),1,0))</f>
        <v>0</v>
      </c>
      <c r="K128" s="59">
        <f t="array" ref="K128">SUM(IF(($B$15:$B$34=$B128)*($D$15:$K$34=K$88),1,0))</f>
        <v>0</v>
      </c>
      <c r="L128" s="59">
        <f t="array" ref="L128">SUM(IF(($B$15:$B$34=$B128)*($D$15:$K$34=L$88),1,0))</f>
        <v>0</v>
      </c>
      <c r="M128" s="59">
        <f t="array" ref="M128">SUM(IF(($B$15:$B$34=$B128)*($D$15:$K$34=M$88),1,0))</f>
        <v>0</v>
      </c>
      <c r="N128" s="59">
        <f t="array" ref="N128">SUM(IF(($B$15:$B$34=$B128)*($D$15:$K$34=N$88),1,0))</f>
        <v>0</v>
      </c>
      <c r="O128" s="59">
        <f t="array" ref="O128">SUM(IF(($B$15:$B$34=$B128)*($D$15:$K$34=O$88),1,0))</f>
        <v>0</v>
      </c>
      <c r="P128" s="59">
        <f t="array" ref="P128">SUM(IF(($B$15:$B$34=$B128)*($D$15:$K$34=P$88),1,0))</f>
        <v>0</v>
      </c>
      <c r="Q128" s="59">
        <f t="array" ref="Q128">SUM(IF(($B$15:$B$34=$B128)*($D$15:$K$34=Q$88),1,0))</f>
        <v>0</v>
      </c>
      <c r="R128" s="59">
        <f t="array" ref="R128">SUM(IF(($B$15:$B$34=$B128)*($D$15:$K$34=R$88),1,0))</f>
        <v>0</v>
      </c>
      <c r="S128" s="59">
        <f t="array" ref="S128">SUM(IF(($B$15:$B$34=$B128)*($D$15:$K$34=S$88),1,0))</f>
        <v>0</v>
      </c>
      <c r="T128" s="59">
        <f t="array" ref="T128">SUM(IF(($B$15:$B$34=$B128)*($D$15:$K$34=T$88),1,0))</f>
        <v>0</v>
      </c>
      <c r="U128" s="59">
        <f t="array" ref="U128">SUM(IF(($B$15:$B$34=$B128)*($D$15:$K$34=U$88),1,0))</f>
        <v>0</v>
      </c>
      <c r="V128" s="59">
        <f t="array" ref="V128">SUM(IF(($B$15:$B$34=$B128)*($D$15:$K$34=V$88),1,0))</f>
        <v>0</v>
      </c>
      <c r="W128" s="64">
        <f t="shared" si="0"/>
        <v>0</v>
      </c>
    </row>
    <row r="129" spans="2:23" ht="23.25">
      <c r="B129" s="57" t="s">
        <v>118</v>
      </c>
      <c r="C129" s="59">
        <f t="array" ref="C129">SUM(IF(($B$15:$B$34=$B129)*($D$15:$K$34=C$88),1,0))</f>
        <v>0</v>
      </c>
      <c r="D129" s="59">
        <f t="array" ref="D129">SUM(IF(($B$15:$B$34=$B129)*($D$15:$K$34=D$88),1,0))</f>
        <v>0</v>
      </c>
      <c r="E129" s="59">
        <f t="array" ref="E129">SUM(IF(($B$15:$B$34=$B129)*($D$15:$K$34=E$88),1,0))</f>
        <v>0</v>
      </c>
      <c r="F129" s="59">
        <f t="array" ref="F129">SUM(IF(($B$15:$B$34=$B129)*($D$15:$K$34=F$88),1,0))</f>
        <v>0</v>
      </c>
      <c r="G129" s="59">
        <f t="array" ref="G129">SUM(IF(($B$15:$B$34=$B129)*($D$15:$K$34=G$88),1,0))</f>
        <v>0</v>
      </c>
      <c r="H129" s="59">
        <f t="array" ref="H129">SUM(IF(($B$15:$B$34=$B129)*($D$15:$K$34=H$88),1,0))</f>
        <v>0</v>
      </c>
      <c r="I129" s="59">
        <f t="array" ref="I129">SUM(IF(($B$15:$B$34=$B129)*($D$15:$K$34=I$88),1,0))</f>
        <v>0</v>
      </c>
      <c r="J129" s="59">
        <f t="array" ref="J129">SUM(IF(($B$15:$B$34=$B129)*($D$15:$K$34=J$88),1,0))</f>
        <v>0</v>
      </c>
      <c r="K129" s="59">
        <f t="array" ref="K129">SUM(IF(($B$15:$B$34=$B129)*($D$15:$K$34=K$88),1,0))</f>
        <v>0</v>
      </c>
      <c r="L129" s="59">
        <f t="array" ref="L129">SUM(IF(($B$15:$B$34=$B129)*($D$15:$K$34=L$88),1,0))</f>
        <v>0</v>
      </c>
      <c r="M129" s="59">
        <f t="array" ref="M129">SUM(IF(($B$15:$B$34=$B129)*($D$15:$K$34=M$88),1,0))</f>
        <v>0</v>
      </c>
      <c r="N129" s="59">
        <f t="array" ref="N129">SUM(IF(($B$15:$B$34=$B129)*($D$15:$K$34=N$88),1,0))</f>
        <v>0</v>
      </c>
      <c r="O129" s="59">
        <f t="array" ref="O129">SUM(IF(($B$15:$B$34=$B129)*($D$15:$K$34=O$88),1,0))</f>
        <v>0</v>
      </c>
      <c r="P129" s="59">
        <f t="array" ref="P129">SUM(IF(($B$15:$B$34=$B129)*($D$15:$K$34=P$88),1,0))</f>
        <v>0</v>
      </c>
      <c r="Q129" s="59">
        <f t="array" ref="Q129">SUM(IF(($B$15:$B$34=$B129)*($D$15:$K$34=Q$88),1,0))</f>
        <v>0</v>
      </c>
      <c r="R129" s="59">
        <f t="array" ref="R129">SUM(IF(($B$15:$B$34=$B129)*($D$15:$K$34=R$88),1,0))</f>
        <v>0</v>
      </c>
      <c r="S129" s="59">
        <f t="array" ref="S129">SUM(IF(($B$15:$B$34=$B129)*($D$15:$K$34=S$88),1,0))</f>
        <v>0</v>
      </c>
      <c r="T129" s="59">
        <f t="array" ref="T129">SUM(IF(($B$15:$B$34=$B129)*($D$15:$K$34=T$88),1,0))</f>
        <v>0</v>
      </c>
      <c r="U129" s="59">
        <f t="array" ref="U129">SUM(IF(($B$15:$B$34=$B129)*($D$15:$K$34=U$88),1,0))</f>
        <v>0</v>
      </c>
      <c r="V129" s="59">
        <f t="array" ref="V129">SUM(IF(($B$15:$B$34=$B129)*($D$15:$K$34=V$88),1,0))</f>
        <v>0</v>
      </c>
      <c r="W129" s="64">
        <f t="shared" si="0"/>
        <v>0</v>
      </c>
    </row>
    <row r="130" spans="2:23" ht="23.25">
      <c r="B130" s="57" t="s">
        <v>83</v>
      </c>
      <c r="C130" s="59">
        <f t="array" ref="C130">SUM(IF(($B$15:$B$34=$B130)*($D$15:$K$34=C$88),1,0))</f>
        <v>0</v>
      </c>
      <c r="D130" s="59">
        <f t="array" ref="D130">SUM(IF(($B$15:$B$34=$B130)*($D$15:$K$34=D$88),1,0))</f>
        <v>0</v>
      </c>
      <c r="E130" s="59">
        <f t="array" ref="E130">SUM(IF(($B$15:$B$34=$B130)*($D$15:$K$34=E$88),1,0))</f>
        <v>0</v>
      </c>
      <c r="F130" s="59">
        <f t="array" ref="F130">SUM(IF(($B$15:$B$34=$B130)*($D$15:$K$34=F$88),1,0))</f>
        <v>0</v>
      </c>
      <c r="G130" s="59">
        <f t="array" ref="G130">SUM(IF(($B$15:$B$34=$B130)*($D$15:$K$34=G$88),1,0))</f>
        <v>0</v>
      </c>
      <c r="H130" s="59">
        <f t="array" ref="H130">SUM(IF(($B$15:$B$34=$B130)*($D$15:$K$34=H$88),1,0))</f>
        <v>0</v>
      </c>
      <c r="I130" s="59">
        <f t="array" ref="I130">SUM(IF(($B$15:$B$34=$B130)*($D$15:$K$34=I$88),1,0))</f>
        <v>0</v>
      </c>
      <c r="J130" s="59">
        <f t="array" ref="J130">SUM(IF(($B$15:$B$34=$B130)*($D$15:$K$34=J$88),1,0))</f>
        <v>0</v>
      </c>
      <c r="K130" s="59">
        <f t="array" ref="K130">SUM(IF(($B$15:$B$34=$B130)*($D$15:$K$34=K$88),1,0))</f>
        <v>0</v>
      </c>
      <c r="L130" s="59">
        <f t="array" ref="L130">SUM(IF(($B$15:$B$34=$B130)*($D$15:$K$34=L$88),1,0))</f>
        <v>0</v>
      </c>
      <c r="M130" s="59">
        <f t="array" ref="M130">SUM(IF(($B$15:$B$34=$B130)*($D$15:$K$34=M$88),1,0))</f>
        <v>0</v>
      </c>
      <c r="N130" s="59">
        <f t="array" ref="N130">SUM(IF(($B$15:$B$34=$B130)*($D$15:$K$34=N$88),1,0))</f>
        <v>0</v>
      </c>
      <c r="O130" s="59">
        <f t="array" ref="O130">SUM(IF(($B$15:$B$34=$B130)*($D$15:$K$34=O$88),1,0))</f>
        <v>0</v>
      </c>
      <c r="P130" s="59">
        <f t="array" ref="P130">SUM(IF(($B$15:$B$34=$B130)*($D$15:$K$34=P$88),1,0))</f>
        <v>0</v>
      </c>
      <c r="Q130" s="59">
        <f t="array" ref="Q130">SUM(IF(($B$15:$B$34=$B130)*($D$15:$K$34=Q$88),1,0))</f>
        <v>0</v>
      </c>
      <c r="R130" s="59">
        <f t="array" ref="R130">SUM(IF(($B$15:$B$34=$B130)*($D$15:$K$34=R$88),1,0))</f>
        <v>0</v>
      </c>
      <c r="S130" s="59">
        <f t="array" ref="S130">SUM(IF(($B$15:$B$34=$B130)*($D$15:$K$34=S$88),1,0))</f>
        <v>0</v>
      </c>
      <c r="T130" s="59">
        <f t="array" ref="T130">SUM(IF(($B$15:$B$34=$B130)*($D$15:$K$34=T$88),1,0))</f>
        <v>0</v>
      </c>
      <c r="U130" s="59">
        <f t="array" ref="U130">SUM(IF(($B$15:$B$34=$B130)*($D$15:$K$34=U$88),1,0))</f>
        <v>0</v>
      </c>
      <c r="V130" s="59">
        <f t="array" ref="V130">SUM(IF(($B$15:$B$34=$B130)*($D$15:$K$34=V$88),1,0))</f>
        <v>0</v>
      </c>
      <c r="W130" s="64">
        <f t="shared" si="0"/>
        <v>0</v>
      </c>
    </row>
    <row r="131" spans="2:23" ht="23.25">
      <c r="B131" s="57" t="s">
        <v>82</v>
      </c>
      <c r="C131" s="59">
        <f t="array" ref="C131">SUM(IF(($B$15:$B$34=$B131)*($D$15:$K$34=C$88),1,0))</f>
        <v>0</v>
      </c>
      <c r="D131" s="59">
        <f t="array" ref="D131">SUM(IF(($B$15:$B$34=$B131)*($D$15:$K$34=D$88),1,0))</f>
        <v>0</v>
      </c>
      <c r="E131" s="59">
        <f t="array" ref="E131">SUM(IF(($B$15:$B$34=$B131)*($D$15:$K$34=E$88),1,0))</f>
        <v>0</v>
      </c>
      <c r="F131" s="59">
        <f t="array" ref="F131">SUM(IF(($B$15:$B$34=$B131)*($D$15:$K$34=F$88),1,0))</f>
        <v>0</v>
      </c>
      <c r="G131" s="59">
        <f t="array" ref="G131">SUM(IF(($B$15:$B$34=$B131)*($D$15:$K$34=G$88),1,0))</f>
        <v>0</v>
      </c>
      <c r="H131" s="59">
        <f t="array" ref="H131">SUM(IF(($B$15:$B$34=$B131)*($D$15:$K$34=H$88),1,0))</f>
        <v>0</v>
      </c>
      <c r="I131" s="59">
        <f t="array" ref="I131">SUM(IF(($B$15:$B$34=$B131)*($D$15:$K$34=I$88),1,0))</f>
        <v>0</v>
      </c>
      <c r="J131" s="59">
        <f t="array" ref="J131">SUM(IF(($B$15:$B$34=$B131)*($D$15:$K$34=J$88),1,0))</f>
        <v>0</v>
      </c>
      <c r="K131" s="59">
        <f t="array" ref="K131">SUM(IF(($B$15:$B$34=$B131)*($D$15:$K$34=K$88),1,0))</f>
        <v>0</v>
      </c>
      <c r="L131" s="59">
        <f t="array" ref="L131">SUM(IF(($B$15:$B$34=$B131)*($D$15:$K$34=L$88),1,0))</f>
        <v>0</v>
      </c>
      <c r="M131" s="59">
        <f t="array" ref="M131">SUM(IF(($B$15:$B$34=$B131)*($D$15:$K$34=M$88),1,0))</f>
        <v>0</v>
      </c>
      <c r="N131" s="59">
        <f t="array" ref="N131">SUM(IF(($B$15:$B$34=$B131)*($D$15:$K$34=N$88),1,0))</f>
        <v>0</v>
      </c>
      <c r="O131" s="59">
        <f t="array" ref="O131">SUM(IF(($B$15:$B$34=$B131)*($D$15:$K$34=O$88),1,0))</f>
        <v>0</v>
      </c>
      <c r="P131" s="59">
        <f t="array" ref="P131">SUM(IF(($B$15:$B$34=$B131)*($D$15:$K$34=P$88),1,0))</f>
        <v>0</v>
      </c>
      <c r="Q131" s="59">
        <f t="array" ref="Q131">SUM(IF(($B$15:$B$34=$B131)*($D$15:$K$34=Q$88),1,0))</f>
        <v>0</v>
      </c>
      <c r="R131" s="59">
        <f t="array" ref="R131">SUM(IF(($B$15:$B$34=$B131)*($D$15:$K$34=R$88),1,0))</f>
        <v>0</v>
      </c>
      <c r="S131" s="59">
        <f t="array" ref="S131">SUM(IF(($B$15:$B$34=$B131)*($D$15:$K$34=S$88),1,0))</f>
        <v>0</v>
      </c>
      <c r="T131" s="59">
        <f t="array" ref="T131">SUM(IF(($B$15:$B$34=$B131)*($D$15:$K$34=T$88),1,0))</f>
        <v>0</v>
      </c>
      <c r="U131" s="59">
        <f t="array" ref="U131">SUM(IF(($B$15:$B$34=$B131)*($D$15:$K$34=U$88),1,0))</f>
        <v>0</v>
      </c>
      <c r="V131" s="59">
        <f t="array" ref="V131">SUM(IF(($B$15:$B$34=$B131)*($D$15:$K$34=V$88),1,0))</f>
        <v>0</v>
      </c>
      <c r="W131" s="64">
        <f t="shared" si="0"/>
        <v>0</v>
      </c>
    </row>
    <row r="132" spans="2:23" ht="23.25">
      <c r="B132" s="57" t="s">
        <v>119</v>
      </c>
      <c r="C132" s="59">
        <f t="array" ref="C132">SUM(IF(($B$15:$B$34=$B132)*($D$15:$K$34=C$88),1,0))</f>
        <v>0</v>
      </c>
      <c r="D132" s="59">
        <f t="array" ref="D132">SUM(IF(($B$15:$B$34=$B132)*($D$15:$K$34=D$88),1,0))</f>
        <v>0</v>
      </c>
      <c r="E132" s="59">
        <f t="array" ref="E132">SUM(IF(($B$15:$B$34=$B132)*($D$15:$K$34=E$88),1,0))</f>
        <v>0</v>
      </c>
      <c r="F132" s="59">
        <f t="array" ref="F132">SUM(IF(($B$15:$B$34=$B132)*($D$15:$K$34=F$88),1,0))</f>
        <v>0</v>
      </c>
      <c r="G132" s="59">
        <f t="array" ref="G132">SUM(IF(($B$15:$B$34=$B132)*($D$15:$K$34=G$88),1,0))</f>
        <v>0</v>
      </c>
      <c r="H132" s="59">
        <f t="array" ref="H132">SUM(IF(($B$15:$B$34=$B132)*($D$15:$K$34=H$88),1,0))</f>
        <v>0</v>
      </c>
      <c r="I132" s="59">
        <f t="array" ref="I132">SUM(IF(($B$15:$B$34=$B132)*($D$15:$K$34=I$88),1,0))</f>
        <v>0</v>
      </c>
      <c r="J132" s="59">
        <f t="array" ref="J132">SUM(IF(($B$15:$B$34=$B132)*($D$15:$K$34=J$88),1,0))</f>
        <v>0</v>
      </c>
      <c r="K132" s="59">
        <f t="array" ref="K132">SUM(IF(($B$15:$B$34=$B132)*($D$15:$K$34=K$88),1,0))</f>
        <v>0</v>
      </c>
      <c r="L132" s="59">
        <f t="array" ref="L132">SUM(IF(($B$15:$B$34=$B132)*($D$15:$K$34=L$88),1,0))</f>
        <v>0</v>
      </c>
      <c r="M132" s="59">
        <f t="array" ref="M132">SUM(IF(($B$15:$B$34=$B132)*($D$15:$K$34=M$88),1,0))</f>
        <v>0</v>
      </c>
      <c r="N132" s="59">
        <f t="array" ref="N132">SUM(IF(($B$15:$B$34=$B132)*($D$15:$K$34=N$88),1,0))</f>
        <v>0</v>
      </c>
      <c r="O132" s="59">
        <f t="array" ref="O132">SUM(IF(($B$15:$B$34=$B132)*($D$15:$K$34=O$88),1,0))</f>
        <v>0</v>
      </c>
      <c r="P132" s="59">
        <f t="array" ref="P132">SUM(IF(($B$15:$B$34=$B132)*($D$15:$K$34=P$88),1,0))</f>
        <v>0</v>
      </c>
      <c r="Q132" s="59">
        <f t="array" ref="Q132">SUM(IF(($B$15:$B$34=$B132)*($D$15:$K$34=Q$88),1,0))</f>
        <v>0</v>
      </c>
      <c r="R132" s="59">
        <f t="array" ref="R132">SUM(IF(($B$15:$B$34=$B132)*($D$15:$K$34=R$88),1,0))</f>
        <v>0</v>
      </c>
      <c r="S132" s="59">
        <f t="array" ref="S132">SUM(IF(($B$15:$B$34=$B132)*($D$15:$K$34=S$88),1,0))</f>
        <v>0</v>
      </c>
      <c r="T132" s="59">
        <f t="array" ref="T132">SUM(IF(($B$15:$B$34=$B132)*($D$15:$K$34=T$88),1,0))</f>
        <v>0</v>
      </c>
      <c r="U132" s="59">
        <f t="array" ref="U132">SUM(IF(($B$15:$B$34=$B132)*($D$15:$K$34=U$88),1,0))</f>
        <v>0</v>
      </c>
      <c r="V132" s="59">
        <f t="array" ref="V132">SUM(IF(($B$15:$B$34=$B132)*($D$15:$K$34=V$88),1,0))</f>
        <v>0</v>
      </c>
      <c r="W132" s="64">
        <f t="shared" si="0"/>
        <v>0</v>
      </c>
    </row>
    <row r="133" spans="2:23" ht="23.25">
      <c r="B133" s="57"/>
      <c r="C133" s="59">
        <f t="array" ref="C133">SUM(IF(($B$15:$B$34=$B133)*($D$15:$K$34=C$88),1,0))</f>
        <v>0</v>
      </c>
      <c r="D133" s="59">
        <f t="array" ref="D133">SUM(IF(($B$15:$B$34=$B133)*($D$15:$K$34=D$88),1,0))</f>
        <v>0</v>
      </c>
      <c r="E133" s="59">
        <f t="array" ref="E133">SUM(IF(($B$15:$B$34=$B133)*($D$15:$K$34=E$88),1,0))</f>
        <v>0</v>
      </c>
      <c r="F133" s="59">
        <f t="array" ref="F133">SUM(IF(($B$15:$B$34=$B133)*($D$15:$K$34=F$88),1,0))</f>
        <v>0</v>
      </c>
      <c r="G133" s="59">
        <f t="array" ref="G133">SUM(IF(($B$15:$B$34=$B133)*($D$15:$K$34=G$88),1,0))</f>
        <v>0</v>
      </c>
      <c r="H133" s="59">
        <f t="array" ref="H133">SUM(IF(($B$15:$B$34=$B133)*($D$15:$K$34=H$88),1,0))</f>
        <v>0</v>
      </c>
      <c r="I133" s="59">
        <f t="array" ref="I133">SUM(IF(($B$15:$B$34=$B133)*($D$15:$K$34=I$88),1,0))</f>
        <v>0</v>
      </c>
      <c r="J133" s="59">
        <f t="array" ref="J133">SUM(IF(($B$15:$B$34=$B133)*($D$15:$K$34=J$88),1,0))</f>
        <v>0</v>
      </c>
      <c r="K133" s="59">
        <f t="array" ref="K133">SUM(IF(($B$15:$B$34=$B133)*($D$15:$K$34=K$88),1,0))</f>
        <v>0</v>
      </c>
      <c r="L133" s="59">
        <f t="array" ref="L133">SUM(IF(($B$15:$B$34=$B133)*($D$15:$K$34=L$88),1,0))</f>
        <v>0</v>
      </c>
      <c r="M133" s="59">
        <f t="array" ref="M133">SUM(IF(($B$15:$B$34=$B133)*($D$15:$K$34=M$88),1,0))</f>
        <v>0</v>
      </c>
      <c r="N133" s="59">
        <f t="array" ref="N133">SUM(IF(($B$15:$B$34=$B133)*($D$15:$K$34=N$88),1,0))</f>
        <v>0</v>
      </c>
      <c r="O133" s="59">
        <f t="array" ref="O133">SUM(IF(($B$15:$B$34=$B133)*($D$15:$K$34=O$88),1,0))</f>
        <v>0</v>
      </c>
      <c r="P133" s="59">
        <f t="array" ref="P133">SUM(IF(($B$15:$B$34=$B133)*($D$15:$K$34=P$88),1,0))</f>
        <v>0</v>
      </c>
      <c r="Q133" s="59">
        <f t="array" ref="Q133">SUM(IF(($B$15:$B$34=$B133)*($D$15:$K$34=Q$88),1,0))</f>
        <v>0</v>
      </c>
      <c r="R133" s="59">
        <f t="array" ref="R133">SUM(IF(($B$15:$B$34=$B133)*($D$15:$K$34=R$88),1,0))</f>
        <v>0</v>
      </c>
      <c r="S133" s="59">
        <f t="array" ref="S133">SUM(IF(($B$15:$B$34=$B133)*($D$15:$K$34=S$88),1,0))</f>
        <v>0</v>
      </c>
      <c r="T133" s="59">
        <f t="array" ref="T133">SUM(IF(($B$15:$B$34=$B133)*($D$15:$K$34=T$88),1,0))</f>
        <v>0</v>
      </c>
      <c r="U133" s="59">
        <f t="array" ref="U133">SUM(IF(($B$15:$B$34=$B133)*($D$15:$K$34=U$88),1,0))</f>
        <v>0</v>
      </c>
      <c r="V133" s="59">
        <f t="array" ref="V133">SUM(IF(($B$15:$B$34=$B133)*($D$15:$K$34=V$88),1,0))</f>
        <v>0</v>
      </c>
      <c r="W133" s="64">
        <f t="shared" si="0"/>
        <v>0</v>
      </c>
    </row>
    <row r="134" spans="2:23" ht="23.25">
      <c r="B134" s="57"/>
      <c r="C134" s="59">
        <f t="array" ref="C134">SUM(IF(($B$15:$B$34=$B134)*($D$15:$K$34=C$88),1,0))</f>
        <v>0</v>
      </c>
      <c r="D134" s="59">
        <f t="array" ref="D134">SUM(IF(($B$15:$B$34=$B134)*($D$15:$K$34=D$88),1,0))</f>
        <v>0</v>
      </c>
      <c r="E134" s="59">
        <f t="array" ref="E134">SUM(IF(($B$15:$B$34=$B134)*($D$15:$K$34=E$88),1,0))</f>
        <v>0</v>
      </c>
      <c r="F134" s="59">
        <f t="array" ref="F134">SUM(IF(($B$15:$B$34=$B134)*($D$15:$K$34=F$88),1,0))</f>
        <v>0</v>
      </c>
      <c r="G134" s="59">
        <f t="array" ref="G134">SUM(IF(($B$15:$B$34=$B134)*($D$15:$K$34=G$88),1,0))</f>
        <v>0</v>
      </c>
      <c r="H134" s="59">
        <f t="array" ref="H134">SUM(IF(($B$15:$B$34=$B134)*($D$15:$K$34=H$88),1,0))</f>
        <v>0</v>
      </c>
      <c r="I134" s="59">
        <f t="array" ref="I134">SUM(IF(($B$15:$B$34=$B134)*($D$15:$K$34=I$88),1,0))</f>
        <v>0</v>
      </c>
      <c r="J134" s="59">
        <f t="array" ref="J134">SUM(IF(($B$15:$B$34=$B134)*($D$15:$K$34=J$88),1,0))</f>
        <v>0</v>
      </c>
      <c r="K134" s="59">
        <f t="array" ref="K134">SUM(IF(($B$15:$B$34=$B134)*($D$15:$K$34=K$88),1,0))</f>
        <v>0</v>
      </c>
      <c r="L134" s="59">
        <f t="array" ref="L134">SUM(IF(($B$15:$B$34=$B134)*($D$15:$K$34=L$88),1,0))</f>
        <v>0</v>
      </c>
      <c r="M134" s="59">
        <f t="array" ref="M134">SUM(IF(($B$15:$B$34=$B134)*($D$15:$K$34=M$88),1,0))</f>
        <v>0</v>
      </c>
      <c r="N134" s="59">
        <f t="array" ref="N134">SUM(IF(($B$15:$B$34=$B134)*($D$15:$K$34=N$88),1,0))</f>
        <v>0</v>
      </c>
      <c r="O134" s="59">
        <f t="array" ref="O134">SUM(IF(($B$15:$B$34=$B134)*($D$15:$K$34=O$88),1,0))</f>
        <v>0</v>
      </c>
      <c r="P134" s="59">
        <f t="array" ref="P134">SUM(IF(($B$15:$B$34=$B134)*($D$15:$K$34=P$88),1,0))</f>
        <v>0</v>
      </c>
      <c r="Q134" s="59">
        <f t="array" ref="Q134">SUM(IF(($B$15:$B$34=$B134)*($D$15:$K$34=Q$88),1,0))</f>
        <v>0</v>
      </c>
      <c r="R134" s="59">
        <f t="array" ref="R134">SUM(IF(($B$15:$B$34=$B134)*($D$15:$K$34=R$88),1,0))</f>
        <v>0</v>
      </c>
      <c r="S134" s="59">
        <f t="array" ref="S134">SUM(IF(($B$15:$B$34=$B134)*($D$15:$K$34=S$88),1,0))</f>
        <v>0</v>
      </c>
      <c r="T134" s="59">
        <f t="array" ref="T134">SUM(IF(($B$15:$B$34=$B134)*($D$15:$K$34=T$88),1,0))</f>
        <v>0</v>
      </c>
      <c r="U134" s="59">
        <f t="array" ref="U134">SUM(IF(($B$15:$B$34=$B134)*($D$15:$K$34=U$88),1,0))</f>
        <v>0</v>
      </c>
      <c r="V134" s="59">
        <f t="array" ref="V134">SUM(IF(($B$15:$B$34=$B134)*($D$15:$K$34=V$88),1,0))</f>
        <v>0</v>
      </c>
      <c r="W134" s="64">
        <f t="shared" si="0"/>
        <v>0</v>
      </c>
    </row>
    <row r="135" spans="2:23" ht="23.25">
      <c r="B135" s="57"/>
      <c r="C135" s="59">
        <f t="array" ref="C135">SUM(IF(($B$15:$B$34=$B135)*($D$15:$K$34=C$88),1,0))</f>
        <v>0</v>
      </c>
      <c r="D135" s="59">
        <f t="array" ref="D135">SUM(IF(($B$15:$B$34=$B135)*($D$15:$K$34=D$88),1,0))</f>
        <v>0</v>
      </c>
      <c r="E135" s="59">
        <f t="array" ref="E135">SUM(IF(($B$15:$B$34=$B135)*($D$15:$K$34=E$88),1,0))</f>
        <v>0</v>
      </c>
      <c r="F135" s="59">
        <f t="array" ref="F135">SUM(IF(($B$15:$B$34=$B135)*($D$15:$K$34=F$88),1,0))</f>
        <v>0</v>
      </c>
      <c r="G135" s="59">
        <f t="array" ref="G135">SUM(IF(($B$15:$B$34=$B135)*($D$15:$K$34=G$88),1,0))</f>
        <v>0</v>
      </c>
      <c r="H135" s="59">
        <f t="array" ref="H135">SUM(IF(($B$15:$B$34=$B135)*($D$15:$K$34=H$88),1,0))</f>
        <v>0</v>
      </c>
      <c r="I135" s="59">
        <f t="array" ref="I135">SUM(IF(($B$15:$B$34=$B135)*($D$15:$K$34=I$88),1,0))</f>
        <v>0</v>
      </c>
      <c r="J135" s="59">
        <f t="array" ref="J135">SUM(IF(($B$15:$B$34=$B135)*($D$15:$K$34=J$88),1,0))</f>
        <v>0</v>
      </c>
      <c r="K135" s="59">
        <f t="array" ref="K135">SUM(IF(($B$15:$B$34=$B135)*($D$15:$K$34=K$88),1,0))</f>
        <v>0</v>
      </c>
      <c r="L135" s="59">
        <f t="array" ref="L135">SUM(IF(($B$15:$B$34=$B135)*($D$15:$K$34=L$88),1,0))</f>
        <v>0</v>
      </c>
      <c r="M135" s="59">
        <f t="array" ref="M135">SUM(IF(($B$15:$B$34=$B135)*($D$15:$K$34=M$88),1,0))</f>
        <v>0</v>
      </c>
      <c r="N135" s="59">
        <f t="array" ref="N135">SUM(IF(($B$15:$B$34=$B135)*($D$15:$K$34=N$88),1,0))</f>
        <v>0</v>
      </c>
      <c r="O135" s="59">
        <f t="array" ref="O135">SUM(IF(($B$15:$B$34=$B135)*($D$15:$K$34=O$88),1,0))</f>
        <v>0</v>
      </c>
      <c r="P135" s="59">
        <f t="array" ref="P135">SUM(IF(($B$15:$B$34=$B135)*($D$15:$K$34=P$88),1,0))</f>
        <v>0</v>
      </c>
      <c r="Q135" s="59">
        <f t="array" ref="Q135">SUM(IF(($B$15:$B$34=$B135)*($D$15:$K$34=Q$88),1,0))</f>
        <v>0</v>
      </c>
      <c r="R135" s="59">
        <f t="array" ref="R135">SUM(IF(($B$15:$B$34=$B135)*($D$15:$K$34=R$88),1,0))</f>
        <v>0</v>
      </c>
      <c r="S135" s="59">
        <f t="array" ref="S135">SUM(IF(($B$15:$B$34=$B135)*($D$15:$K$34=S$88),1,0))</f>
        <v>0</v>
      </c>
      <c r="T135" s="59">
        <f t="array" ref="T135">SUM(IF(($B$15:$B$34=$B135)*($D$15:$K$34=T$88),1,0))</f>
        <v>0</v>
      </c>
      <c r="U135" s="59">
        <f t="array" ref="U135">SUM(IF(($B$15:$B$34=$B135)*($D$15:$K$34=U$88),1,0))</f>
        <v>0</v>
      </c>
      <c r="V135" s="59">
        <f t="array" ref="V135">SUM(IF(($B$15:$B$34=$B135)*($D$15:$K$34=V$88),1,0))</f>
        <v>0</v>
      </c>
      <c r="W135" s="64">
        <f t="shared" si="0"/>
        <v>0</v>
      </c>
    </row>
    <row r="136" spans="2:23" ht="23.25">
      <c r="B136" s="62" t="s">
        <v>19</v>
      </c>
      <c r="C136" s="63">
        <f>SUM(C89:C135)</f>
        <v>0</v>
      </c>
      <c r="D136" s="63">
        <f t="shared" ref="D136:V136" si="1">SUM(D89:D135)</f>
        <v>0</v>
      </c>
      <c r="E136" s="63">
        <f t="shared" si="1"/>
        <v>0</v>
      </c>
      <c r="F136" s="63">
        <f t="shared" si="1"/>
        <v>0</v>
      </c>
      <c r="G136" s="63">
        <f t="shared" si="1"/>
        <v>0</v>
      </c>
      <c r="H136" s="63">
        <f t="shared" si="1"/>
        <v>0</v>
      </c>
      <c r="I136" s="63">
        <f t="shared" si="1"/>
        <v>0</v>
      </c>
      <c r="J136" s="63">
        <f t="shared" si="1"/>
        <v>0</v>
      </c>
      <c r="K136" s="63">
        <f t="shared" si="1"/>
        <v>0</v>
      </c>
      <c r="L136" s="63">
        <f t="shared" si="1"/>
        <v>0</v>
      </c>
      <c r="M136" s="63">
        <f t="shared" si="1"/>
        <v>0</v>
      </c>
      <c r="N136" s="63">
        <f t="shared" si="1"/>
        <v>0</v>
      </c>
      <c r="O136" s="63">
        <f t="shared" si="1"/>
        <v>0</v>
      </c>
      <c r="P136" s="63">
        <f t="shared" si="1"/>
        <v>0</v>
      </c>
      <c r="Q136" s="63">
        <f t="shared" si="1"/>
        <v>0</v>
      </c>
      <c r="R136" s="63">
        <f t="shared" si="1"/>
        <v>0</v>
      </c>
      <c r="S136" s="63">
        <f t="shared" si="1"/>
        <v>0</v>
      </c>
      <c r="T136" s="63">
        <f t="shared" si="1"/>
        <v>0</v>
      </c>
      <c r="U136" s="63">
        <f t="shared" si="1"/>
        <v>0</v>
      </c>
      <c r="V136" s="63">
        <f t="shared" si="1"/>
        <v>0</v>
      </c>
      <c r="W136" s="63">
        <f t="shared" si="0"/>
        <v>0</v>
      </c>
    </row>
    <row r="137" spans="2:23" ht="20.25">
      <c r="B137" s="36"/>
    </row>
    <row r="138" spans="2:23" ht="20.25">
      <c r="B138" s="36"/>
    </row>
    <row r="139" spans="2:23" ht="20.25">
      <c r="B139" s="36"/>
    </row>
    <row r="140" spans="2:23" ht="20.25">
      <c r="B140" s="36"/>
    </row>
    <row r="141" spans="2:23" ht="20.25">
      <c r="B141" s="36"/>
    </row>
    <row r="142" spans="2:23" ht="20.25">
      <c r="B142" s="36"/>
    </row>
  </sheetData>
  <mergeCells count="132">
    <mergeCell ref="A87:V87"/>
    <mergeCell ref="D78:E78"/>
    <mergeCell ref="F78:G78"/>
    <mergeCell ref="H78:M78"/>
    <mergeCell ref="A79:M79"/>
    <mergeCell ref="A80:C80"/>
    <mergeCell ref="D80:I80"/>
    <mergeCell ref="J80:M80"/>
    <mergeCell ref="D81:I81"/>
    <mergeCell ref="J81:M81"/>
    <mergeCell ref="D82:I82"/>
    <mergeCell ref="J82:M82"/>
    <mergeCell ref="A83:C83"/>
    <mergeCell ref="D83:I83"/>
    <mergeCell ref="J83:M83"/>
    <mergeCell ref="A84:B84"/>
    <mergeCell ref="D84:I84"/>
    <mergeCell ref="J84:M84"/>
    <mergeCell ref="A85:B85"/>
    <mergeCell ref="D85:I85"/>
    <mergeCell ref="J85:M85"/>
    <mergeCell ref="B86:C86"/>
    <mergeCell ref="K86:L86"/>
    <mergeCell ref="A10:G10"/>
    <mergeCell ref="A11:A12"/>
    <mergeCell ref="B11:C12"/>
    <mergeCell ref="E11:G12"/>
    <mergeCell ref="I11:L12"/>
    <mergeCell ref="B13:C13"/>
    <mergeCell ref="E13:G13"/>
    <mergeCell ref="I13:J13"/>
    <mergeCell ref="K13:L13"/>
    <mergeCell ref="A6:B6"/>
    <mergeCell ref="I6:J6"/>
    <mergeCell ref="L6:M6"/>
    <mergeCell ref="A7:B7"/>
    <mergeCell ref="I7:J7"/>
    <mergeCell ref="L7:L9"/>
    <mergeCell ref="M7:M9"/>
    <mergeCell ref="A8:B8"/>
    <mergeCell ref="I8:J8"/>
    <mergeCell ref="A9:B9"/>
    <mergeCell ref="I9:J9"/>
    <mergeCell ref="L1:M1"/>
    <mergeCell ref="L2:M2"/>
    <mergeCell ref="F3:G3"/>
    <mergeCell ref="H3:J3"/>
    <mergeCell ref="A4:B5"/>
    <mergeCell ref="C4:E4"/>
    <mergeCell ref="F4:H4"/>
    <mergeCell ref="I4:J4"/>
    <mergeCell ref="K4:K5"/>
    <mergeCell ref="I5:J5"/>
    <mergeCell ref="I14:J14"/>
    <mergeCell ref="K14:L14"/>
    <mergeCell ref="B15:C15"/>
    <mergeCell ref="E15:G15"/>
    <mergeCell ref="I15:J15"/>
    <mergeCell ref="K15:L15"/>
    <mergeCell ref="B16:C16"/>
    <mergeCell ref="E16:G16"/>
    <mergeCell ref="I16:J16"/>
    <mergeCell ref="K16:L16"/>
    <mergeCell ref="B14:C14"/>
    <mergeCell ref="E14:G14"/>
    <mergeCell ref="B17:C17"/>
    <mergeCell ref="E17:G17"/>
    <mergeCell ref="I17:J17"/>
    <mergeCell ref="K17:L17"/>
    <mergeCell ref="A18:M18"/>
    <mergeCell ref="E19:H19"/>
    <mergeCell ref="K19:L19"/>
    <mergeCell ref="E20:H20"/>
    <mergeCell ref="K20:L20"/>
    <mergeCell ref="E21:H21"/>
    <mergeCell ref="K21:L21"/>
    <mergeCell ref="E22:H22"/>
    <mergeCell ref="K22:L22"/>
    <mergeCell ref="E23:H23"/>
    <mergeCell ref="K23:L23"/>
    <mergeCell ref="E24:H24"/>
    <mergeCell ref="K24:L24"/>
    <mergeCell ref="E25:H25"/>
    <mergeCell ref="K25:L25"/>
    <mergeCell ref="E26:H26"/>
    <mergeCell ref="K26:L26"/>
    <mergeCell ref="E27:H27"/>
    <mergeCell ref="K27:L27"/>
    <mergeCell ref="E28:H28"/>
    <mergeCell ref="K28:L28"/>
    <mergeCell ref="E29:H29"/>
    <mergeCell ref="K29:L29"/>
    <mergeCell ref="E30:H30"/>
    <mergeCell ref="K30:L30"/>
    <mergeCell ref="E31:H31"/>
    <mergeCell ref="K31:L31"/>
    <mergeCell ref="E32:H32"/>
    <mergeCell ref="K32:L32"/>
    <mergeCell ref="E33:H33"/>
    <mergeCell ref="K33:L33"/>
    <mergeCell ref="E34:H34"/>
    <mergeCell ref="K34:L34"/>
    <mergeCell ref="E35:H35"/>
    <mergeCell ref="K35:L35"/>
    <mergeCell ref="E36:H36"/>
    <mergeCell ref="K36:L36"/>
    <mergeCell ref="E37:H37"/>
    <mergeCell ref="K37:L37"/>
    <mergeCell ref="E38:H38"/>
    <mergeCell ref="K38:L38"/>
    <mergeCell ref="E39:H39"/>
    <mergeCell ref="K39:L39"/>
    <mergeCell ref="E40:H40"/>
    <mergeCell ref="K40:L40"/>
    <mergeCell ref="D76:E76"/>
    <mergeCell ref="F76:G76"/>
    <mergeCell ref="H76:M76"/>
    <mergeCell ref="D77:E77"/>
    <mergeCell ref="F77:G77"/>
    <mergeCell ref="H77:M77"/>
    <mergeCell ref="E41:H41"/>
    <mergeCell ref="K41:L41"/>
    <mergeCell ref="E42:H42"/>
    <mergeCell ref="K42:L42"/>
    <mergeCell ref="E43:H43"/>
    <mergeCell ref="K43:L43"/>
    <mergeCell ref="B45:G45"/>
    <mergeCell ref="D75:E75"/>
    <mergeCell ref="F75:G75"/>
    <mergeCell ref="H75:M75"/>
    <mergeCell ref="J45:K45"/>
    <mergeCell ref="L45:M45"/>
  </mergeCells>
  <dataValidations count="12">
    <dataValidation type="list" allowBlank="1" showInputMessage="1" showErrorMessage="1" sqref="B70:B73">
      <formula1>adj</formula1>
    </dataValidation>
    <dataValidation type="list" allowBlank="1" showInputMessage="1" showErrorMessage="1" sqref="C70:C73">
      <formula1>CAT</formula1>
    </dataValidation>
    <dataValidation type="list" allowBlank="1" showInputMessage="1" showErrorMessage="1" sqref="L70:L73 L47:L67">
      <formula1>OBSE</formula1>
    </dataValidation>
    <dataValidation type="list" allowBlank="1" showInputMessage="1" showErrorMessage="1" sqref="B77:B78 B47:B49">
      <formula1>P</formula1>
    </dataValidation>
    <dataValidation type="list" allowBlank="1" showInputMessage="1" showErrorMessage="1" sqref="F77:G78">
      <formula1>T</formula1>
    </dataValidation>
    <dataValidation type="list" allowBlank="1" showInputMessage="1" showErrorMessage="1" sqref="C77:C78 C47:C49 C51:C67">
      <formula1>M</formula1>
    </dataValidation>
    <dataValidation type="list" allowBlank="1" showInputMessage="1" showErrorMessage="1" sqref="D77:E78 M20:M43 C21:C43 D51:K67 D47:I49 I20:I43">
      <formula1>CL</formula1>
    </dataValidation>
    <dataValidation type="list" allowBlank="1" showInputMessage="1" showErrorMessage="1" sqref="D70:K73">
      <formula1>#REF!</formula1>
    </dataValidation>
    <dataValidation type="list" allowBlank="1" showInputMessage="1" showErrorMessage="1" sqref="C50">
      <formula1>MAT</formula1>
    </dataValidation>
    <dataValidation type="list" allowBlank="1" showInputMessage="1" showErrorMessage="1" sqref="J47:K50 D50:I50">
      <formula1>LCA</formula1>
    </dataValidation>
    <dataValidation type="list" allowBlank="1" showInputMessage="1" showErrorMessage="1" sqref="F3:G3 J45:K45">
      <formula1>J</formula1>
    </dataValidation>
    <dataValidation type="list" allowBlank="1" showInputMessage="1" showErrorMessage="1" sqref="B50:B67">
      <formula1>$B$87:$B$133</formula1>
    </dataValidation>
  </dataValidations>
  <pageMargins left="0" right="0" top="0" bottom="0" header="0" footer="0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W141"/>
  <sheetViews>
    <sheetView rightToLeft="1" topLeftCell="A4" workbookViewId="0">
      <selection activeCell="R14" sqref="R14"/>
    </sheetView>
  </sheetViews>
  <sheetFormatPr baseColWidth="10" defaultColWidth="11.42578125" defaultRowHeight="18.75"/>
  <cols>
    <col min="1" max="1" width="4.7109375" style="2" customWidth="1"/>
    <col min="2" max="2" width="15.140625" style="2" customWidth="1"/>
    <col min="3" max="3" width="7.7109375" style="2" customWidth="1"/>
    <col min="4" max="4" width="6.7109375" style="2" customWidth="1"/>
    <col min="5" max="5" width="8.5703125" style="2" customWidth="1"/>
    <col min="6" max="6" width="6.7109375" style="2" customWidth="1"/>
    <col min="7" max="7" width="5.7109375" style="2" customWidth="1"/>
    <col min="8" max="9" width="6.7109375" style="2" customWidth="1"/>
    <col min="10" max="10" width="6.140625" style="2" customWidth="1"/>
    <col min="11" max="11" width="7.85546875" style="2" customWidth="1"/>
    <col min="12" max="12" width="9.28515625" style="2" customWidth="1"/>
    <col min="13" max="13" width="7.5703125" style="2" customWidth="1"/>
    <col min="14" max="22" width="6.28515625" style="2" customWidth="1"/>
    <col min="23" max="16384" width="11.42578125" style="2"/>
  </cols>
  <sheetData>
    <row r="1" spans="1:14">
      <c r="A1" s="53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98" t="s">
        <v>229</v>
      </c>
      <c r="M1" s="499"/>
      <c r="N1" s="1"/>
    </row>
    <row r="2" spans="1:14">
      <c r="A2" s="54" t="s">
        <v>1</v>
      </c>
      <c r="B2" s="43"/>
      <c r="C2" s="43"/>
      <c r="D2" s="43"/>
      <c r="E2" s="43"/>
      <c r="F2" s="43"/>
      <c r="G2" s="43"/>
      <c r="H2" s="43"/>
      <c r="I2" s="43"/>
      <c r="J2" s="29"/>
      <c r="K2" s="55"/>
      <c r="L2" s="500" t="s">
        <v>230</v>
      </c>
      <c r="M2" s="501"/>
      <c r="N2" s="3"/>
    </row>
    <row r="3" spans="1:14" ht="22.5" thickBot="1">
      <c r="A3" s="52" t="s">
        <v>3</v>
      </c>
      <c r="C3" s="3"/>
      <c r="D3" s="3"/>
      <c r="E3" s="55" t="s">
        <v>8</v>
      </c>
      <c r="F3" s="474" t="s">
        <v>5</v>
      </c>
      <c r="G3" s="474"/>
      <c r="H3" s="475">
        <v>42752</v>
      </c>
      <c r="I3" s="475"/>
      <c r="J3" s="475"/>
      <c r="L3" s="106"/>
      <c r="M3" s="109"/>
      <c r="N3" s="3"/>
    </row>
    <row r="4" spans="1:14">
      <c r="A4" s="476" t="s">
        <v>12</v>
      </c>
      <c r="B4" s="477"/>
      <c r="C4" s="480" t="s">
        <v>13</v>
      </c>
      <c r="D4" s="480"/>
      <c r="E4" s="480"/>
      <c r="F4" s="480" t="s">
        <v>14</v>
      </c>
      <c r="G4" s="480"/>
      <c r="H4" s="481"/>
      <c r="I4" s="510" t="s">
        <v>232</v>
      </c>
      <c r="J4" s="511"/>
      <c r="K4" s="512" t="s">
        <v>236</v>
      </c>
      <c r="M4" s="44"/>
      <c r="N4" s="3"/>
    </row>
    <row r="5" spans="1:14" ht="19.5" thickBot="1">
      <c r="A5" s="478"/>
      <c r="B5" s="479"/>
      <c r="C5" s="45" t="s">
        <v>17</v>
      </c>
      <c r="D5" s="46" t="s">
        <v>18</v>
      </c>
      <c r="E5" s="46" t="s">
        <v>19</v>
      </c>
      <c r="F5" s="46" t="s">
        <v>17</v>
      </c>
      <c r="G5" s="46" t="s">
        <v>18</v>
      </c>
      <c r="H5" s="122" t="s">
        <v>19</v>
      </c>
      <c r="I5" s="502" t="s">
        <v>231</v>
      </c>
      <c r="J5" s="503"/>
      <c r="K5" s="513"/>
      <c r="L5" s="110"/>
      <c r="M5" s="44"/>
      <c r="N5" s="3"/>
    </row>
    <row r="6" spans="1:14" ht="22.5" thickBot="1">
      <c r="A6" s="462" t="s">
        <v>22</v>
      </c>
      <c r="B6" s="463"/>
      <c r="C6" s="112" t="e">
        <f>SUM(التعداد!U31)</f>
        <v>#VALUE!</v>
      </c>
      <c r="D6" s="6" t="e">
        <f>SUM(التعداد!V31)</f>
        <v>#VALUE!</v>
      </c>
      <c r="E6" s="6" t="e">
        <f>SUM(C6:D6)</f>
        <v>#VALUE!</v>
      </c>
      <c r="F6" s="49">
        <v>9</v>
      </c>
      <c r="G6" s="49">
        <v>1</v>
      </c>
      <c r="H6" s="6">
        <f>SUM(F6:G6)</f>
        <v>10</v>
      </c>
      <c r="I6" s="504">
        <v>42</v>
      </c>
      <c r="J6" s="505"/>
      <c r="K6" s="123" t="e">
        <f>SUM(التعداد!AD31)</f>
        <v>#VALUE!</v>
      </c>
      <c r="L6" s="464" t="s">
        <v>15</v>
      </c>
      <c r="M6" s="465"/>
      <c r="N6" s="3"/>
    </row>
    <row r="7" spans="1:14" ht="21.75">
      <c r="A7" s="466" t="s">
        <v>25</v>
      </c>
      <c r="B7" s="467"/>
      <c r="C7" s="112" t="e">
        <f>SUM(التعداد!U23)</f>
        <v>#VALUE!</v>
      </c>
      <c r="D7" s="6" t="e">
        <f>SUM(التعداد!V23)</f>
        <v>#VALUE!</v>
      </c>
      <c r="E7" s="6" t="e">
        <f>SUM(C7:D7)</f>
        <v>#VALUE!</v>
      </c>
      <c r="F7" s="49">
        <v>3</v>
      </c>
      <c r="G7" s="49">
        <v>4</v>
      </c>
      <c r="H7" s="6">
        <f>SUM(F7:G7)</f>
        <v>7</v>
      </c>
      <c r="I7" s="506">
        <v>60</v>
      </c>
      <c r="J7" s="507"/>
      <c r="K7" s="124" t="e">
        <f>SUM(التعداد!AD22)</f>
        <v>#VALUE!</v>
      </c>
      <c r="L7" s="524" t="e">
        <f>(I9*100)/K9</f>
        <v>#VALUE!</v>
      </c>
      <c r="M7" s="527" t="s">
        <v>26</v>
      </c>
      <c r="N7" s="3"/>
    </row>
    <row r="8" spans="1:14" ht="21.75">
      <c r="A8" s="466" t="s">
        <v>29</v>
      </c>
      <c r="B8" s="467"/>
      <c r="C8" s="112" t="e">
        <f>SUM(التعداد!U14)</f>
        <v>#VALUE!</v>
      </c>
      <c r="D8" s="6" t="e">
        <f>SUM(التعداد!V14)</f>
        <v>#VALUE!</v>
      </c>
      <c r="E8" s="6" t="e">
        <f>SUM(C8:D8)</f>
        <v>#VALUE!</v>
      </c>
      <c r="F8" s="49">
        <v>8</v>
      </c>
      <c r="G8" s="49">
        <v>10</v>
      </c>
      <c r="H8" s="6">
        <f>SUM(F8:G8)</f>
        <v>18</v>
      </c>
      <c r="I8" s="506">
        <v>71</v>
      </c>
      <c r="J8" s="507"/>
      <c r="K8" s="124" t="e">
        <f>SUM(التعداد!AD13)</f>
        <v>#VALUE!</v>
      </c>
      <c r="L8" s="525"/>
      <c r="M8" s="527"/>
      <c r="N8" s="3"/>
    </row>
    <row r="9" spans="1:14" ht="22.5" thickBot="1">
      <c r="A9" s="473" t="s">
        <v>19</v>
      </c>
      <c r="B9" s="391"/>
      <c r="C9" s="113" t="e">
        <f>SUM(C6:C8)</f>
        <v>#VALUE!</v>
      </c>
      <c r="D9" s="113" t="e">
        <f>SUM(D6:D8)</f>
        <v>#VALUE!</v>
      </c>
      <c r="E9" s="113" t="e">
        <f>SUM(C9:D9)</f>
        <v>#VALUE!</v>
      </c>
      <c r="F9" s="8">
        <f>SUM(F6:F8)</f>
        <v>20</v>
      </c>
      <c r="G9" s="8">
        <f>SUM(G6:G8)</f>
        <v>15</v>
      </c>
      <c r="H9" s="8">
        <f>SUM(F9:G9)</f>
        <v>35</v>
      </c>
      <c r="I9" s="508">
        <f>SUM(I6:J8)</f>
        <v>173</v>
      </c>
      <c r="J9" s="509"/>
      <c r="K9" s="125" t="e">
        <f>SUM(K6:K8)</f>
        <v>#VALUE!</v>
      </c>
      <c r="L9" s="526"/>
      <c r="M9" s="528"/>
      <c r="N9" s="3"/>
    </row>
    <row r="10" spans="1:14" ht="24" thickBot="1">
      <c r="A10" s="431" t="s">
        <v>194</v>
      </c>
      <c r="B10" s="432"/>
      <c r="C10" s="432"/>
      <c r="D10" s="432"/>
      <c r="E10" s="432"/>
      <c r="F10" s="432"/>
      <c r="G10" s="432"/>
      <c r="N10" s="3"/>
    </row>
    <row r="11" spans="1:14">
      <c r="A11" s="436" t="s">
        <v>46</v>
      </c>
      <c r="B11" s="438" t="s">
        <v>191</v>
      </c>
      <c r="C11" s="439"/>
      <c r="D11" s="75" t="s">
        <v>188</v>
      </c>
      <c r="E11" s="442" t="s">
        <v>192</v>
      </c>
      <c r="F11" s="443"/>
      <c r="G11" s="444"/>
      <c r="H11" s="75" t="s">
        <v>190</v>
      </c>
      <c r="I11" s="443" t="s">
        <v>193</v>
      </c>
      <c r="J11" s="443"/>
      <c r="K11" s="443"/>
      <c r="L11" s="444"/>
      <c r="M11" s="75" t="s">
        <v>188</v>
      </c>
      <c r="N11" s="3"/>
    </row>
    <row r="12" spans="1:14" ht="19.5" thickBot="1">
      <c r="A12" s="437"/>
      <c r="B12" s="440"/>
      <c r="C12" s="441"/>
      <c r="D12" s="76" t="s">
        <v>189</v>
      </c>
      <c r="E12" s="445"/>
      <c r="F12" s="446"/>
      <c r="G12" s="447"/>
      <c r="H12" s="76" t="s">
        <v>189</v>
      </c>
      <c r="I12" s="446"/>
      <c r="J12" s="446"/>
      <c r="K12" s="446"/>
      <c r="L12" s="447"/>
      <c r="M12" s="76" t="s">
        <v>189</v>
      </c>
      <c r="N12" s="3"/>
    </row>
    <row r="13" spans="1:14" ht="21.75">
      <c r="A13" s="25">
        <v>1</v>
      </c>
      <c r="B13" s="529"/>
      <c r="C13" s="530"/>
      <c r="D13" s="156"/>
      <c r="E13" s="531" t="s">
        <v>272</v>
      </c>
      <c r="F13" s="532"/>
      <c r="G13" s="533"/>
      <c r="H13" s="152">
        <v>110</v>
      </c>
      <c r="I13" s="531"/>
      <c r="J13" s="533"/>
      <c r="K13" s="532"/>
      <c r="L13" s="533"/>
      <c r="M13" s="154"/>
      <c r="N13" s="3"/>
    </row>
    <row r="14" spans="1:14" ht="21.75">
      <c r="A14" s="26">
        <v>2</v>
      </c>
      <c r="B14" s="522"/>
      <c r="C14" s="523"/>
      <c r="D14" s="153"/>
      <c r="E14" s="519"/>
      <c r="F14" s="521"/>
      <c r="G14" s="520"/>
      <c r="H14" s="153"/>
      <c r="I14" s="519"/>
      <c r="J14" s="520"/>
      <c r="K14" s="521"/>
      <c r="L14" s="520"/>
      <c r="M14" s="155"/>
      <c r="N14" s="3"/>
    </row>
    <row r="15" spans="1:14" ht="21.75">
      <c r="A15" s="26">
        <v>3</v>
      </c>
      <c r="B15" s="522"/>
      <c r="C15" s="523"/>
      <c r="D15" s="153"/>
      <c r="E15" s="519"/>
      <c r="F15" s="521"/>
      <c r="G15" s="520"/>
      <c r="H15" s="153"/>
      <c r="I15" s="519"/>
      <c r="J15" s="520"/>
      <c r="K15" s="521"/>
      <c r="L15" s="520"/>
      <c r="M15" s="155"/>
      <c r="N15" s="3"/>
    </row>
    <row r="16" spans="1:14" ht="21.75">
      <c r="A16" s="26">
        <v>4</v>
      </c>
      <c r="B16" s="522"/>
      <c r="C16" s="523"/>
      <c r="D16" s="153"/>
      <c r="E16" s="519"/>
      <c r="F16" s="521"/>
      <c r="G16" s="520"/>
      <c r="H16" s="153"/>
      <c r="I16" s="519"/>
      <c r="J16" s="520"/>
      <c r="K16" s="521"/>
      <c r="L16" s="520"/>
      <c r="M16" s="155"/>
      <c r="N16" s="3"/>
    </row>
    <row r="17" spans="1:14" ht="24" thickBot="1">
      <c r="A17" s="421" t="s">
        <v>101</v>
      </c>
      <c r="B17" s="422"/>
      <c r="C17" s="422"/>
      <c r="D17" s="422"/>
      <c r="E17" s="422"/>
      <c r="F17" s="422"/>
      <c r="G17" s="422"/>
      <c r="H17" s="422"/>
      <c r="I17" s="422"/>
      <c r="J17" s="422"/>
      <c r="K17" s="422"/>
      <c r="L17" s="422"/>
      <c r="M17" s="422"/>
      <c r="N17" s="3"/>
    </row>
    <row r="18" spans="1:14" ht="19.5" thickBot="1">
      <c r="A18" s="80" t="s">
        <v>46</v>
      </c>
      <c r="B18" s="80" t="s">
        <v>84</v>
      </c>
      <c r="C18" s="80" t="s">
        <v>75</v>
      </c>
      <c r="D18" s="27" t="s">
        <v>46</v>
      </c>
      <c r="E18" s="423" t="s">
        <v>84</v>
      </c>
      <c r="F18" s="424"/>
      <c r="G18" s="424"/>
      <c r="H18" s="425"/>
      <c r="I18" s="27" t="s">
        <v>75</v>
      </c>
      <c r="J18" s="80" t="s">
        <v>46</v>
      </c>
      <c r="K18" s="423" t="s">
        <v>88</v>
      </c>
      <c r="L18" s="425"/>
      <c r="M18" s="81" t="s">
        <v>75</v>
      </c>
      <c r="N18" s="3"/>
    </row>
    <row r="19" spans="1:14">
      <c r="A19" s="25">
        <v>1</v>
      </c>
      <c r="B19" s="28" t="s">
        <v>246</v>
      </c>
      <c r="C19" s="65" t="s">
        <v>104</v>
      </c>
      <c r="D19" s="28">
        <v>1</v>
      </c>
      <c r="E19" s="426" t="s">
        <v>255</v>
      </c>
      <c r="F19" s="427"/>
      <c r="G19" s="427"/>
      <c r="H19" s="428"/>
      <c r="I19" s="28" t="s">
        <v>136</v>
      </c>
      <c r="J19" s="28">
        <v>1</v>
      </c>
      <c r="K19" s="429" t="s">
        <v>261</v>
      </c>
      <c r="L19" s="430"/>
      <c r="M19" s="126" t="s">
        <v>2</v>
      </c>
      <c r="N19" s="3"/>
    </row>
    <row r="20" spans="1:14">
      <c r="A20" s="26">
        <v>2</v>
      </c>
      <c r="B20" s="60" t="s">
        <v>247</v>
      </c>
      <c r="C20" s="26" t="s">
        <v>103</v>
      </c>
      <c r="D20" s="60">
        <v>2</v>
      </c>
      <c r="E20" s="372" t="s">
        <v>256</v>
      </c>
      <c r="F20" s="373"/>
      <c r="G20" s="373"/>
      <c r="H20" s="374"/>
      <c r="I20" s="60" t="s">
        <v>136</v>
      </c>
      <c r="J20" s="60">
        <v>2</v>
      </c>
      <c r="K20" s="375" t="s">
        <v>274</v>
      </c>
      <c r="L20" s="376"/>
      <c r="M20" s="143" t="s">
        <v>134</v>
      </c>
      <c r="N20" s="3"/>
    </row>
    <row r="21" spans="1:14">
      <c r="A21" s="26">
        <v>3</v>
      </c>
      <c r="B21" s="60" t="s">
        <v>172</v>
      </c>
      <c r="C21" s="26" t="s">
        <v>103</v>
      </c>
      <c r="D21" s="60">
        <v>3</v>
      </c>
      <c r="E21" s="372" t="s">
        <v>257</v>
      </c>
      <c r="F21" s="373"/>
      <c r="G21" s="373"/>
      <c r="H21" s="374"/>
      <c r="I21" s="60" t="s">
        <v>136</v>
      </c>
      <c r="J21" s="60">
        <v>3</v>
      </c>
      <c r="K21" s="375" t="s">
        <v>275</v>
      </c>
      <c r="L21" s="376"/>
      <c r="M21" s="143" t="s">
        <v>134</v>
      </c>
      <c r="N21" s="3"/>
    </row>
    <row r="22" spans="1:14">
      <c r="A22" s="26">
        <v>4</v>
      </c>
      <c r="B22" s="60" t="s">
        <v>248</v>
      </c>
      <c r="C22" s="26" t="s">
        <v>103</v>
      </c>
      <c r="D22" s="60">
        <v>4</v>
      </c>
      <c r="E22" s="372" t="s">
        <v>258</v>
      </c>
      <c r="F22" s="373"/>
      <c r="G22" s="373"/>
      <c r="H22" s="374"/>
      <c r="I22" s="60" t="s">
        <v>143</v>
      </c>
      <c r="J22" s="60">
        <v>4</v>
      </c>
      <c r="K22" s="375" t="s">
        <v>276</v>
      </c>
      <c r="L22" s="376"/>
      <c r="M22" s="143" t="s">
        <v>134</v>
      </c>
      <c r="N22" s="3"/>
    </row>
    <row r="23" spans="1:14">
      <c r="A23" s="26">
        <v>5</v>
      </c>
      <c r="B23" s="60" t="s">
        <v>249</v>
      </c>
      <c r="C23" s="26" t="s">
        <v>105</v>
      </c>
      <c r="D23" s="60">
        <v>5</v>
      </c>
      <c r="E23" s="372" t="s">
        <v>259</v>
      </c>
      <c r="F23" s="373"/>
      <c r="G23" s="373"/>
      <c r="H23" s="374"/>
      <c r="I23" s="60" t="s">
        <v>27</v>
      </c>
      <c r="J23" s="60">
        <v>5</v>
      </c>
      <c r="K23" s="375" t="s">
        <v>277</v>
      </c>
      <c r="L23" s="376"/>
      <c r="M23" s="143" t="s">
        <v>134</v>
      </c>
      <c r="N23" s="3"/>
    </row>
    <row r="24" spans="1:14">
      <c r="A24" s="26">
        <v>6</v>
      </c>
      <c r="B24" s="60" t="s">
        <v>250</v>
      </c>
      <c r="C24" s="26" t="s">
        <v>105</v>
      </c>
      <c r="D24" s="60">
        <v>6</v>
      </c>
      <c r="E24" s="372" t="s">
        <v>260</v>
      </c>
      <c r="F24" s="373"/>
      <c r="G24" s="373"/>
      <c r="H24" s="374"/>
      <c r="I24" s="60" t="s">
        <v>27</v>
      </c>
      <c r="J24" s="60">
        <v>6</v>
      </c>
      <c r="K24" s="375" t="s">
        <v>278</v>
      </c>
      <c r="L24" s="376"/>
      <c r="M24" s="143" t="s">
        <v>135</v>
      </c>
      <c r="N24" s="3"/>
    </row>
    <row r="25" spans="1:14">
      <c r="A25" s="26">
        <v>7</v>
      </c>
      <c r="B25" s="60" t="s">
        <v>251</v>
      </c>
      <c r="C25" s="26" t="s">
        <v>102</v>
      </c>
      <c r="D25" s="60">
        <v>7</v>
      </c>
      <c r="E25" s="372" t="s">
        <v>273</v>
      </c>
      <c r="F25" s="373"/>
      <c r="G25" s="373"/>
      <c r="H25" s="374"/>
      <c r="I25" s="60" t="s">
        <v>32</v>
      </c>
      <c r="J25" s="60">
        <v>7</v>
      </c>
      <c r="K25" s="375" t="s">
        <v>279</v>
      </c>
      <c r="L25" s="376"/>
      <c r="M25" s="143" t="s">
        <v>94</v>
      </c>
      <c r="N25" s="3"/>
    </row>
    <row r="26" spans="1:14">
      <c r="A26" s="26">
        <v>8</v>
      </c>
      <c r="B26" s="60" t="s">
        <v>252</v>
      </c>
      <c r="C26" s="26" t="s">
        <v>102</v>
      </c>
      <c r="D26" s="60">
        <v>8</v>
      </c>
      <c r="E26" s="372"/>
      <c r="F26" s="373"/>
      <c r="G26" s="373"/>
      <c r="H26" s="374"/>
      <c r="I26" s="60"/>
      <c r="J26" s="60">
        <v>8</v>
      </c>
      <c r="K26" s="375" t="s">
        <v>280</v>
      </c>
      <c r="L26" s="376"/>
      <c r="M26" s="143" t="s">
        <v>94</v>
      </c>
      <c r="N26" s="3"/>
    </row>
    <row r="27" spans="1:14">
      <c r="A27" s="26">
        <v>9</v>
      </c>
      <c r="B27" s="60" t="s">
        <v>253</v>
      </c>
      <c r="C27" s="26" t="s">
        <v>102</v>
      </c>
      <c r="D27" s="60">
        <v>9</v>
      </c>
      <c r="E27" s="372"/>
      <c r="F27" s="373"/>
      <c r="G27" s="373"/>
      <c r="H27" s="374"/>
      <c r="I27" s="60"/>
      <c r="J27" s="60">
        <v>9</v>
      </c>
      <c r="K27" s="375" t="s">
        <v>281</v>
      </c>
      <c r="L27" s="376"/>
      <c r="M27" s="143" t="s">
        <v>10</v>
      </c>
      <c r="N27" s="3"/>
    </row>
    <row r="28" spans="1:14">
      <c r="A28" s="26">
        <v>10</v>
      </c>
      <c r="B28" s="60" t="s">
        <v>254</v>
      </c>
      <c r="C28" s="26" t="s">
        <v>106</v>
      </c>
      <c r="D28" s="60">
        <v>10</v>
      </c>
      <c r="E28" s="372"/>
      <c r="F28" s="373"/>
      <c r="G28" s="373"/>
      <c r="H28" s="374"/>
      <c r="I28" s="60"/>
      <c r="J28" s="60">
        <v>10</v>
      </c>
      <c r="K28" s="375" t="s">
        <v>282</v>
      </c>
      <c r="L28" s="376"/>
      <c r="M28" s="143" t="s">
        <v>10</v>
      </c>
      <c r="N28" s="3"/>
    </row>
    <row r="29" spans="1:14">
      <c r="A29" s="26">
        <v>11</v>
      </c>
      <c r="B29" s="60"/>
      <c r="C29" s="26"/>
      <c r="D29" s="60">
        <v>11</v>
      </c>
      <c r="E29" s="372"/>
      <c r="F29" s="373"/>
      <c r="G29" s="373"/>
      <c r="H29" s="374"/>
      <c r="I29" s="60"/>
      <c r="J29" s="60">
        <v>11</v>
      </c>
      <c r="K29" s="375" t="s">
        <v>283</v>
      </c>
      <c r="L29" s="376"/>
      <c r="M29" s="143" t="s">
        <v>10</v>
      </c>
      <c r="N29" s="3"/>
    </row>
    <row r="30" spans="1:14">
      <c r="A30" s="26">
        <v>12</v>
      </c>
      <c r="B30" s="60"/>
      <c r="C30" s="26"/>
      <c r="D30" s="60">
        <v>12</v>
      </c>
      <c r="E30" s="372"/>
      <c r="F30" s="373"/>
      <c r="G30" s="373"/>
      <c r="H30" s="374"/>
      <c r="I30" s="61"/>
      <c r="J30" s="60">
        <v>12</v>
      </c>
      <c r="K30" s="375" t="s">
        <v>284</v>
      </c>
      <c r="L30" s="376"/>
      <c r="M30" s="143" t="s">
        <v>10</v>
      </c>
      <c r="N30" s="3"/>
    </row>
    <row r="31" spans="1:14">
      <c r="A31" s="26">
        <v>13</v>
      </c>
      <c r="B31" s="60"/>
      <c r="C31" s="26"/>
      <c r="D31" s="60">
        <v>13</v>
      </c>
      <c r="E31" s="372"/>
      <c r="F31" s="373"/>
      <c r="G31" s="373"/>
      <c r="H31" s="374"/>
      <c r="I31" s="60"/>
      <c r="J31" s="60">
        <v>13</v>
      </c>
      <c r="K31" s="375" t="s">
        <v>285</v>
      </c>
      <c r="L31" s="376"/>
      <c r="M31" s="143" t="s">
        <v>4</v>
      </c>
      <c r="N31" s="3"/>
    </row>
    <row r="32" spans="1:14">
      <c r="A32" s="26">
        <v>14</v>
      </c>
      <c r="B32" s="60"/>
      <c r="C32" s="26"/>
      <c r="D32" s="60">
        <v>14</v>
      </c>
      <c r="E32" s="372"/>
      <c r="F32" s="373"/>
      <c r="G32" s="373"/>
      <c r="H32" s="374"/>
      <c r="I32" s="60"/>
      <c r="J32" s="60">
        <v>14</v>
      </c>
      <c r="K32" s="375" t="s">
        <v>286</v>
      </c>
      <c r="L32" s="376"/>
      <c r="M32" s="143" t="s">
        <v>4</v>
      </c>
      <c r="N32" s="3"/>
    </row>
    <row r="33" spans="1:14">
      <c r="A33" s="26">
        <v>15</v>
      </c>
      <c r="B33" s="60"/>
      <c r="C33" s="26"/>
      <c r="D33" s="60">
        <v>15</v>
      </c>
      <c r="E33" s="372"/>
      <c r="F33" s="373"/>
      <c r="G33" s="373"/>
      <c r="H33" s="374"/>
      <c r="I33" s="60"/>
      <c r="J33" s="60">
        <v>15</v>
      </c>
      <c r="K33" s="375" t="s">
        <v>287</v>
      </c>
      <c r="L33" s="376"/>
      <c r="M33" s="143" t="s">
        <v>4</v>
      </c>
      <c r="N33" s="3"/>
    </row>
    <row r="34" spans="1:14">
      <c r="A34" s="26">
        <v>16</v>
      </c>
      <c r="B34" s="61"/>
      <c r="C34" s="66"/>
      <c r="D34" s="60">
        <v>16</v>
      </c>
      <c r="E34" s="372"/>
      <c r="F34" s="373"/>
      <c r="G34" s="373"/>
      <c r="H34" s="374"/>
      <c r="I34" s="60"/>
      <c r="J34" s="60">
        <v>16</v>
      </c>
      <c r="K34" s="375" t="s">
        <v>288</v>
      </c>
      <c r="L34" s="376"/>
      <c r="M34" s="143" t="s">
        <v>6</v>
      </c>
      <c r="N34" s="3"/>
    </row>
    <row r="35" spans="1:14">
      <c r="A35" s="26">
        <v>17</v>
      </c>
      <c r="B35" s="60"/>
      <c r="C35" s="66"/>
      <c r="D35" s="60">
        <v>17</v>
      </c>
      <c r="E35" s="407"/>
      <c r="F35" s="408"/>
      <c r="G35" s="408"/>
      <c r="H35" s="409"/>
      <c r="I35" s="61"/>
      <c r="J35" s="60">
        <v>17</v>
      </c>
      <c r="K35" s="375" t="s">
        <v>289</v>
      </c>
      <c r="L35" s="376"/>
      <c r="M35" s="143" t="s">
        <v>95</v>
      </c>
      <c r="N35" s="3"/>
    </row>
    <row r="36" spans="1:14">
      <c r="A36" s="26">
        <v>18</v>
      </c>
      <c r="B36" s="60"/>
      <c r="C36" s="66"/>
      <c r="D36" s="60">
        <v>18</v>
      </c>
      <c r="E36" s="372"/>
      <c r="F36" s="373"/>
      <c r="G36" s="373"/>
      <c r="H36" s="374"/>
      <c r="I36" s="60"/>
      <c r="J36" s="60">
        <v>18</v>
      </c>
      <c r="K36" s="375" t="s">
        <v>290</v>
      </c>
      <c r="L36" s="376"/>
      <c r="M36" s="143" t="s">
        <v>95</v>
      </c>
      <c r="N36" s="3"/>
    </row>
    <row r="37" spans="1:14">
      <c r="A37" s="26">
        <v>19</v>
      </c>
      <c r="B37" s="60"/>
      <c r="C37" s="66"/>
      <c r="D37" s="60">
        <v>19</v>
      </c>
      <c r="E37" s="372"/>
      <c r="F37" s="373"/>
      <c r="G37" s="373"/>
      <c r="H37" s="374"/>
      <c r="I37" s="60"/>
      <c r="J37" s="60">
        <v>19</v>
      </c>
      <c r="K37" s="375"/>
      <c r="L37" s="376"/>
      <c r="M37" s="119"/>
      <c r="N37" s="3"/>
    </row>
    <row r="38" spans="1:14">
      <c r="A38" s="26">
        <v>20</v>
      </c>
      <c r="B38" s="61"/>
      <c r="C38" s="66"/>
      <c r="D38" s="60">
        <v>20</v>
      </c>
      <c r="E38" s="372"/>
      <c r="F38" s="373"/>
      <c r="G38" s="373"/>
      <c r="H38" s="374"/>
      <c r="I38" s="60"/>
      <c r="J38" s="60">
        <v>20</v>
      </c>
      <c r="K38" s="375"/>
      <c r="L38" s="376"/>
      <c r="M38" s="119"/>
      <c r="N38" s="3"/>
    </row>
    <row r="39" spans="1:14">
      <c r="A39" s="26">
        <v>21</v>
      </c>
      <c r="B39" s="61"/>
      <c r="C39" s="66"/>
      <c r="D39" s="60">
        <v>21</v>
      </c>
      <c r="E39" s="372"/>
      <c r="F39" s="373"/>
      <c r="G39" s="373"/>
      <c r="H39" s="374"/>
      <c r="I39" s="60"/>
      <c r="J39" s="60">
        <v>21</v>
      </c>
      <c r="K39" s="375"/>
      <c r="L39" s="376"/>
      <c r="M39" s="119"/>
      <c r="N39" s="3"/>
    </row>
    <row r="40" spans="1:14">
      <c r="A40" s="26">
        <v>22</v>
      </c>
      <c r="B40" s="61"/>
      <c r="C40" s="66"/>
      <c r="D40" s="60">
        <v>22</v>
      </c>
      <c r="E40" s="372"/>
      <c r="F40" s="373"/>
      <c r="G40" s="373"/>
      <c r="H40" s="374"/>
      <c r="I40" s="60"/>
      <c r="J40" s="60">
        <v>22</v>
      </c>
      <c r="K40" s="375"/>
      <c r="L40" s="376"/>
      <c r="M40" s="119"/>
      <c r="N40" s="3"/>
    </row>
    <row r="41" spans="1:14">
      <c r="A41" s="26">
        <v>23</v>
      </c>
      <c r="B41" s="61"/>
      <c r="C41" s="66"/>
      <c r="D41" s="60">
        <v>23</v>
      </c>
      <c r="E41" s="372"/>
      <c r="F41" s="373"/>
      <c r="G41" s="373"/>
      <c r="H41" s="374"/>
      <c r="I41" s="60"/>
      <c r="J41" s="60">
        <v>23</v>
      </c>
      <c r="K41" s="375"/>
      <c r="L41" s="376"/>
      <c r="M41" s="119"/>
      <c r="N41" s="3"/>
    </row>
    <row r="42" spans="1:14">
      <c r="A42" s="26">
        <v>24</v>
      </c>
      <c r="B42" s="61"/>
      <c r="C42" s="66"/>
      <c r="D42" s="60">
        <v>24</v>
      </c>
      <c r="E42" s="372"/>
      <c r="F42" s="373"/>
      <c r="G42" s="373"/>
      <c r="H42" s="374"/>
      <c r="I42" s="60"/>
      <c r="J42" s="60">
        <v>24</v>
      </c>
      <c r="K42" s="375"/>
      <c r="L42" s="376"/>
      <c r="M42" s="119"/>
      <c r="N42" s="3"/>
    </row>
    <row r="43" spans="1:14" ht="5.25" customHeight="1" thickBot="1">
      <c r="A43" s="127"/>
      <c r="B43" s="128"/>
      <c r="C43" s="129"/>
      <c r="D43" s="129"/>
      <c r="E43" s="129"/>
      <c r="F43" s="129"/>
      <c r="G43" s="129"/>
      <c r="H43" s="129"/>
      <c r="I43" s="129"/>
      <c r="J43" s="129"/>
      <c r="K43" s="130"/>
      <c r="L43" s="121"/>
      <c r="M43" s="117"/>
      <c r="N43" s="3"/>
    </row>
    <row r="44" spans="1:14" ht="28.5" thickBot="1">
      <c r="A44" s="142"/>
      <c r="B44" s="518" t="s">
        <v>42</v>
      </c>
      <c r="C44" s="518"/>
      <c r="D44" s="518"/>
      <c r="E44" s="518"/>
      <c r="F44" s="518"/>
      <c r="G44" s="518"/>
      <c r="H44" s="82" t="s">
        <v>87</v>
      </c>
      <c r="I44" s="83"/>
      <c r="J44" s="433" t="s">
        <v>5</v>
      </c>
      <c r="K44" s="433"/>
      <c r="L44" s="434">
        <v>42752</v>
      </c>
      <c r="M44" s="435"/>
      <c r="N44" s="3"/>
    </row>
    <row r="45" spans="1:14" ht="19.5" thickBot="1">
      <c r="A45" s="10" t="s">
        <v>46</v>
      </c>
      <c r="B45" s="10" t="s">
        <v>47</v>
      </c>
      <c r="C45" s="11" t="s">
        <v>48</v>
      </c>
      <c r="D45" s="10" t="s">
        <v>49</v>
      </c>
      <c r="E45" s="10" t="s">
        <v>50</v>
      </c>
      <c r="F45" s="10" t="s">
        <v>51</v>
      </c>
      <c r="G45" s="10" t="s">
        <v>52</v>
      </c>
      <c r="H45" s="50" t="s">
        <v>53</v>
      </c>
      <c r="I45" s="50" t="s">
        <v>54</v>
      </c>
      <c r="J45" s="50" t="s">
        <v>55</v>
      </c>
      <c r="K45" s="10" t="s">
        <v>56</v>
      </c>
      <c r="L45" s="11" t="s">
        <v>57</v>
      </c>
      <c r="M45" s="10" t="s">
        <v>58</v>
      </c>
      <c r="N45" s="3"/>
    </row>
    <row r="46" spans="1:14">
      <c r="A46" s="12">
        <v>1</v>
      </c>
      <c r="B46" s="13" t="s">
        <v>68</v>
      </c>
      <c r="C46" s="118" t="s">
        <v>44</v>
      </c>
      <c r="D46" s="14" t="s">
        <v>102</v>
      </c>
      <c r="E46" s="14"/>
      <c r="F46" s="14" t="s">
        <v>103</v>
      </c>
      <c r="G46" s="15" t="s">
        <v>136</v>
      </c>
      <c r="H46" s="16"/>
      <c r="I46" s="14"/>
      <c r="J46" s="14"/>
      <c r="K46" s="14"/>
      <c r="L46" s="15"/>
      <c r="M46" s="17"/>
      <c r="N46" s="3"/>
    </row>
    <row r="47" spans="1:14" ht="18.75" customHeight="1">
      <c r="A47" s="19">
        <v>2</v>
      </c>
      <c r="B47" s="13" t="s">
        <v>99</v>
      </c>
      <c r="C47" s="118" t="s">
        <v>31</v>
      </c>
      <c r="D47" s="14"/>
      <c r="E47" s="14" t="s">
        <v>32</v>
      </c>
      <c r="F47" s="15" t="s">
        <v>104</v>
      </c>
      <c r="G47" s="15" t="s">
        <v>106</v>
      </c>
      <c r="H47" s="16"/>
      <c r="I47" s="14"/>
      <c r="J47" s="14"/>
      <c r="K47" s="14"/>
      <c r="L47" s="15"/>
      <c r="M47" s="17"/>
      <c r="N47" s="3"/>
    </row>
    <row r="48" spans="1:14" ht="19.5" customHeight="1">
      <c r="A48" s="19">
        <v>3</v>
      </c>
      <c r="B48" s="13" t="s">
        <v>98</v>
      </c>
      <c r="C48" s="118" t="s">
        <v>33</v>
      </c>
      <c r="D48" s="14" t="s">
        <v>136</v>
      </c>
      <c r="E48" s="14" t="s">
        <v>27</v>
      </c>
      <c r="F48" s="14" t="s">
        <v>95</v>
      </c>
      <c r="G48" s="15" t="s">
        <v>34</v>
      </c>
      <c r="H48" s="20"/>
      <c r="I48" s="21"/>
      <c r="J48" s="14"/>
      <c r="K48" s="14"/>
      <c r="L48" s="15"/>
      <c r="M48" s="17"/>
      <c r="N48" s="3"/>
    </row>
    <row r="49" spans="1:14">
      <c r="A49" s="19">
        <v>4</v>
      </c>
      <c r="B49" s="13"/>
      <c r="C49" s="118"/>
      <c r="D49" s="14"/>
      <c r="E49" s="14"/>
      <c r="F49" s="14"/>
      <c r="G49" s="15"/>
      <c r="H49" s="20"/>
      <c r="I49" s="21"/>
      <c r="J49" s="14"/>
      <c r="K49" s="14"/>
      <c r="L49" s="15"/>
      <c r="M49" s="17"/>
      <c r="N49" s="3"/>
    </row>
    <row r="50" spans="1:14">
      <c r="A50" s="19">
        <v>5</v>
      </c>
      <c r="B50" s="13"/>
      <c r="C50" s="118"/>
      <c r="D50" s="14"/>
      <c r="E50" s="14"/>
      <c r="F50" s="14"/>
      <c r="G50" s="15"/>
      <c r="H50" s="20"/>
      <c r="I50" s="21"/>
      <c r="J50" s="14"/>
      <c r="K50" s="14"/>
      <c r="L50" s="15"/>
      <c r="M50" s="17"/>
      <c r="N50" s="3"/>
    </row>
    <row r="51" spans="1:14">
      <c r="A51" s="19">
        <v>6</v>
      </c>
      <c r="B51" s="13"/>
      <c r="C51" s="118"/>
      <c r="D51" s="14"/>
      <c r="E51" s="14"/>
      <c r="F51" s="14"/>
      <c r="G51" s="15"/>
      <c r="H51" s="20"/>
      <c r="I51" s="21"/>
      <c r="J51" s="14"/>
      <c r="K51" s="14"/>
      <c r="L51" s="15"/>
      <c r="M51" s="17"/>
      <c r="N51" s="3"/>
    </row>
    <row r="52" spans="1:14">
      <c r="A52" s="19">
        <v>7</v>
      </c>
      <c r="B52" s="13"/>
      <c r="C52" s="118"/>
      <c r="D52" s="14"/>
      <c r="E52" s="14"/>
      <c r="F52" s="14"/>
      <c r="G52" s="15"/>
      <c r="H52" s="20"/>
      <c r="I52" s="21"/>
      <c r="J52" s="14"/>
      <c r="K52" s="14"/>
      <c r="L52" s="15"/>
      <c r="M52" s="17"/>
      <c r="N52" s="3"/>
    </row>
    <row r="53" spans="1:14">
      <c r="A53" s="19">
        <v>8</v>
      </c>
      <c r="B53" s="13"/>
      <c r="C53" s="118"/>
      <c r="D53" s="14"/>
      <c r="E53" s="14"/>
      <c r="F53" s="14"/>
      <c r="G53" s="15"/>
      <c r="H53" s="16"/>
      <c r="I53" s="14"/>
      <c r="J53" s="14"/>
      <c r="K53" s="14"/>
      <c r="L53" s="15"/>
      <c r="M53" s="17"/>
      <c r="N53" s="3"/>
    </row>
    <row r="54" spans="1:14">
      <c r="A54" s="19">
        <v>9</v>
      </c>
      <c r="B54" s="13"/>
      <c r="C54" s="118"/>
      <c r="D54" s="14"/>
      <c r="E54" s="14"/>
      <c r="F54" s="15"/>
      <c r="G54" s="15"/>
      <c r="H54" s="16"/>
      <c r="I54" s="14"/>
      <c r="J54" s="14"/>
      <c r="K54" s="14"/>
      <c r="L54" s="15"/>
      <c r="M54" s="17"/>
      <c r="N54" s="3"/>
    </row>
    <row r="55" spans="1:14">
      <c r="A55" s="19">
        <v>10</v>
      </c>
      <c r="B55" s="13"/>
      <c r="C55" s="118"/>
      <c r="D55" s="14"/>
      <c r="E55" s="14"/>
      <c r="F55" s="15"/>
      <c r="G55" s="15"/>
      <c r="H55" s="16"/>
      <c r="I55" s="14"/>
      <c r="J55" s="14"/>
      <c r="K55" s="14"/>
      <c r="L55" s="15"/>
      <c r="M55" s="17"/>
      <c r="N55" s="3"/>
    </row>
    <row r="56" spans="1:14">
      <c r="A56" s="19">
        <v>11</v>
      </c>
      <c r="B56" s="13"/>
      <c r="C56" s="118"/>
      <c r="D56" s="14"/>
      <c r="E56" s="14"/>
      <c r="F56" s="15"/>
      <c r="G56" s="15"/>
      <c r="H56" s="16"/>
      <c r="I56" s="14"/>
      <c r="J56" s="14"/>
      <c r="K56" s="14"/>
      <c r="L56" s="15"/>
      <c r="M56" s="17"/>
      <c r="N56" s="3"/>
    </row>
    <row r="57" spans="1:14">
      <c r="A57" s="19">
        <v>12</v>
      </c>
      <c r="B57" s="13"/>
      <c r="C57" s="118"/>
      <c r="D57" s="14"/>
      <c r="E57" s="14"/>
      <c r="F57" s="15"/>
      <c r="G57" s="15"/>
      <c r="H57" s="16"/>
      <c r="I57" s="14"/>
      <c r="J57" s="14"/>
      <c r="K57" s="14"/>
      <c r="L57" s="15"/>
      <c r="M57" s="17"/>
      <c r="N57" s="3"/>
    </row>
    <row r="58" spans="1:14">
      <c r="A58" s="19">
        <v>13</v>
      </c>
      <c r="B58" s="13"/>
      <c r="C58" s="118"/>
      <c r="D58" s="14"/>
      <c r="E58" s="14"/>
      <c r="F58" s="15"/>
      <c r="G58" s="15"/>
      <c r="H58" s="16"/>
      <c r="I58" s="14"/>
      <c r="J58" s="14"/>
      <c r="K58" s="14"/>
      <c r="L58" s="15"/>
      <c r="M58" s="17"/>
      <c r="N58" s="3"/>
    </row>
    <row r="59" spans="1:14">
      <c r="A59" s="19">
        <v>14</v>
      </c>
      <c r="B59" s="13"/>
      <c r="C59" s="118"/>
      <c r="D59" s="14"/>
      <c r="E59" s="14"/>
      <c r="F59" s="15"/>
      <c r="G59" s="15"/>
      <c r="H59" s="16"/>
      <c r="I59" s="14"/>
      <c r="J59" s="14"/>
      <c r="K59" s="14"/>
      <c r="L59" s="15"/>
      <c r="M59" s="17"/>
      <c r="N59" s="3"/>
    </row>
    <row r="60" spans="1:14">
      <c r="A60" s="19">
        <v>15</v>
      </c>
      <c r="B60" s="13"/>
      <c r="C60" s="118"/>
      <c r="D60" s="14"/>
      <c r="E60" s="14"/>
      <c r="F60" s="15"/>
      <c r="G60" s="15"/>
      <c r="H60" s="16"/>
      <c r="I60" s="14"/>
      <c r="J60" s="14"/>
      <c r="K60" s="14"/>
      <c r="L60" s="15"/>
      <c r="M60" s="17"/>
      <c r="N60" s="3"/>
    </row>
    <row r="61" spans="1:14">
      <c r="A61" s="19">
        <v>16</v>
      </c>
      <c r="B61" s="13"/>
      <c r="C61" s="118"/>
      <c r="D61" s="14"/>
      <c r="E61" s="14"/>
      <c r="F61" s="15"/>
      <c r="G61" s="15"/>
      <c r="H61" s="16"/>
      <c r="I61" s="14"/>
      <c r="J61" s="14"/>
      <c r="K61" s="14"/>
      <c r="L61" s="15"/>
      <c r="M61" s="17"/>
      <c r="N61" s="3"/>
    </row>
    <row r="62" spans="1:14">
      <c r="A62" s="19">
        <v>17</v>
      </c>
      <c r="B62" s="13"/>
      <c r="C62" s="118"/>
      <c r="D62" s="14"/>
      <c r="E62" s="14"/>
      <c r="F62" s="15"/>
      <c r="G62" s="15"/>
      <c r="H62" s="16"/>
      <c r="I62" s="14"/>
      <c r="J62" s="14"/>
      <c r="K62" s="14"/>
      <c r="L62" s="15"/>
      <c r="M62" s="17"/>
      <c r="N62" s="3"/>
    </row>
    <row r="63" spans="1:14">
      <c r="A63" s="19">
        <v>18</v>
      </c>
      <c r="B63" s="13"/>
      <c r="C63" s="118"/>
      <c r="D63" s="14"/>
      <c r="E63" s="14"/>
      <c r="F63" s="14"/>
      <c r="G63" s="14"/>
      <c r="H63" s="16"/>
      <c r="I63" s="14"/>
      <c r="J63" s="14"/>
      <c r="K63" s="14"/>
      <c r="L63" s="15"/>
      <c r="M63" s="17"/>
      <c r="N63" s="3"/>
    </row>
    <row r="64" spans="1:14">
      <c r="A64" s="19">
        <v>19</v>
      </c>
      <c r="B64" s="13"/>
      <c r="C64" s="118"/>
      <c r="D64" s="14"/>
      <c r="E64" s="14"/>
      <c r="F64" s="14"/>
      <c r="G64" s="14"/>
      <c r="H64" s="16"/>
      <c r="I64" s="14"/>
      <c r="J64" s="14"/>
      <c r="K64" s="14"/>
      <c r="L64" s="15"/>
      <c r="M64" s="17"/>
      <c r="N64" s="3"/>
    </row>
    <row r="65" spans="1:14">
      <c r="A65" s="19">
        <v>20</v>
      </c>
      <c r="B65" s="13"/>
      <c r="C65" s="118"/>
      <c r="D65" s="14"/>
      <c r="E65" s="14"/>
      <c r="F65" s="14"/>
      <c r="G65" s="14"/>
      <c r="H65" s="16"/>
      <c r="I65" s="14"/>
      <c r="J65" s="14"/>
      <c r="K65" s="14"/>
      <c r="L65" s="15"/>
      <c r="M65" s="17"/>
      <c r="N65" s="3"/>
    </row>
    <row r="66" spans="1:14">
      <c r="A66" s="19">
        <v>21</v>
      </c>
      <c r="B66" s="13"/>
      <c r="C66" s="118"/>
      <c r="D66" s="14"/>
      <c r="E66" s="14"/>
      <c r="F66" s="14"/>
      <c r="G66" s="14"/>
      <c r="H66" s="16"/>
      <c r="I66" s="14"/>
      <c r="J66" s="14"/>
      <c r="K66" s="14"/>
      <c r="L66" s="15"/>
      <c r="M66" s="17"/>
      <c r="N66" s="3"/>
    </row>
    <row r="67" spans="1:14" ht="22.5" thickBot="1">
      <c r="A67" s="9"/>
      <c r="B67" s="107" t="s">
        <v>66</v>
      </c>
      <c r="C67" s="108"/>
      <c r="D67" s="108"/>
      <c r="E67" s="107" t="s">
        <v>67</v>
      </c>
      <c r="F67" s="107"/>
      <c r="G67" s="107"/>
      <c r="H67" s="3"/>
      <c r="I67" s="3"/>
      <c r="J67" s="3"/>
      <c r="K67" s="3"/>
      <c r="L67" s="3"/>
      <c r="M67" s="4"/>
      <c r="N67" s="3"/>
    </row>
    <row r="68" spans="1:14" ht="19.5" thickBot="1">
      <c r="A68" s="10" t="s">
        <v>46</v>
      </c>
      <c r="B68" s="10" t="s">
        <v>47</v>
      </c>
      <c r="C68" s="11" t="s">
        <v>48</v>
      </c>
      <c r="D68" s="10" t="s">
        <v>49</v>
      </c>
      <c r="E68" s="10" t="s">
        <v>50</v>
      </c>
      <c r="F68" s="10" t="s">
        <v>51</v>
      </c>
      <c r="G68" s="10" t="s">
        <v>52</v>
      </c>
      <c r="H68" s="10" t="s">
        <v>53</v>
      </c>
      <c r="I68" s="10" t="s">
        <v>54</v>
      </c>
      <c r="J68" s="10" t="s">
        <v>55</v>
      </c>
      <c r="K68" s="10" t="s">
        <v>56</v>
      </c>
      <c r="L68" s="11" t="s">
        <v>57</v>
      </c>
      <c r="M68" s="10" t="s">
        <v>58</v>
      </c>
      <c r="N68" s="3"/>
    </row>
    <row r="69" spans="1:14">
      <c r="A69" s="18">
        <v>1</v>
      </c>
      <c r="B69" s="13"/>
      <c r="C69" s="51"/>
      <c r="D69" s="13"/>
      <c r="E69" s="13"/>
      <c r="F69" s="13"/>
      <c r="G69" s="22"/>
      <c r="H69" s="19"/>
      <c r="I69" s="23"/>
      <c r="J69" s="23"/>
      <c r="K69" s="118"/>
      <c r="L69" s="13"/>
      <c r="M69" s="22"/>
      <c r="N69" s="3"/>
    </row>
    <row r="70" spans="1:14">
      <c r="A70" s="19">
        <v>2</v>
      </c>
      <c r="B70" s="13"/>
      <c r="C70" s="13"/>
      <c r="D70" s="13"/>
      <c r="E70" s="13"/>
      <c r="F70" s="13"/>
      <c r="G70" s="22"/>
      <c r="H70" s="19"/>
      <c r="I70" s="23"/>
      <c r="J70" s="23"/>
      <c r="K70" s="118"/>
      <c r="L70" s="13"/>
      <c r="M70" s="22"/>
      <c r="N70" s="3"/>
    </row>
    <row r="71" spans="1:14">
      <c r="A71" s="19">
        <v>3</v>
      </c>
      <c r="B71" s="13"/>
      <c r="C71" s="13"/>
      <c r="D71" s="13"/>
      <c r="E71" s="13"/>
      <c r="F71" s="13"/>
      <c r="G71" s="22"/>
      <c r="H71" s="19"/>
      <c r="I71" s="23"/>
      <c r="J71" s="23"/>
      <c r="K71" s="118"/>
      <c r="L71" s="13"/>
      <c r="M71" s="22"/>
      <c r="N71" s="3"/>
    </row>
    <row r="72" spans="1:14">
      <c r="A72" s="19">
        <v>4</v>
      </c>
      <c r="B72" s="13"/>
      <c r="C72" s="13"/>
      <c r="D72" s="24"/>
      <c r="E72" s="24"/>
      <c r="F72" s="24"/>
      <c r="G72" s="22"/>
      <c r="H72" s="19"/>
      <c r="I72" s="118"/>
      <c r="J72" s="118"/>
      <c r="K72" s="13"/>
      <c r="L72" s="13"/>
      <c r="M72" s="22"/>
      <c r="N72" s="3"/>
    </row>
    <row r="73" spans="1:14" ht="22.5" thickBot="1">
      <c r="A73" s="9"/>
      <c r="B73" s="107" t="s">
        <v>72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4"/>
      <c r="N73" s="3"/>
    </row>
    <row r="74" spans="1:14" ht="19.5" thickBot="1">
      <c r="A74" s="67" t="s">
        <v>46</v>
      </c>
      <c r="B74" s="67" t="s">
        <v>47</v>
      </c>
      <c r="C74" s="68" t="s">
        <v>48</v>
      </c>
      <c r="D74" s="392" t="s">
        <v>75</v>
      </c>
      <c r="E74" s="393"/>
      <c r="F74" s="394" t="s">
        <v>76</v>
      </c>
      <c r="G74" s="395"/>
      <c r="H74" s="396" t="s">
        <v>77</v>
      </c>
      <c r="I74" s="392"/>
      <c r="J74" s="392"/>
      <c r="K74" s="392"/>
      <c r="L74" s="392"/>
      <c r="M74" s="397"/>
      <c r="N74" s="3"/>
    </row>
    <row r="75" spans="1:14">
      <c r="A75" s="115">
        <v>1</v>
      </c>
      <c r="B75" s="134"/>
      <c r="C75" s="134"/>
      <c r="D75" s="398"/>
      <c r="E75" s="398"/>
      <c r="F75" s="399"/>
      <c r="G75" s="400"/>
      <c r="H75" s="401"/>
      <c r="I75" s="398"/>
      <c r="J75" s="398"/>
      <c r="K75" s="398"/>
      <c r="L75" s="398"/>
      <c r="M75" s="402"/>
      <c r="N75" s="3"/>
    </row>
    <row r="76" spans="1:14">
      <c r="A76" s="116">
        <v>2</v>
      </c>
      <c r="B76" s="13"/>
      <c r="C76" s="13"/>
      <c r="D76" s="410"/>
      <c r="E76" s="410"/>
      <c r="F76" s="411"/>
      <c r="G76" s="412"/>
      <c r="H76" s="413"/>
      <c r="I76" s="410"/>
      <c r="J76" s="410"/>
      <c r="K76" s="410"/>
      <c r="L76" s="410"/>
      <c r="M76" s="414"/>
      <c r="N76" s="3"/>
    </row>
    <row r="77" spans="1:14" ht="19.5" thickBot="1">
      <c r="A77" s="135">
        <v>3</v>
      </c>
      <c r="B77" s="136"/>
      <c r="C77" s="136"/>
      <c r="D77" s="390"/>
      <c r="E77" s="390"/>
      <c r="F77" s="387"/>
      <c r="G77" s="388"/>
      <c r="H77" s="389"/>
      <c r="I77" s="390"/>
      <c r="J77" s="390"/>
      <c r="K77" s="390"/>
      <c r="L77" s="390"/>
      <c r="M77" s="391"/>
      <c r="N77" s="3"/>
    </row>
    <row r="78" spans="1:14" ht="21.75" customHeight="1" thickBot="1">
      <c r="A78" s="490" t="s">
        <v>195</v>
      </c>
      <c r="B78" s="491"/>
      <c r="C78" s="491"/>
      <c r="D78" s="491"/>
      <c r="E78" s="492"/>
      <c r="F78" s="492"/>
      <c r="G78" s="492"/>
      <c r="H78" s="492"/>
      <c r="I78" s="492"/>
      <c r="J78" s="492"/>
      <c r="K78" s="492"/>
      <c r="L78" s="492"/>
      <c r="M78" s="492"/>
      <c r="N78" s="3"/>
    </row>
    <row r="79" spans="1:14" ht="22.5" thickBot="1">
      <c r="A79" s="382" t="s">
        <v>240</v>
      </c>
      <c r="B79" s="383"/>
      <c r="C79" s="383"/>
      <c r="D79" s="377" t="s">
        <v>242</v>
      </c>
      <c r="E79" s="378"/>
      <c r="F79" s="378"/>
      <c r="G79" s="378"/>
      <c r="H79" s="378"/>
      <c r="I79" s="379"/>
      <c r="J79" s="377" t="s">
        <v>243</v>
      </c>
      <c r="K79" s="378"/>
      <c r="L79" s="378"/>
      <c r="M79" s="379"/>
      <c r="N79" s="3"/>
    </row>
    <row r="80" spans="1:14" ht="20.25" customHeight="1" thickBot="1">
      <c r="A80" s="137" t="s">
        <v>237</v>
      </c>
      <c r="B80" s="132" t="s">
        <v>238</v>
      </c>
      <c r="C80" s="141" t="s">
        <v>239</v>
      </c>
      <c r="D80" s="384"/>
      <c r="E80" s="385"/>
      <c r="F80" s="385"/>
      <c r="G80" s="385"/>
      <c r="H80" s="385"/>
      <c r="I80" s="386"/>
      <c r="J80" s="514" t="s">
        <v>301</v>
      </c>
      <c r="K80" s="514"/>
      <c r="L80" s="514"/>
      <c r="M80" s="515"/>
      <c r="N80" s="3"/>
    </row>
    <row r="81" spans="1:23" ht="20.25" customHeight="1" thickBot="1">
      <c r="A81" s="151">
        <v>2</v>
      </c>
      <c r="B81" s="151">
        <v>352</v>
      </c>
      <c r="C81" s="151">
        <v>353</v>
      </c>
      <c r="D81" s="404"/>
      <c r="E81" s="405"/>
      <c r="F81" s="405"/>
      <c r="G81" s="405"/>
      <c r="H81" s="405"/>
      <c r="I81" s="406"/>
      <c r="J81" s="516" t="s">
        <v>302</v>
      </c>
      <c r="K81" s="516"/>
      <c r="L81" s="516"/>
      <c r="M81" s="517"/>
      <c r="N81" s="3"/>
    </row>
    <row r="82" spans="1:23" ht="20.25" customHeight="1" thickBot="1">
      <c r="A82" s="493" t="s">
        <v>241</v>
      </c>
      <c r="B82" s="494"/>
      <c r="C82" s="494"/>
      <c r="D82" s="404"/>
      <c r="E82" s="405"/>
      <c r="F82" s="405"/>
      <c r="G82" s="405"/>
      <c r="H82" s="405"/>
      <c r="I82" s="406"/>
      <c r="J82" s="483"/>
      <c r="K82" s="483"/>
      <c r="L82" s="483"/>
      <c r="M82" s="484"/>
      <c r="N82" s="3"/>
    </row>
    <row r="83" spans="1:23" ht="20.25" customHeight="1" thickBot="1">
      <c r="A83" s="487" t="s">
        <v>244</v>
      </c>
      <c r="B83" s="488"/>
      <c r="C83" s="140"/>
      <c r="D83" s="404"/>
      <c r="E83" s="405"/>
      <c r="F83" s="405"/>
      <c r="G83" s="405"/>
      <c r="H83" s="405"/>
      <c r="I83" s="406"/>
      <c r="J83" s="483"/>
      <c r="K83" s="483"/>
      <c r="L83" s="483"/>
      <c r="M83" s="484"/>
      <c r="N83" s="3"/>
    </row>
    <row r="84" spans="1:23" ht="22.5" thickBot="1">
      <c r="A84" s="487" t="s">
        <v>245</v>
      </c>
      <c r="B84" s="488"/>
      <c r="C84" s="140"/>
      <c r="D84" s="495"/>
      <c r="E84" s="496"/>
      <c r="F84" s="496"/>
      <c r="G84" s="496"/>
      <c r="H84" s="496"/>
      <c r="I84" s="497"/>
      <c r="J84" s="485"/>
      <c r="K84" s="485"/>
      <c r="L84" s="485"/>
      <c r="M84" s="486"/>
      <c r="N84" s="3"/>
    </row>
    <row r="85" spans="1:23" ht="23.25">
      <c r="A85" s="9"/>
      <c r="B85" s="482" t="s">
        <v>81</v>
      </c>
      <c r="C85" s="482"/>
      <c r="D85" s="3"/>
      <c r="E85" s="3"/>
      <c r="F85" s="3"/>
      <c r="G85" s="3"/>
      <c r="H85" s="3"/>
      <c r="I85" s="3"/>
      <c r="J85" s="3"/>
      <c r="K85" s="482" t="s">
        <v>156</v>
      </c>
      <c r="L85" s="482"/>
      <c r="M85" s="4"/>
      <c r="N85" s="3"/>
    </row>
    <row r="86" spans="1:23" ht="57.75" customHeight="1">
      <c r="A86" s="489" t="s">
        <v>160</v>
      </c>
      <c r="B86" s="489"/>
      <c r="C86" s="489"/>
      <c r="D86" s="489"/>
      <c r="E86" s="489"/>
      <c r="F86" s="489"/>
      <c r="G86" s="489"/>
      <c r="H86" s="489"/>
      <c r="I86" s="489"/>
      <c r="J86" s="489"/>
      <c r="K86" s="489"/>
      <c r="L86" s="489"/>
      <c r="M86" s="489"/>
      <c r="N86" s="489"/>
      <c r="O86" s="489"/>
      <c r="P86" s="489"/>
      <c r="Q86" s="489"/>
      <c r="R86" s="489"/>
      <c r="S86" s="489"/>
      <c r="T86" s="489"/>
      <c r="U86" s="489"/>
      <c r="V86" s="489"/>
    </row>
    <row r="87" spans="1:23" ht="35.25" customHeight="1">
      <c r="B87" s="58" t="s">
        <v>161</v>
      </c>
      <c r="C87" s="56" t="s">
        <v>2</v>
      </c>
      <c r="D87" s="56" t="s">
        <v>4</v>
      </c>
      <c r="E87" s="56" t="s">
        <v>6</v>
      </c>
      <c r="F87" s="56" t="s">
        <v>95</v>
      </c>
      <c r="G87" s="56" t="s">
        <v>94</v>
      </c>
      <c r="H87" s="56" t="s">
        <v>134</v>
      </c>
      <c r="I87" s="56" t="s">
        <v>135</v>
      </c>
      <c r="J87" s="56" t="s">
        <v>10</v>
      </c>
      <c r="K87" s="56" t="s">
        <v>27</v>
      </c>
      <c r="L87" s="56" t="s">
        <v>30</v>
      </c>
      <c r="M87" s="56" t="s">
        <v>32</v>
      </c>
      <c r="N87" s="56" t="s">
        <v>34</v>
      </c>
      <c r="O87" s="56" t="s">
        <v>136</v>
      </c>
      <c r="P87" s="56" t="s">
        <v>143</v>
      </c>
      <c r="Q87" s="56" t="s">
        <v>104</v>
      </c>
      <c r="R87" s="56" t="s">
        <v>103</v>
      </c>
      <c r="S87" s="56" t="s">
        <v>105</v>
      </c>
      <c r="T87" s="56" t="s">
        <v>102</v>
      </c>
      <c r="U87" s="56" t="s">
        <v>159</v>
      </c>
      <c r="V87" s="56" t="s">
        <v>100</v>
      </c>
      <c r="W87" s="56" t="s">
        <v>19</v>
      </c>
    </row>
    <row r="88" spans="1:23" ht="23.25">
      <c r="B88" s="57" t="s">
        <v>45</v>
      </c>
      <c r="C88" s="59">
        <f t="array" ref="C88">SUM(IF(($B$14:$B$32=$B88)*($D$14:$K$32=C$87),1,0))</f>
        <v>0</v>
      </c>
      <c r="D88" s="59">
        <f t="array" ref="D88">SUM(IF(($B$14:$B$32=$B88)*($D$14:$K$32=D$87),1,0))</f>
        <v>0</v>
      </c>
      <c r="E88" s="59">
        <f t="array" ref="E88">SUM(IF(($B$14:$B$32=$B88)*($D$14:$K$32=E$87),1,0))</f>
        <v>0</v>
      </c>
      <c r="F88" s="59">
        <f t="array" ref="F88">SUM(IF(($B$14:$B$32=$B88)*($D$14:$K$32=F$87),1,0))</f>
        <v>0</v>
      </c>
      <c r="G88" s="59">
        <f t="array" ref="G88">SUM(IF(($B$14:$B$32=$B88)*($D$14:$K$32=G$87),1,0))</f>
        <v>0</v>
      </c>
      <c r="H88" s="59">
        <f t="array" ref="H88">SUM(IF(($B$14:$B$32=$B88)*($D$14:$K$32=H$87),1,0))</f>
        <v>0</v>
      </c>
      <c r="I88" s="59">
        <f t="array" ref="I88">SUM(IF(($B$14:$B$32=$B88)*($D$14:$K$32=I$87),1,0))</f>
        <v>0</v>
      </c>
      <c r="J88" s="59">
        <f t="array" ref="J88">SUM(IF(($B$14:$B$32=$B88)*($D$14:$K$32=J$87),1,0))</f>
        <v>0</v>
      </c>
      <c r="K88" s="59">
        <f t="array" ref="K88">SUM(IF(($B$14:$B$32=$B88)*($D$14:$K$32=K$87),1,0))</f>
        <v>0</v>
      </c>
      <c r="L88" s="59">
        <f t="array" ref="L88">SUM(IF(($B$14:$B$32=$B88)*($D$14:$K$32=L$87),1,0))</f>
        <v>0</v>
      </c>
      <c r="M88" s="59">
        <f t="array" ref="M88">SUM(IF(($B$14:$B$32=$B88)*($D$14:$K$32=M$87),1,0))</f>
        <v>0</v>
      </c>
      <c r="N88" s="59">
        <f t="array" ref="N88">SUM(IF(($B$14:$B$32=$B88)*($D$14:$K$32=N$87),1,0))</f>
        <v>0</v>
      </c>
      <c r="O88" s="59">
        <f t="array" ref="O88">SUM(IF(($B$14:$B$32=$B88)*($D$14:$K$32=O$87),1,0))</f>
        <v>0</v>
      </c>
      <c r="P88" s="59">
        <f t="array" ref="P88">SUM(IF(($B$14:$B$32=$B88)*($D$14:$K$32=P$87),1,0))</f>
        <v>0</v>
      </c>
      <c r="Q88" s="59">
        <f t="array" ref="Q88">SUM(IF(($B$14:$B$32=$B88)*($D$14:$K$32=Q$87),1,0))</f>
        <v>0</v>
      </c>
      <c r="R88" s="59">
        <f t="array" ref="R88">SUM(IF(($B$14:$B$32=$B88)*($D$14:$K$32=R$87),1,0))</f>
        <v>0</v>
      </c>
      <c r="S88" s="59">
        <f t="array" ref="S88">SUM(IF(($B$14:$B$32=$B88)*($D$14:$K$32=S$87),1,0))</f>
        <v>0</v>
      </c>
      <c r="T88" s="59">
        <f t="array" ref="T88">SUM(IF(($B$14:$B$32=$B88)*($D$14:$K$32=T$87),1,0))</f>
        <v>0</v>
      </c>
      <c r="U88" s="59">
        <f t="array" ref="U88">SUM(IF(($B$14:$B$32=$B88)*($D$14:$K$32=U$87),1,0))</f>
        <v>0</v>
      </c>
      <c r="V88" s="59">
        <f t="array" ref="V88">SUM(IF(($B$14:$B$32=$B88)*($D$14:$K$32=V$87),1,0))</f>
        <v>0</v>
      </c>
      <c r="W88" s="64">
        <f>SUM(C88:V88)</f>
        <v>0</v>
      </c>
    </row>
    <row r="89" spans="1:23" ht="23.25">
      <c r="B89" s="57" t="s">
        <v>96</v>
      </c>
      <c r="C89" s="59">
        <f t="array" ref="C89">SUM(IF(($B$14:$B$32=$B89)*($D$14:$K$32=C$87),1,0))</f>
        <v>0</v>
      </c>
      <c r="D89" s="59">
        <f t="array" ref="D89">SUM(IF(($B$14:$B$32=$B89)*($D$14:$K$32=D$87),1,0))</f>
        <v>0</v>
      </c>
      <c r="E89" s="59">
        <f t="array" ref="E89">SUM(IF(($B$14:$B$32=$B89)*($D$14:$K$32=E$87),1,0))</f>
        <v>0</v>
      </c>
      <c r="F89" s="59">
        <f t="array" ref="F89">SUM(IF(($B$14:$B$32=$B89)*($D$14:$K$32=F$87),1,0))</f>
        <v>0</v>
      </c>
      <c r="G89" s="59">
        <f t="array" ref="G89">SUM(IF(($B$14:$B$32=$B89)*($D$14:$K$32=G$87),1,0))</f>
        <v>0</v>
      </c>
      <c r="H89" s="59">
        <f t="array" ref="H89">SUM(IF(($B$14:$B$32=$B89)*($D$14:$K$32=H$87),1,0))</f>
        <v>0</v>
      </c>
      <c r="I89" s="59">
        <f t="array" ref="I89">SUM(IF(($B$14:$B$32=$B89)*($D$14:$K$32=I$87),1,0))</f>
        <v>0</v>
      </c>
      <c r="J89" s="59">
        <f t="array" ref="J89">SUM(IF(($B$14:$B$32=$B89)*($D$14:$K$32=J$87),1,0))</f>
        <v>0</v>
      </c>
      <c r="K89" s="59">
        <f t="array" ref="K89">SUM(IF(($B$14:$B$32=$B89)*($D$14:$K$32=K$87),1,0))</f>
        <v>0</v>
      </c>
      <c r="L89" s="59">
        <f t="array" ref="L89">SUM(IF(($B$14:$B$32=$B89)*($D$14:$K$32=L$87),1,0))</f>
        <v>0</v>
      </c>
      <c r="M89" s="59">
        <f t="array" ref="M89">SUM(IF(($B$14:$B$32=$B89)*($D$14:$K$32=M$87),1,0))</f>
        <v>0</v>
      </c>
      <c r="N89" s="59">
        <f t="array" ref="N89">SUM(IF(($B$14:$B$32=$B89)*($D$14:$K$32=N$87),1,0))</f>
        <v>0</v>
      </c>
      <c r="O89" s="59">
        <f t="array" ref="O89">SUM(IF(($B$14:$B$32=$B89)*($D$14:$K$32=O$87),1,0))</f>
        <v>0</v>
      </c>
      <c r="P89" s="59">
        <f t="array" ref="P89">SUM(IF(($B$14:$B$32=$B89)*($D$14:$K$32=P$87),1,0))</f>
        <v>0</v>
      </c>
      <c r="Q89" s="59">
        <f t="array" ref="Q89">SUM(IF(($B$14:$B$32=$B89)*($D$14:$K$32=Q$87),1,0))</f>
        <v>0</v>
      </c>
      <c r="R89" s="59">
        <f t="array" ref="R89">SUM(IF(($B$14:$B$32=$B89)*($D$14:$K$32=R$87),1,0))</f>
        <v>0</v>
      </c>
      <c r="S89" s="59">
        <f t="array" ref="S89">SUM(IF(($B$14:$B$32=$B89)*($D$14:$K$32=S$87),1,0))</f>
        <v>0</v>
      </c>
      <c r="T89" s="59">
        <f t="array" ref="T89">SUM(IF(($B$14:$B$32=$B89)*($D$14:$K$32=T$87),1,0))</f>
        <v>0</v>
      </c>
      <c r="U89" s="59">
        <f t="array" ref="U89">SUM(IF(($B$14:$B$32=$B89)*($D$14:$K$32=U$87),1,0))</f>
        <v>0</v>
      </c>
      <c r="V89" s="59">
        <f t="array" ref="V89">SUM(IF(($B$14:$B$32=$B89)*($D$14:$K$32=V$87),1,0))</f>
        <v>0</v>
      </c>
      <c r="W89" s="64">
        <f t="shared" ref="W89:W135" si="0">SUM(C89:V89)</f>
        <v>0</v>
      </c>
    </row>
    <row r="90" spans="1:23" ht="23.25">
      <c r="B90" s="57" t="s">
        <v>61</v>
      </c>
      <c r="C90" s="59">
        <f t="array" ref="C90">SUM(IF(($B$14:$B$32=$B90)*($D$14:$K$32=C$87),1,0))</f>
        <v>0</v>
      </c>
      <c r="D90" s="59">
        <f t="array" ref="D90">SUM(IF(($B$14:$B$32=$B90)*($D$14:$K$32=D$87),1,0))</f>
        <v>0</v>
      </c>
      <c r="E90" s="59">
        <f t="array" ref="E90">SUM(IF(($B$14:$B$32=$B90)*($D$14:$K$32=E$87),1,0))</f>
        <v>0</v>
      </c>
      <c r="F90" s="59">
        <f t="array" ref="F90">SUM(IF(($B$14:$B$32=$B90)*($D$14:$K$32=F$87),1,0))</f>
        <v>0</v>
      </c>
      <c r="G90" s="59">
        <f t="array" ref="G90">SUM(IF(($B$14:$B$32=$B90)*($D$14:$K$32=G$87),1,0))</f>
        <v>0</v>
      </c>
      <c r="H90" s="59">
        <f t="array" ref="H90">SUM(IF(($B$14:$B$32=$B90)*($D$14:$K$32=H$87),1,0))</f>
        <v>0</v>
      </c>
      <c r="I90" s="59">
        <f t="array" ref="I90">SUM(IF(($B$14:$B$32=$B90)*($D$14:$K$32=I$87),1,0))</f>
        <v>0</v>
      </c>
      <c r="J90" s="59">
        <f t="array" ref="J90">SUM(IF(($B$14:$B$32=$B90)*($D$14:$K$32=J$87),1,0))</f>
        <v>0</v>
      </c>
      <c r="K90" s="59">
        <f t="array" ref="K90">SUM(IF(($B$14:$B$32=$B90)*($D$14:$K$32=K$87),1,0))</f>
        <v>0</v>
      </c>
      <c r="L90" s="59">
        <f t="array" ref="L90">SUM(IF(($B$14:$B$32=$B90)*($D$14:$K$32=L$87),1,0))</f>
        <v>0</v>
      </c>
      <c r="M90" s="59">
        <f t="array" ref="M90">SUM(IF(($B$14:$B$32=$B90)*($D$14:$K$32=M$87),1,0))</f>
        <v>0</v>
      </c>
      <c r="N90" s="59">
        <f t="array" ref="N90">SUM(IF(($B$14:$B$32=$B90)*($D$14:$K$32=N$87),1,0))</f>
        <v>0</v>
      </c>
      <c r="O90" s="59">
        <f t="array" ref="O90">SUM(IF(($B$14:$B$32=$B90)*($D$14:$K$32=O$87),1,0))</f>
        <v>0</v>
      </c>
      <c r="P90" s="59">
        <f t="array" ref="P90">SUM(IF(($B$14:$B$32=$B90)*($D$14:$K$32=P$87),1,0))</f>
        <v>0</v>
      </c>
      <c r="Q90" s="59">
        <f t="array" ref="Q90">SUM(IF(($B$14:$B$32=$B90)*($D$14:$K$32=Q$87),1,0))</f>
        <v>0</v>
      </c>
      <c r="R90" s="59">
        <f t="array" ref="R90">SUM(IF(($B$14:$B$32=$B90)*($D$14:$K$32=R$87),1,0))</f>
        <v>0</v>
      </c>
      <c r="S90" s="59">
        <f t="array" ref="S90">SUM(IF(($B$14:$B$32=$B90)*($D$14:$K$32=S$87),1,0))</f>
        <v>0</v>
      </c>
      <c r="T90" s="59">
        <f t="array" ref="T90">SUM(IF(($B$14:$B$32=$B90)*($D$14:$K$32=T$87),1,0))</f>
        <v>0</v>
      </c>
      <c r="U90" s="59">
        <f t="array" ref="U90">SUM(IF(($B$14:$B$32=$B90)*($D$14:$K$32=U$87),1,0))</f>
        <v>0</v>
      </c>
      <c r="V90" s="59">
        <f t="array" ref="V90">SUM(IF(($B$14:$B$32=$B90)*($D$14:$K$32=V$87),1,0))</f>
        <v>0</v>
      </c>
      <c r="W90" s="64">
        <f t="shared" si="0"/>
        <v>0</v>
      </c>
    </row>
    <row r="91" spans="1:23" ht="23.25">
      <c r="B91" s="57" t="s">
        <v>62</v>
      </c>
      <c r="C91" s="59">
        <f t="array" ref="C91">SUM(IF(($B$14:$B$32=$B91)*($D$14:$K$32=C$87),1,0))</f>
        <v>0</v>
      </c>
      <c r="D91" s="59">
        <f t="array" ref="D91">SUM(IF(($B$14:$B$32=$B91)*($D$14:$K$32=D$87),1,0))</f>
        <v>0</v>
      </c>
      <c r="E91" s="59">
        <f t="array" ref="E91">SUM(IF(($B$14:$B$32=$B91)*($D$14:$K$32=E$87),1,0))</f>
        <v>0</v>
      </c>
      <c r="F91" s="59">
        <f t="array" ref="F91">SUM(IF(($B$14:$B$32=$B91)*($D$14:$K$32=F$87),1,0))</f>
        <v>0</v>
      </c>
      <c r="G91" s="59">
        <f t="array" ref="G91">SUM(IF(($B$14:$B$32=$B91)*($D$14:$K$32=G$87),1,0))</f>
        <v>0</v>
      </c>
      <c r="H91" s="59">
        <f t="array" ref="H91">SUM(IF(($B$14:$B$32=$B91)*($D$14:$K$32=H$87),1,0))</f>
        <v>0</v>
      </c>
      <c r="I91" s="59">
        <f t="array" ref="I91">SUM(IF(($B$14:$B$32=$B91)*($D$14:$K$32=I$87),1,0))</f>
        <v>0</v>
      </c>
      <c r="J91" s="59">
        <f t="array" ref="J91">SUM(IF(($B$14:$B$32=$B91)*($D$14:$K$32=J$87),1,0))</f>
        <v>0</v>
      </c>
      <c r="K91" s="59">
        <f t="array" ref="K91">SUM(IF(($B$14:$B$32=$B91)*($D$14:$K$32=K$87),1,0))</f>
        <v>0</v>
      </c>
      <c r="L91" s="59">
        <f t="array" ref="L91">SUM(IF(($B$14:$B$32=$B91)*($D$14:$K$32=L$87),1,0))</f>
        <v>0</v>
      </c>
      <c r="M91" s="59">
        <f t="array" ref="M91">SUM(IF(($B$14:$B$32=$B91)*($D$14:$K$32=M$87),1,0))</f>
        <v>0</v>
      </c>
      <c r="N91" s="59">
        <f t="array" ref="N91">SUM(IF(($B$14:$B$32=$B91)*($D$14:$K$32=N$87),1,0))</f>
        <v>0</v>
      </c>
      <c r="O91" s="59">
        <f t="array" ref="O91">SUM(IF(($B$14:$B$32=$B91)*($D$14:$K$32=O$87),1,0))</f>
        <v>0</v>
      </c>
      <c r="P91" s="59">
        <f t="array" ref="P91">SUM(IF(($B$14:$B$32=$B91)*($D$14:$K$32=P$87),1,0))</f>
        <v>0</v>
      </c>
      <c r="Q91" s="59">
        <f t="array" ref="Q91">SUM(IF(($B$14:$B$32=$B91)*($D$14:$K$32=Q$87),1,0))</f>
        <v>0</v>
      </c>
      <c r="R91" s="59">
        <f t="array" ref="R91">SUM(IF(($B$14:$B$32=$B91)*($D$14:$K$32=R$87),1,0))</f>
        <v>0</v>
      </c>
      <c r="S91" s="59">
        <f t="array" ref="S91">SUM(IF(($B$14:$B$32=$B91)*($D$14:$K$32=S$87),1,0))</f>
        <v>0</v>
      </c>
      <c r="T91" s="59">
        <f t="array" ref="T91">SUM(IF(($B$14:$B$32=$B91)*($D$14:$K$32=T$87),1,0))</f>
        <v>0</v>
      </c>
      <c r="U91" s="59">
        <f t="array" ref="U91">SUM(IF(($B$14:$B$32=$B91)*($D$14:$K$32=U$87),1,0))</f>
        <v>0</v>
      </c>
      <c r="V91" s="59">
        <f t="array" ref="V91">SUM(IF(($B$14:$B$32=$B91)*($D$14:$K$32=V$87),1,0))</f>
        <v>0</v>
      </c>
      <c r="W91" s="64">
        <f t="shared" si="0"/>
        <v>0</v>
      </c>
    </row>
    <row r="92" spans="1:23" ht="23.25">
      <c r="B92" s="57" t="s">
        <v>63</v>
      </c>
      <c r="C92" s="59">
        <f t="array" ref="C92">SUM(IF(($B$14:$B$32=$B92)*($D$14:$K$32=C$87),1,0))</f>
        <v>0</v>
      </c>
      <c r="D92" s="59">
        <f t="array" ref="D92">SUM(IF(($B$14:$B$32=$B92)*($D$14:$K$32=D$87),1,0))</f>
        <v>0</v>
      </c>
      <c r="E92" s="59">
        <f t="array" ref="E92">SUM(IF(($B$14:$B$32=$B92)*($D$14:$K$32=E$87),1,0))</f>
        <v>0</v>
      </c>
      <c r="F92" s="59">
        <f t="array" ref="F92">SUM(IF(($B$14:$B$32=$B92)*($D$14:$K$32=F$87),1,0))</f>
        <v>0</v>
      </c>
      <c r="G92" s="59">
        <f t="array" ref="G92">SUM(IF(($B$14:$B$32=$B92)*($D$14:$K$32=G$87),1,0))</f>
        <v>0</v>
      </c>
      <c r="H92" s="59">
        <f t="array" ref="H92">SUM(IF(($B$14:$B$32=$B92)*($D$14:$K$32=H$87),1,0))</f>
        <v>0</v>
      </c>
      <c r="I92" s="59">
        <f t="array" ref="I92">SUM(IF(($B$14:$B$32=$B92)*($D$14:$K$32=I$87),1,0))</f>
        <v>0</v>
      </c>
      <c r="J92" s="59">
        <f t="array" ref="J92">SUM(IF(($B$14:$B$32=$B92)*($D$14:$K$32=J$87),1,0))</f>
        <v>0</v>
      </c>
      <c r="K92" s="59">
        <f t="array" ref="K92">SUM(IF(($B$14:$B$32=$B92)*($D$14:$K$32=K$87),1,0))</f>
        <v>0</v>
      </c>
      <c r="L92" s="59">
        <f t="array" ref="L92">SUM(IF(($B$14:$B$32=$B92)*($D$14:$K$32=L$87),1,0))</f>
        <v>0</v>
      </c>
      <c r="M92" s="59">
        <f t="array" ref="M92">SUM(IF(($B$14:$B$32=$B92)*($D$14:$K$32=M$87),1,0))</f>
        <v>0</v>
      </c>
      <c r="N92" s="59">
        <f t="array" ref="N92">SUM(IF(($B$14:$B$32=$B92)*($D$14:$K$32=N$87),1,0))</f>
        <v>0</v>
      </c>
      <c r="O92" s="59">
        <f t="array" ref="O92">SUM(IF(($B$14:$B$32=$B92)*($D$14:$K$32=O$87),1,0))</f>
        <v>0</v>
      </c>
      <c r="P92" s="59">
        <f t="array" ref="P92">SUM(IF(($B$14:$B$32=$B92)*($D$14:$K$32=P$87),1,0))</f>
        <v>0</v>
      </c>
      <c r="Q92" s="59">
        <f t="array" ref="Q92">SUM(IF(($B$14:$B$32=$B92)*($D$14:$K$32=Q$87),1,0))</f>
        <v>0</v>
      </c>
      <c r="R92" s="59">
        <f t="array" ref="R92">SUM(IF(($B$14:$B$32=$B92)*($D$14:$K$32=R$87),1,0))</f>
        <v>0</v>
      </c>
      <c r="S92" s="59">
        <f t="array" ref="S92">SUM(IF(($B$14:$B$32=$B92)*($D$14:$K$32=S$87),1,0))</f>
        <v>0</v>
      </c>
      <c r="T92" s="59">
        <f t="array" ref="T92">SUM(IF(($B$14:$B$32=$B92)*($D$14:$K$32=T$87),1,0))</f>
        <v>0</v>
      </c>
      <c r="U92" s="59">
        <f t="array" ref="U92">SUM(IF(($B$14:$B$32=$B92)*($D$14:$K$32=U$87),1,0))</f>
        <v>0</v>
      </c>
      <c r="V92" s="59">
        <f t="array" ref="V92">SUM(IF(($B$14:$B$32=$B92)*($D$14:$K$32=V$87),1,0))</f>
        <v>0</v>
      </c>
      <c r="W92" s="64">
        <f t="shared" si="0"/>
        <v>0</v>
      </c>
    </row>
    <row r="93" spans="1:23" ht="23.25">
      <c r="B93" s="57" t="s">
        <v>69</v>
      </c>
      <c r="C93" s="59">
        <f t="array" ref="C93">SUM(IF(($B$14:$B$32=$B93)*($D$14:$K$32=C$87),1,0))</f>
        <v>0</v>
      </c>
      <c r="D93" s="59">
        <f t="array" ref="D93">SUM(IF(($B$14:$B$32=$B93)*($D$14:$K$32=D$87),1,0))</f>
        <v>0</v>
      </c>
      <c r="E93" s="59">
        <f t="array" ref="E93">SUM(IF(($B$14:$B$32=$B93)*($D$14:$K$32=E$87),1,0))</f>
        <v>0</v>
      </c>
      <c r="F93" s="59">
        <f t="array" ref="F93">SUM(IF(($B$14:$B$32=$B93)*($D$14:$K$32=F$87),1,0))</f>
        <v>0</v>
      </c>
      <c r="G93" s="59">
        <f t="array" ref="G93">SUM(IF(($B$14:$B$32=$B93)*($D$14:$K$32=G$87),1,0))</f>
        <v>0</v>
      </c>
      <c r="H93" s="59">
        <f t="array" ref="H93">SUM(IF(($B$14:$B$32=$B93)*($D$14:$K$32=H$87),1,0))</f>
        <v>0</v>
      </c>
      <c r="I93" s="59">
        <f t="array" ref="I93">SUM(IF(($B$14:$B$32=$B93)*($D$14:$K$32=I$87),1,0))</f>
        <v>0</v>
      </c>
      <c r="J93" s="59">
        <f t="array" ref="J93">SUM(IF(($B$14:$B$32=$B93)*($D$14:$K$32=J$87),1,0))</f>
        <v>0</v>
      </c>
      <c r="K93" s="59">
        <f t="array" ref="K93">SUM(IF(($B$14:$B$32=$B93)*($D$14:$K$32=K$87),1,0))</f>
        <v>0</v>
      </c>
      <c r="L93" s="59">
        <f t="array" ref="L93">SUM(IF(($B$14:$B$32=$B93)*($D$14:$K$32=L$87),1,0))</f>
        <v>0</v>
      </c>
      <c r="M93" s="59">
        <f t="array" ref="M93">SUM(IF(($B$14:$B$32=$B93)*($D$14:$K$32=M$87),1,0))</f>
        <v>0</v>
      </c>
      <c r="N93" s="59">
        <f t="array" ref="N93">SUM(IF(($B$14:$B$32=$B93)*($D$14:$K$32=N$87),1,0))</f>
        <v>0</v>
      </c>
      <c r="O93" s="59">
        <f t="array" ref="O93">SUM(IF(($B$14:$B$32=$B93)*($D$14:$K$32=O$87),1,0))</f>
        <v>0</v>
      </c>
      <c r="P93" s="59">
        <f t="array" ref="P93">SUM(IF(($B$14:$B$32=$B93)*($D$14:$K$32=P$87),1,0))</f>
        <v>0</v>
      </c>
      <c r="Q93" s="59">
        <f t="array" ref="Q93">SUM(IF(($B$14:$B$32=$B93)*($D$14:$K$32=Q$87),1,0))</f>
        <v>0</v>
      </c>
      <c r="R93" s="59">
        <f t="array" ref="R93">SUM(IF(($B$14:$B$32=$B93)*($D$14:$K$32=R$87),1,0))</f>
        <v>0</v>
      </c>
      <c r="S93" s="59">
        <f t="array" ref="S93">SUM(IF(($B$14:$B$32=$B93)*($D$14:$K$32=S$87),1,0))</f>
        <v>0</v>
      </c>
      <c r="T93" s="59">
        <f t="array" ref="T93">SUM(IF(($B$14:$B$32=$B93)*($D$14:$K$32=T$87),1,0))</f>
        <v>0</v>
      </c>
      <c r="U93" s="59">
        <f t="array" ref="U93">SUM(IF(($B$14:$B$32=$B93)*($D$14:$K$32=U$87),1,0))</f>
        <v>0</v>
      </c>
      <c r="V93" s="59">
        <f t="array" ref="V93">SUM(IF(($B$14:$B$32=$B93)*($D$14:$K$32=V$87),1,0))</f>
        <v>0</v>
      </c>
      <c r="W93" s="64">
        <f t="shared" si="0"/>
        <v>0</v>
      </c>
    </row>
    <row r="94" spans="1:23" ht="23.25">
      <c r="B94" s="57" t="s">
        <v>70</v>
      </c>
      <c r="C94" s="59">
        <f t="array" ref="C94">SUM(IF(($B$14:$B$32=$B94)*($D$14:$K$32=C$87),1,0))</f>
        <v>0</v>
      </c>
      <c r="D94" s="59">
        <f t="array" ref="D94">SUM(IF(($B$14:$B$32=$B94)*($D$14:$K$32=D$87),1,0))</f>
        <v>0</v>
      </c>
      <c r="E94" s="59">
        <f t="array" ref="E94">SUM(IF(($B$14:$B$32=$B94)*($D$14:$K$32=E$87),1,0))</f>
        <v>0</v>
      </c>
      <c r="F94" s="59">
        <f t="array" ref="F94">SUM(IF(($B$14:$B$32=$B94)*($D$14:$K$32=F$87),1,0))</f>
        <v>0</v>
      </c>
      <c r="G94" s="59">
        <f t="array" ref="G94">SUM(IF(($B$14:$B$32=$B94)*($D$14:$K$32=G$87),1,0))</f>
        <v>0</v>
      </c>
      <c r="H94" s="59">
        <f t="array" ref="H94">SUM(IF(($B$14:$B$32=$B94)*($D$14:$K$32=H$87),1,0))</f>
        <v>0</v>
      </c>
      <c r="I94" s="59">
        <f t="array" ref="I94">SUM(IF(($B$14:$B$32=$B94)*($D$14:$K$32=I$87),1,0))</f>
        <v>0</v>
      </c>
      <c r="J94" s="59">
        <f t="array" ref="J94">SUM(IF(($B$14:$B$32=$B94)*($D$14:$K$32=J$87),1,0))</f>
        <v>0</v>
      </c>
      <c r="K94" s="59">
        <f t="array" ref="K94">SUM(IF(($B$14:$B$32=$B94)*($D$14:$K$32=K$87),1,0))</f>
        <v>0</v>
      </c>
      <c r="L94" s="59">
        <f t="array" ref="L94">SUM(IF(($B$14:$B$32=$B94)*($D$14:$K$32=L$87),1,0))</f>
        <v>0</v>
      </c>
      <c r="M94" s="59">
        <f t="array" ref="M94">SUM(IF(($B$14:$B$32=$B94)*($D$14:$K$32=M$87),1,0))</f>
        <v>0</v>
      </c>
      <c r="N94" s="59">
        <f t="array" ref="N94">SUM(IF(($B$14:$B$32=$B94)*($D$14:$K$32=N$87),1,0))</f>
        <v>0</v>
      </c>
      <c r="O94" s="59">
        <f t="array" ref="O94">SUM(IF(($B$14:$B$32=$B94)*($D$14:$K$32=O$87),1,0))</f>
        <v>0</v>
      </c>
      <c r="P94" s="59">
        <f t="array" ref="P94">SUM(IF(($B$14:$B$32=$B94)*($D$14:$K$32=P$87),1,0))</f>
        <v>0</v>
      </c>
      <c r="Q94" s="59">
        <f t="array" ref="Q94">SUM(IF(($B$14:$B$32=$B94)*($D$14:$K$32=Q$87),1,0))</f>
        <v>0</v>
      </c>
      <c r="R94" s="59">
        <f t="array" ref="R94">SUM(IF(($B$14:$B$32=$B94)*($D$14:$K$32=R$87),1,0))</f>
        <v>0</v>
      </c>
      <c r="S94" s="59">
        <f t="array" ref="S94">SUM(IF(($B$14:$B$32=$B94)*($D$14:$K$32=S$87),1,0))</f>
        <v>0</v>
      </c>
      <c r="T94" s="59">
        <f t="array" ref="T94">SUM(IF(($B$14:$B$32=$B94)*($D$14:$K$32=T$87),1,0))</f>
        <v>0</v>
      </c>
      <c r="U94" s="59">
        <f t="array" ref="U94">SUM(IF(($B$14:$B$32=$B94)*($D$14:$K$32=U$87),1,0))</f>
        <v>0</v>
      </c>
      <c r="V94" s="59">
        <f t="array" ref="V94">SUM(IF(($B$14:$B$32=$B94)*($D$14:$K$32=V$87),1,0))</f>
        <v>0</v>
      </c>
      <c r="W94" s="64">
        <f t="shared" si="0"/>
        <v>0</v>
      </c>
    </row>
    <row r="95" spans="1:23" ht="23.25">
      <c r="B95" s="57" t="s">
        <v>65</v>
      </c>
      <c r="C95" s="59">
        <f t="array" ref="C95">SUM(IF(($B$14:$B$32=$B95)*($D$14:$K$32=C$87),1,0))</f>
        <v>0</v>
      </c>
      <c r="D95" s="59">
        <f t="array" ref="D95">SUM(IF(($B$14:$B$32=$B95)*($D$14:$K$32=D$87),1,0))</f>
        <v>0</v>
      </c>
      <c r="E95" s="59">
        <f t="array" ref="E95">SUM(IF(($B$14:$B$32=$B95)*($D$14:$K$32=E$87),1,0))</f>
        <v>0</v>
      </c>
      <c r="F95" s="59">
        <f t="array" ref="F95">SUM(IF(($B$14:$B$32=$B95)*($D$14:$K$32=F$87),1,0))</f>
        <v>0</v>
      </c>
      <c r="G95" s="59">
        <f t="array" ref="G95">SUM(IF(($B$14:$B$32=$B95)*($D$14:$K$32=G$87),1,0))</f>
        <v>0</v>
      </c>
      <c r="H95" s="59">
        <f t="array" ref="H95">SUM(IF(($B$14:$B$32=$B95)*($D$14:$K$32=H$87),1,0))</f>
        <v>0</v>
      </c>
      <c r="I95" s="59">
        <f t="array" ref="I95">SUM(IF(($B$14:$B$32=$B95)*($D$14:$K$32=I$87),1,0))</f>
        <v>0</v>
      </c>
      <c r="J95" s="59">
        <f t="array" ref="J95">SUM(IF(($B$14:$B$32=$B95)*($D$14:$K$32=J$87),1,0))</f>
        <v>0</v>
      </c>
      <c r="K95" s="59">
        <f t="array" ref="K95">SUM(IF(($B$14:$B$32=$B95)*($D$14:$K$32=K$87),1,0))</f>
        <v>0</v>
      </c>
      <c r="L95" s="59">
        <f t="array" ref="L95">SUM(IF(($B$14:$B$32=$B95)*($D$14:$K$32=L$87),1,0))</f>
        <v>0</v>
      </c>
      <c r="M95" s="59">
        <f t="array" ref="M95">SUM(IF(($B$14:$B$32=$B95)*($D$14:$K$32=M$87),1,0))</f>
        <v>0</v>
      </c>
      <c r="N95" s="59">
        <f t="array" ref="N95">SUM(IF(($B$14:$B$32=$B95)*($D$14:$K$32=N$87),1,0))</f>
        <v>0</v>
      </c>
      <c r="O95" s="59">
        <f t="array" ref="O95">SUM(IF(($B$14:$B$32=$B95)*($D$14:$K$32=O$87),1,0))</f>
        <v>0</v>
      </c>
      <c r="P95" s="59">
        <f t="array" ref="P95">SUM(IF(($B$14:$B$32=$B95)*($D$14:$K$32=P$87),1,0))</f>
        <v>0</v>
      </c>
      <c r="Q95" s="59">
        <f t="array" ref="Q95">SUM(IF(($B$14:$B$32=$B95)*($D$14:$K$32=Q$87),1,0))</f>
        <v>0</v>
      </c>
      <c r="R95" s="59">
        <f t="array" ref="R95">SUM(IF(($B$14:$B$32=$B95)*($D$14:$K$32=R$87),1,0))</f>
        <v>0</v>
      </c>
      <c r="S95" s="59">
        <f t="array" ref="S95">SUM(IF(($B$14:$B$32=$B95)*($D$14:$K$32=S$87),1,0))</f>
        <v>0</v>
      </c>
      <c r="T95" s="59">
        <f t="array" ref="T95">SUM(IF(($B$14:$B$32=$B95)*($D$14:$K$32=T$87),1,0))</f>
        <v>0</v>
      </c>
      <c r="U95" s="59">
        <f t="array" ref="U95">SUM(IF(($B$14:$B$32=$B95)*($D$14:$K$32=U$87),1,0))</f>
        <v>0</v>
      </c>
      <c r="V95" s="59">
        <f t="array" ref="V95">SUM(IF(($B$14:$B$32=$B95)*($D$14:$K$32=V$87),1,0))</f>
        <v>0</v>
      </c>
      <c r="W95" s="64">
        <f t="shared" si="0"/>
        <v>0</v>
      </c>
    </row>
    <row r="96" spans="1:23" ht="23.25">
      <c r="B96" s="57" t="s">
        <v>68</v>
      </c>
      <c r="C96" s="59">
        <f t="array" ref="C96">SUM(IF(($B$14:$B$32=$B96)*($D$14:$K$32=C$87),1,0))</f>
        <v>0</v>
      </c>
      <c r="D96" s="59">
        <f t="array" ref="D96">SUM(IF(($B$14:$B$32=$B96)*($D$14:$K$32=D$87),1,0))</f>
        <v>0</v>
      </c>
      <c r="E96" s="59">
        <f t="array" ref="E96">SUM(IF(($B$14:$B$32=$B96)*($D$14:$K$32=E$87),1,0))</f>
        <v>0</v>
      </c>
      <c r="F96" s="59">
        <f t="array" ref="F96">SUM(IF(($B$14:$B$32=$B96)*($D$14:$K$32=F$87),1,0))</f>
        <v>0</v>
      </c>
      <c r="G96" s="59">
        <f t="array" ref="G96">SUM(IF(($B$14:$B$32=$B96)*($D$14:$K$32=G$87),1,0))</f>
        <v>0</v>
      </c>
      <c r="H96" s="59">
        <f t="array" ref="H96">SUM(IF(($B$14:$B$32=$B96)*($D$14:$K$32=H$87),1,0))</f>
        <v>0</v>
      </c>
      <c r="I96" s="59">
        <f t="array" ref="I96">SUM(IF(($B$14:$B$32=$B96)*($D$14:$K$32=I$87),1,0))</f>
        <v>0</v>
      </c>
      <c r="J96" s="59">
        <f t="array" ref="J96">SUM(IF(($B$14:$B$32=$B96)*($D$14:$K$32=J$87),1,0))</f>
        <v>0</v>
      </c>
      <c r="K96" s="59">
        <f t="array" ref="K96">SUM(IF(($B$14:$B$32=$B96)*($D$14:$K$32=K$87),1,0))</f>
        <v>0</v>
      </c>
      <c r="L96" s="59">
        <f t="array" ref="L96">SUM(IF(($B$14:$B$32=$B96)*($D$14:$K$32=L$87),1,0))</f>
        <v>0</v>
      </c>
      <c r="M96" s="59">
        <f t="array" ref="M96">SUM(IF(($B$14:$B$32=$B96)*($D$14:$K$32=M$87),1,0))</f>
        <v>0</v>
      </c>
      <c r="N96" s="59">
        <f t="array" ref="N96">SUM(IF(($B$14:$B$32=$B96)*($D$14:$K$32=N$87),1,0))</f>
        <v>0</v>
      </c>
      <c r="O96" s="59">
        <f t="array" ref="O96">SUM(IF(($B$14:$B$32=$B96)*($D$14:$K$32=O$87),1,0))</f>
        <v>0</v>
      </c>
      <c r="P96" s="59">
        <f t="array" ref="P96">SUM(IF(($B$14:$B$32=$B96)*($D$14:$K$32=P$87),1,0))</f>
        <v>0</v>
      </c>
      <c r="Q96" s="59">
        <f t="array" ref="Q96">SUM(IF(($B$14:$B$32=$B96)*($D$14:$K$32=Q$87),1,0))</f>
        <v>0</v>
      </c>
      <c r="R96" s="59">
        <f t="array" ref="R96">SUM(IF(($B$14:$B$32=$B96)*($D$14:$K$32=R$87),1,0))</f>
        <v>0</v>
      </c>
      <c r="S96" s="59">
        <f t="array" ref="S96">SUM(IF(($B$14:$B$32=$B96)*($D$14:$K$32=S$87),1,0))</f>
        <v>0</v>
      </c>
      <c r="T96" s="59">
        <f t="array" ref="T96">SUM(IF(($B$14:$B$32=$B96)*($D$14:$K$32=T$87),1,0))</f>
        <v>0</v>
      </c>
      <c r="U96" s="59">
        <f t="array" ref="U96">SUM(IF(($B$14:$B$32=$B96)*($D$14:$K$32=U$87),1,0))</f>
        <v>0</v>
      </c>
      <c r="V96" s="59">
        <f t="array" ref="V96">SUM(IF(($B$14:$B$32=$B96)*($D$14:$K$32=V$87),1,0))</f>
        <v>0</v>
      </c>
      <c r="W96" s="64">
        <f t="shared" si="0"/>
        <v>0</v>
      </c>
    </row>
    <row r="97" spans="2:23" ht="23.25">
      <c r="B97" s="57" t="s">
        <v>157</v>
      </c>
      <c r="C97" s="59">
        <f t="array" ref="C97">SUM(IF(($B$14:$B$32=$B97)*($D$14:$K$32=C$87),1,0))</f>
        <v>0</v>
      </c>
      <c r="D97" s="59">
        <f t="array" ref="D97">SUM(IF(($B$14:$B$32=$B97)*($D$14:$K$32=D$87),1,0))</f>
        <v>0</v>
      </c>
      <c r="E97" s="59">
        <f t="array" ref="E97">SUM(IF(($B$14:$B$32=$B97)*($D$14:$K$32=E$87),1,0))</f>
        <v>0</v>
      </c>
      <c r="F97" s="59">
        <f t="array" ref="F97">SUM(IF(($B$14:$B$32=$B97)*($D$14:$K$32=F$87),1,0))</f>
        <v>0</v>
      </c>
      <c r="G97" s="59">
        <f t="array" ref="G97">SUM(IF(($B$14:$B$32=$B97)*($D$14:$K$32=G$87),1,0))</f>
        <v>0</v>
      </c>
      <c r="H97" s="59">
        <f t="array" ref="H97">SUM(IF(($B$14:$B$32=$B97)*($D$14:$K$32=H$87),1,0))</f>
        <v>0</v>
      </c>
      <c r="I97" s="59">
        <f t="array" ref="I97">SUM(IF(($B$14:$B$32=$B97)*($D$14:$K$32=I$87),1,0))</f>
        <v>0</v>
      </c>
      <c r="J97" s="59">
        <f t="array" ref="J97">SUM(IF(($B$14:$B$32=$B97)*($D$14:$K$32=J$87),1,0))</f>
        <v>0</v>
      </c>
      <c r="K97" s="59">
        <f t="array" ref="K97">SUM(IF(($B$14:$B$32=$B97)*($D$14:$K$32=K$87),1,0))</f>
        <v>0</v>
      </c>
      <c r="L97" s="59">
        <f t="array" ref="L97">SUM(IF(($B$14:$B$32=$B97)*($D$14:$K$32=L$87),1,0))</f>
        <v>0</v>
      </c>
      <c r="M97" s="59">
        <f t="array" ref="M97">SUM(IF(($B$14:$B$32=$B97)*($D$14:$K$32=M$87),1,0))</f>
        <v>0</v>
      </c>
      <c r="N97" s="59">
        <f t="array" ref="N97">SUM(IF(($B$14:$B$32=$B97)*($D$14:$K$32=N$87),1,0))</f>
        <v>0</v>
      </c>
      <c r="O97" s="59">
        <f t="array" ref="O97">SUM(IF(($B$14:$B$32=$B97)*($D$14:$K$32=O$87),1,0))</f>
        <v>0</v>
      </c>
      <c r="P97" s="59">
        <f t="array" ref="P97">SUM(IF(($B$14:$B$32=$B97)*($D$14:$K$32=P$87),1,0))</f>
        <v>0</v>
      </c>
      <c r="Q97" s="59">
        <f t="array" ref="Q97">SUM(IF(($B$14:$B$32=$B97)*($D$14:$K$32=Q$87),1,0))</f>
        <v>0</v>
      </c>
      <c r="R97" s="59">
        <f t="array" ref="R97">SUM(IF(($B$14:$B$32=$B97)*($D$14:$K$32=R$87),1,0))</f>
        <v>0</v>
      </c>
      <c r="S97" s="59">
        <f t="array" ref="S97">SUM(IF(($B$14:$B$32=$B97)*($D$14:$K$32=S$87),1,0))</f>
        <v>0</v>
      </c>
      <c r="T97" s="59">
        <f t="array" ref="T97">SUM(IF(($B$14:$B$32=$B97)*($D$14:$K$32=T$87),1,0))</f>
        <v>0</v>
      </c>
      <c r="U97" s="59">
        <f t="array" ref="U97">SUM(IF(($B$14:$B$32=$B97)*($D$14:$K$32=U$87),1,0))</f>
        <v>0</v>
      </c>
      <c r="V97" s="59">
        <f t="array" ref="V97">SUM(IF(($B$14:$B$32=$B97)*($D$14:$K$32=V$87),1,0))</f>
        <v>0</v>
      </c>
      <c r="W97" s="64">
        <f t="shared" si="0"/>
        <v>0</v>
      </c>
    </row>
    <row r="98" spans="2:23" ht="23.25">
      <c r="B98" s="57" t="s">
        <v>64</v>
      </c>
      <c r="C98" s="59">
        <f t="array" ref="C98">SUM(IF(($B$14:$B$32=$B98)*($D$14:$K$32=C$87),1,0))</f>
        <v>0</v>
      </c>
      <c r="D98" s="59">
        <f t="array" ref="D98">SUM(IF(($B$14:$B$32=$B98)*($D$14:$K$32=D$87),1,0))</f>
        <v>0</v>
      </c>
      <c r="E98" s="59">
        <f t="array" ref="E98">SUM(IF(($B$14:$B$32=$B98)*($D$14:$K$32=E$87),1,0))</f>
        <v>0</v>
      </c>
      <c r="F98" s="59">
        <f t="array" ref="F98">SUM(IF(($B$14:$B$32=$B98)*($D$14:$K$32=F$87),1,0))</f>
        <v>0</v>
      </c>
      <c r="G98" s="59">
        <f t="array" ref="G98">SUM(IF(($B$14:$B$32=$B98)*($D$14:$K$32=G$87),1,0))</f>
        <v>0</v>
      </c>
      <c r="H98" s="59">
        <f t="array" ref="H98">SUM(IF(($B$14:$B$32=$B98)*($D$14:$K$32=H$87),1,0))</f>
        <v>0</v>
      </c>
      <c r="I98" s="59">
        <f t="array" ref="I98">SUM(IF(($B$14:$B$32=$B98)*($D$14:$K$32=I$87),1,0))</f>
        <v>0</v>
      </c>
      <c r="J98" s="59">
        <f t="array" ref="J98">SUM(IF(($B$14:$B$32=$B98)*($D$14:$K$32=J$87),1,0))</f>
        <v>0</v>
      </c>
      <c r="K98" s="59">
        <f t="array" ref="K98">SUM(IF(($B$14:$B$32=$B98)*($D$14:$K$32=K$87),1,0))</f>
        <v>0</v>
      </c>
      <c r="L98" s="59">
        <f t="array" ref="L98">SUM(IF(($B$14:$B$32=$B98)*($D$14:$K$32=L$87),1,0))</f>
        <v>0</v>
      </c>
      <c r="M98" s="59">
        <f t="array" ref="M98">SUM(IF(($B$14:$B$32=$B98)*($D$14:$K$32=M$87),1,0))</f>
        <v>0</v>
      </c>
      <c r="N98" s="59">
        <f t="array" ref="N98">SUM(IF(($B$14:$B$32=$B98)*($D$14:$K$32=N$87),1,0))</f>
        <v>0</v>
      </c>
      <c r="O98" s="59">
        <f t="array" ref="O98">SUM(IF(($B$14:$B$32=$B98)*($D$14:$K$32=O$87),1,0))</f>
        <v>0</v>
      </c>
      <c r="P98" s="59">
        <f t="array" ref="P98">SUM(IF(($B$14:$B$32=$B98)*($D$14:$K$32=P$87),1,0))</f>
        <v>0</v>
      </c>
      <c r="Q98" s="59">
        <f t="array" ref="Q98">SUM(IF(($B$14:$B$32=$B98)*($D$14:$K$32=Q$87),1,0))</f>
        <v>0</v>
      </c>
      <c r="R98" s="59">
        <f t="array" ref="R98">SUM(IF(($B$14:$B$32=$B98)*($D$14:$K$32=R$87),1,0))</f>
        <v>0</v>
      </c>
      <c r="S98" s="59">
        <f t="array" ref="S98">SUM(IF(($B$14:$B$32=$B98)*($D$14:$K$32=S$87),1,0))</f>
        <v>0</v>
      </c>
      <c r="T98" s="59">
        <f t="array" ref="T98">SUM(IF(($B$14:$B$32=$B98)*($D$14:$K$32=T$87),1,0))</f>
        <v>0</v>
      </c>
      <c r="U98" s="59">
        <f t="array" ref="U98">SUM(IF(($B$14:$B$32=$B98)*($D$14:$K$32=U$87),1,0))</f>
        <v>0</v>
      </c>
      <c r="V98" s="59">
        <f t="array" ref="V98">SUM(IF(($B$14:$B$32=$B98)*($D$14:$K$32=V$87),1,0))</f>
        <v>0</v>
      </c>
      <c r="W98" s="64">
        <f t="shared" si="0"/>
        <v>0</v>
      </c>
    </row>
    <row r="99" spans="2:23" ht="23.25">
      <c r="B99" s="57" t="s">
        <v>115</v>
      </c>
      <c r="C99" s="59">
        <f t="array" ref="C99">SUM(IF(($B$14:$B$32=$B99)*($D$14:$K$32=C$87),1,0))</f>
        <v>0</v>
      </c>
      <c r="D99" s="59">
        <f t="array" ref="D99">SUM(IF(($B$14:$B$32=$B99)*($D$14:$K$32=D$87),1,0))</f>
        <v>0</v>
      </c>
      <c r="E99" s="59">
        <f t="array" ref="E99">SUM(IF(($B$14:$B$32=$B99)*($D$14:$K$32=E$87),1,0))</f>
        <v>0</v>
      </c>
      <c r="F99" s="59">
        <f t="array" ref="F99">SUM(IF(($B$14:$B$32=$B99)*($D$14:$K$32=F$87),1,0))</f>
        <v>0</v>
      </c>
      <c r="G99" s="59">
        <f t="array" ref="G99">SUM(IF(($B$14:$B$32=$B99)*($D$14:$K$32=G$87),1,0))</f>
        <v>0</v>
      </c>
      <c r="H99" s="59">
        <f t="array" ref="H99">SUM(IF(($B$14:$B$32=$B99)*($D$14:$K$32=H$87),1,0))</f>
        <v>0</v>
      </c>
      <c r="I99" s="59">
        <f t="array" ref="I99">SUM(IF(($B$14:$B$32=$B99)*($D$14:$K$32=I$87),1,0))</f>
        <v>0</v>
      </c>
      <c r="J99" s="59">
        <f t="array" ref="J99">SUM(IF(($B$14:$B$32=$B99)*($D$14:$K$32=J$87),1,0))</f>
        <v>0</v>
      </c>
      <c r="K99" s="59">
        <f t="array" ref="K99">SUM(IF(($B$14:$B$32=$B99)*($D$14:$K$32=K$87),1,0))</f>
        <v>0</v>
      </c>
      <c r="L99" s="59">
        <f t="array" ref="L99">SUM(IF(($B$14:$B$32=$B99)*($D$14:$K$32=L$87),1,0))</f>
        <v>0</v>
      </c>
      <c r="M99" s="59">
        <f t="array" ref="M99">SUM(IF(($B$14:$B$32=$B99)*($D$14:$K$32=M$87),1,0))</f>
        <v>0</v>
      </c>
      <c r="N99" s="59">
        <f t="array" ref="N99">SUM(IF(($B$14:$B$32=$B99)*($D$14:$K$32=N$87),1,0))</f>
        <v>0</v>
      </c>
      <c r="O99" s="59">
        <f t="array" ref="O99">SUM(IF(($B$14:$B$32=$B99)*($D$14:$K$32=O$87),1,0))</f>
        <v>0</v>
      </c>
      <c r="P99" s="59">
        <f t="array" ref="P99">SUM(IF(($B$14:$B$32=$B99)*($D$14:$K$32=P$87),1,0))</f>
        <v>0</v>
      </c>
      <c r="Q99" s="59">
        <f t="array" ref="Q99">SUM(IF(($B$14:$B$32=$B99)*($D$14:$K$32=Q$87),1,0))</f>
        <v>0</v>
      </c>
      <c r="R99" s="59">
        <f t="array" ref="R99">SUM(IF(($B$14:$B$32=$B99)*($D$14:$K$32=R$87),1,0))</f>
        <v>0</v>
      </c>
      <c r="S99" s="59">
        <f t="array" ref="S99">SUM(IF(($B$14:$B$32=$B99)*($D$14:$K$32=S$87),1,0))</f>
        <v>0</v>
      </c>
      <c r="T99" s="59">
        <f t="array" ref="T99">SUM(IF(($B$14:$B$32=$B99)*($D$14:$K$32=T$87),1,0))</f>
        <v>0</v>
      </c>
      <c r="U99" s="59">
        <f t="array" ref="U99">SUM(IF(($B$14:$B$32=$B99)*($D$14:$K$32=U$87),1,0))</f>
        <v>0</v>
      </c>
      <c r="V99" s="59">
        <f t="array" ref="V99">SUM(IF(($B$14:$B$32=$B99)*($D$14:$K$32=V$87),1,0))</f>
        <v>0</v>
      </c>
      <c r="W99" s="64">
        <f t="shared" si="0"/>
        <v>0</v>
      </c>
    </row>
    <row r="100" spans="2:23" ht="23.25">
      <c r="B100" s="57" t="s">
        <v>99</v>
      </c>
      <c r="C100" s="59">
        <f t="array" ref="C100">SUM(IF(($B$14:$B$32=$B100)*($D$14:$K$32=C$87),1,0))</f>
        <v>0</v>
      </c>
      <c r="D100" s="59">
        <f t="array" ref="D100">SUM(IF(($B$14:$B$32=$B100)*($D$14:$K$32=D$87),1,0))</f>
        <v>0</v>
      </c>
      <c r="E100" s="59">
        <f t="array" ref="E100">SUM(IF(($B$14:$B$32=$B100)*($D$14:$K$32=E$87),1,0))</f>
        <v>0</v>
      </c>
      <c r="F100" s="59">
        <f t="array" ref="F100">SUM(IF(($B$14:$B$32=$B100)*($D$14:$K$32=F$87),1,0))</f>
        <v>0</v>
      </c>
      <c r="G100" s="59">
        <f t="array" ref="G100">SUM(IF(($B$14:$B$32=$B100)*($D$14:$K$32=G$87),1,0))</f>
        <v>0</v>
      </c>
      <c r="H100" s="59">
        <f t="array" ref="H100">SUM(IF(($B$14:$B$32=$B100)*($D$14:$K$32=H$87),1,0))</f>
        <v>0</v>
      </c>
      <c r="I100" s="59">
        <f t="array" ref="I100">SUM(IF(($B$14:$B$32=$B100)*($D$14:$K$32=I$87),1,0))</f>
        <v>0</v>
      </c>
      <c r="J100" s="59">
        <f t="array" ref="J100">SUM(IF(($B$14:$B$32=$B100)*($D$14:$K$32=J$87),1,0))</f>
        <v>0</v>
      </c>
      <c r="K100" s="59">
        <f t="array" ref="K100">SUM(IF(($B$14:$B$32=$B100)*($D$14:$K$32=K$87),1,0))</f>
        <v>0</v>
      </c>
      <c r="L100" s="59">
        <f t="array" ref="L100">SUM(IF(($B$14:$B$32=$B100)*($D$14:$K$32=L$87),1,0))</f>
        <v>0</v>
      </c>
      <c r="M100" s="59">
        <f t="array" ref="M100">SUM(IF(($B$14:$B$32=$B100)*($D$14:$K$32=M$87),1,0))</f>
        <v>0</v>
      </c>
      <c r="N100" s="59">
        <f t="array" ref="N100">SUM(IF(($B$14:$B$32=$B100)*($D$14:$K$32=N$87),1,0))</f>
        <v>0</v>
      </c>
      <c r="O100" s="59">
        <f t="array" ref="O100">SUM(IF(($B$14:$B$32=$B100)*($D$14:$K$32=O$87),1,0))</f>
        <v>0</v>
      </c>
      <c r="P100" s="59">
        <f t="array" ref="P100">SUM(IF(($B$14:$B$32=$B100)*($D$14:$K$32=P$87),1,0))</f>
        <v>0</v>
      </c>
      <c r="Q100" s="59">
        <f t="array" ref="Q100">SUM(IF(($B$14:$B$32=$B100)*($D$14:$K$32=Q$87),1,0))</f>
        <v>0</v>
      </c>
      <c r="R100" s="59">
        <f t="array" ref="R100">SUM(IF(($B$14:$B$32=$B100)*($D$14:$K$32=R$87),1,0))</f>
        <v>0</v>
      </c>
      <c r="S100" s="59">
        <f t="array" ref="S100">SUM(IF(($B$14:$B$32=$B100)*($D$14:$K$32=S$87),1,0))</f>
        <v>0</v>
      </c>
      <c r="T100" s="59">
        <f t="array" ref="T100">SUM(IF(($B$14:$B$32=$B100)*($D$14:$K$32=T$87),1,0))</f>
        <v>0</v>
      </c>
      <c r="U100" s="59">
        <f t="array" ref="U100">SUM(IF(($B$14:$B$32=$B100)*($D$14:$K$32=U$87),1,0))</f>
        <v>0</v>
      </c>
      <c r="V100" s="59">
        <f t="array" ref="V100">SUM(IF(($B$14:$B$32=$B100)*($D$14:$K$32=V$87),1,0))</f>
        <v>0</v>
      </c>
      <c r="W100" s="64">
        <f t="shared" si="0"/>
        <v>0</v>
      </c>
    </row>
    <row r="101" spans="2:23" ht="23.25">
      <c r="B101" s="57" t="s">
        <v>116</v>
      </c>
      <c r="C101" s="59">
        <f t="array" ref="C101">SUM(IF(($B$14:$B$32=$B101)*($D$14:$K$32=C$87),1,0))</f>
        <v>0</v>
      </c>
      <c r="D101" s="59">
        <f t="array" ref="D101">SUM(IF(($B$14:$B$32=$B101)*($D$14:$K$32=D$87),1,0))</f>
        <v>0</v>
      </c>
      <c r="E101" s="59">
        <f t="array" ref="E101">SUM(IF(($B$14:$B$32=$B101)*($D$14:$K$32=E$87),1,0))</f>
        <v>0</v>
      </c>
      <c r="F101" s="59">
        <f t="array" ref="F101">SUM(IF(($B$14:$B$32=$B101)*($D$14:$K$32=F$87),1,0))</f>
        <v>0</v>
      </c>
      <c r="G101" s="59">
        <f t="array" ref="G101">SUM(IF(($B$14:$B$32=$B101)*($D$14:$K$32=G$87),1,0))</f>
        <v>0</v>
      </c>
      <c r="H101" s="59">
        <f t="array" ref="H101">SUM(IF(($B$14:$B$32=$B101)*($D$14:$K$32=H$87),1,0))</f>
        <v>0</v>
      </c>
      <c r="I101" s="59">
        <f t="array" ref="I101">SUM(IF(($B$14:$B$32=$B101)*($D$14:$K$32=I$87),1,0))</f>
        <v>0</v>
      </c>
      <c r="J101" s="59">
        <f t="array" ref="J101">SUM(IF(($B$14:$B$32=$B101)*($D$14:$K$32=J$87),1,0))</f>
        <v>0</v>
      </c>
      <c r="K101" s="59">
        <f t="array" ref="K101">SUM(IF(($B$14:$B$32=$B101)*($D$14:$K$32=K$87),1,0))</f>
        <v>0</v>
      </c>
      <c r="L101" s="59">
        <f t="array" ref="L101">SUM(IF(($B$14:$B$32=$B101)*($D$14:$K$32=L$87),1,0))</f>
        <v>0</v>
      </c>
      <c r="M101" s="59">
        <f t="array" ref="M101">SUM(IF(($B$14:$B$32=$B101)*($D$14:$K$32=M$87),1,0))</f>
        <v>0</v>
      </c>
      <c r="N101" s="59">
        <f t="array" ref="N101">SUM(IF(($B$14:$B$32=$B101)*($D$14:$K$32=N$87),1,0))</f>
        <v>0</v>
      </c>
      <c r="O101" s="59">
        <f t="array" ref="O101">SUM(IF(($B$14:$B$32=$B101)*($D$14:$K$32=O$87),1,0))</f>
        <v>0</v>
      </c>
      <c r="P101" s="59">
        <f t="array" ref="P101">SUM(IF(($B$14:$B$32=$B101)*($D$14:$K$32=P$87),1,0))</f>
        <v>0</v>
      </c>
      <c r="Q101" s="59">
        <f t="array" ref="Q101">SUM(IF(($B$14:$B$32=$B101)*($D$14:$K$32=Q$87),1,0))</f>
        <v>0</v>
      </c>
      <c r="R101" s="59">
        <f t="array" ref="R101">SUM(IF(($B$14:$B$32=$B101)*($D$14:$K$32=R$87),1,0))</f>
        <v>0</v>
      </c>
      <c r="S101" s="59">
        <f t="array" ref="S101">SUM(IF(($B$14:$B$32=$B101)*($D$14:$K$32=S$87),1,0))</f>
        <v>0</v>
      </c>
      <c r="T101" s="59">
        <f t="array" ref="T101">SUM(IF(($B$14:$B$32=$B101)*($D$14:$K$32=T$87),1,0))</f>
        <v>0</v>
      </c>
      <c r="U101" s="59">
        <f t="array" ref="U101">SUM(IF(($B$14:$B$32=$B101)*($D$14:$K$32=U$87),1,0))</f>
        <v>0</v>
      </c>
      <c r="V101" s="59">
        <f t="array" ref="V101">SUM(IF(($B$14:$B$32=$B101)*($D$14:$K$32=V$87),1,0))</f>
        <v>0</v>
      </c>
      <c r="W101" s="64">
        <f t="shared" si="0"/>
        <v>0</v>
      </c>
    </row>
    <row r="102" spans="2:23" ht="23.25">
      <c r="B102" s="57" t="s">
        <v>110</v>
      </c>
      <c r="C102" s="59">
        <f t="array" ref="C102">SUM(IF(($B$14:$B$32=$B102)*($D$14:$K$32=C$87),1,0))</f>
        <v>0</v>
      </c>
      <c r="D102" s="59">
        <f t="array" ref="D102">SUM(IF(($B$14:$B$32=$B102)*($D$14:$K$32=D$87),1,0))</f>
        <v>0</v>
      </c>
      <c r="E102" s="59">
        <f t="array" ref="E102">SUM(IF(($B$14:$B$32=$B102)*($D$14:$K$32=E$87),1,0))</f>
        <v>0</v>
      </c>
      <c r="F102" s="59">
        <f t="array" ref="F102">SUM(IF(($B$14:$B$32=$B102)*($D$14:$K$32=F$87),1,0))</f>
        <v>0</v>
      </c>
      <c r="G102" s="59">
        <f t="array" ref="G102">SUM(IF(($B$14:$B$32=$B102)*($D$14:$K$32=G$87),1,0))</f>
        <v>0</v>
      </c>
      <c r="H102" s="59">
        <f t="array" ref="H102">SUM(IF(($B$14:$B$32=$B102)*($D$14:$K$32=H$87),1,0))</f>
        <v>0</v>
      </c>
      <c r="I102" s="59">
        <f t="array" ref="I102">SUM(IF(($B$14:$B$32=$B102)*($D$14:$K$32=I$87),1,0))</f>
        <v>0</v>
      </c>
      <c r="J102" s="59">
        <f t="array" ref="J102">SUM(IF(($B$14:$B$32=$B102)*($D$14:$K$32=J$87),1,0))</f>
        <v>0</v>
      </c>
      <c r="K102" s="59">
        <f t="array" ref="K102">SUM(IF(($B$14:$B$32=$B102)*($D$14:$K$32=K$87),1,0))</f>
        <v>0</v>
      </c>
      <c r="L102" s="59">
        <f t="array" ref="L102">SUM(IF(($B$14:$B$32=$B102)*($D$14:$K$32=L$87),1,0))</f>
        <v>0</v>
      </c>
      <c r="M102" s="59">
        <f t="array" ref="M102">SUM(IF(($B$14:$B$32=$B102)*($D$14:$K$32=M$87),1,0))</f>
        <v>0</v>
      </c>
      <c r="N102" s="59">
        <f t="array" ref="N102">SUM(IF(($B$14:$B$32=$B102)*($D$14:$K$32=N$87),1,0))</f>
        <v>0</v>
      </c>
      <c r="O102" s="59">
        <f t="array" ref="O102">SUM(IF(($B$14:$B$32=$B102)*($D$14:$K$32=O$87),1,0))</f>
        <v>0</v>
      </c>
      <c r="P102" s="59">
        <f t="array" ref="P102">SUM(IF(($B$14:$B$32=$B102)*($D$14:$K$32=P$87),1,0))</f>
        <v>0</v>
      </c>
      <c r="Q102" s="59">
        <f t="array" ref="Q102">SUM(IF(($B$14:$B$32=$B102)*($D$14:$K$32=Q$87),1,0))</f>
        <v>0</v>
      </c>
      <c r="R102" s="59">
        <f t="array" ref="R102">SUM(IF(($B$14:$B$32=$B102)*($D$14:$K$32=R$87),1,0))</f>
        <v>0</v>
      </c>
      <c r="S102" s="59">
        <f t="array" ref="S102">SUM(IF(($B$14:$B$32=$B102)*($D$14:$K$32=S$87),1,0))</f>
        <v>0</v>
      </c>
      <c r="T102" s="59">
        <f t="array" ref="T102">SUM(IF(($B$14:$B$32=$B102)*($D$14:$K$32=T$87),1,0))</f>
        <v>0</v>
      </c>
      <c r="U102" s="59">
        <f t="array" ref="U102">SUM(IF(($B$14:$B$32=$B102)*($D$14:$K$32=U$87),1,0))</f>
        <v>0</v>
      </c>
      <c r="V102" s="59">
        <f t="array" ref="V102">SUM(IF(($B$14:$B$32=$B102)*($D$14:$K$32=V$87),1,0))</f>
        <v>0</v>
      </c>
      <c r="W102" s="64">
        <f t="shared" si="0"/>
        <v>0</v>
      </c>
    </row>
    <row r="103" spans="2:23" ht="23.25">
      <c r="B103" s="57" t="s">
        <v>7</v>
      </c>
      <c r="C103" s="59">
        <f t="array" ref="C103">SUM(IF(($B$14:$B$32=$B103)*($D$14:$K$32=C$87),1,0))</f>
        <v>0</v>
      </c>
      <c r="D103" s="59">
        <f t="array" ref="D103">SUM(IF(($B$14:$B$32=$B103)*($D$14:$K$32=D$87),1,0))</f>
        <v>0</v>
      </c>
      <c r="E103" s="59">
        <f t="array" ref="E103">SUM(IF(($B$14:$B$32=$B103)*($D$14:$K$32=E$87),1,0))</f>
        <v>0</v>
      </c>
      <c r="F103" s="59">
        <f t="array" ref="F103">SUM(IF(($B$14:$B$32=$B103)*($D$14:$K$32=F$87),1,0))</f>
        <v>0</v>
      </c>
      <c r="G103" s="59">
        <f t="array" ref="G103">SUM(IF(($B$14:$B$32=$B103)*($D$14:$K$32=G$87),1,0))</f>
        <v>0</v>
      </c>
      <c r="H103" s="59">
        <f t="array" ref="H103">SUM(IF(($B$14:$B$32=$B103)*($D$14:$K$32=H$87),1,0))</f>
        <v>0</v>
      </c>
      <c r="I103" s="59">
        <f t="array" ref="I103">SUM(IF(($B$14:$B$32=$B103)*($D$14:$K$32=I$87),1,0))</f>
        <v>0</v>
      </c>
      <c r="J103" s="59">
        <f t="array" ref="J103">SUM(IF(($B$14:$B$32=$B103)*($D$14:$K$32=J$87),1,0))</f>
        <v>0</v>
      </c>
      <c r="K103" s="59">
        <f t="array" ref="K103">SUM(IF(($B$14:$B$32=$B103)*($D$14:$K$32=K$87),1,0))</f>
        <v>0</v>
      </c>
      <c r="L103" s="59">
        <f t="array" ref="L103">SUM(IF(($B$14:$B$32=$B103)*($D$14:$K$32=L$87),1,0))</f>
        <v>0</v>
      </c>
      <c r="M103" s="59">
        <f t="array" ref="M103">SUM(IF(($B$14:$B$32=$B103)*($D$14:$K$32=M$87),1,0))</f>
        <v>0</v>
      </c>
      <c r="N103" s="59">
        <f t="array" ref="N103">SUM(IF(($B$14:$B$32=$B103)*($D$14:$K$32=N$87),1,0))</f>
        <v>0</v>
      </c>
      <c r="O103" s="59">
        <f t="array" ref="O103">SUM(IF(($B$14:$B$32=$B103)*($D$14:$K$32=O$87),1,0))</f>
        <v>0</v>
      </c>
      <c r="P103" s="59">
        <f t="array" ref="P103">SUM(IF(($B$14:$B$32=$B103)*($D$14:$K$32=P$87),1,0))</f>
        <v>0</v>
      </c>
      <c r="Q103" s="59">
        <f t="array" ref="Q103">SUM(IF(($B$14:$B$32=$B103)*($D$14:$K$32=Q$87),1,0))</f>
        <v>0</v>
      </c>
      <c r="R103" s="59">
        <f t="array" ref="R103">SUM(IF(($B$14:$B$32=$B103)*($D$14:$K$32=R$87),1,0))</f>
        <v>0</v>
      </c>
      <c r="S103" s="59">
        <f t="array" ref="S103">SUM(IF(($B$14:$B$32=$B103)*($D$14:$K$32=S$87),1,0))</f>
        <v>0</v>
      </c>
      <c r="T103" s="59">
        <f t="array" ref="T103">SUM(IF(($B$14:$B$32=$B103)*($D$14:$K$32=T$87),1,0))</f>
        <v>0</v>
      </c>
      <c r="U103" s="59">
        <f t="array" ref="U103">SUM(IF(($B$14:$B$32=$B103)*($D$14:$K$32=U$87),1,0))</f>
        <v>0</v>
      </c>
      <c r="V103" s="59">
        <f t="array" ref="V103">SUM(IF(($B$14:$B$32=$B103)*($D$14:$K$32=V$87),1,0))</f>
        <v>0</v>
      </c>
      <c r="W103" s="64">
        <f t="shared" si="0"/>
        <v>0</v>
      </c>
    </row>
    <row r="104" spans="2:23" ht="23.25">
      <c r="B104" s="57" t="s">
        <v>41</v>
      </c>
      <c r="C104" s="59">
        <f t="array" ref="C104">SUM(IF(($B$14:$B$32=$B104)*($D$14:$K$32=C$87),1,0))</f>
        <v>0</v>
      </c>
      <c r="D104" s="59">
        <f t="array" ref="D104">SUM(IF(($B$14:$B$32=$B104)*($D$14:$K$32=D$87),1,0))</f>
        <v>0</v>
      </c>
      <c r="E104" s="59">
        <f t="array" ref="E104">SUM(IF(($B$14:$B$32=$B104)*($D$14:$K$32=E$87),1,0))</f>
        <v>0</v>
      </c>
      <c r="F104" s="59">
        <f t="array" ref="F104">SUM(IF(($B$14:$B$32=$B104)*($D$14:$K$32=F$87),1,0))</f>
        <v>0</v>
      </c>
      <c r="G104" s="59">
        <f t="array" ref="G104">SUM(IF(($B$14:$B$32=$B104)*($D$14:$K$32=G$87),1,0))</f>
        <v>0</v>
      </c>
      <c r="H104" s="59">
        <f t="array" ref="H104">SUM(IF(($B$14:$B$32=$B104)*($D$14:$K$32=H$87),1,0))</f>
        <v>0</v>
      </c>
      <c r="I104" s="59">
        <f t="array" ref="I104">SUM(IF(($B$14:$B$32=$B104)*($D$14:$K$32=I$87),1,0))</f>
        <v>0</v>
      </c>
      <c r="J104" s="59">
        <f t="array" ref="J104">SUM(IF(($B$14:$B$32=$B104)*($D$14:$K$32=J$87),1,0))</f>
        <v>0</v>
      </c>
      <c r="K104" s="59">
        <f t="array" ref="K104">SUM(IF(($B$14:$B$32=$B104)*($D$14:$K$32=K$87),1,0))</f>
        <v>0</v>
      </c>
      <c r="L104" s="59">
        <f t="array" ref="L104">SUM(IF(($B$14:$B$32=$B104)*($D$14:$K$32=L$87),1,0))</f>
        <v>0</v>
      </c>
      <c r="M104" s="59">
        <f t="array" ref="M104">SUM(IF(($B$14:$B$32=$B104)*($D$14:$K$32=M$87),1,0))</f>
        <v>0</v>
      </c>
      <c r="N104" s="59">
        <f t="array" ref="N104">SUM(IF(($B$14:$B$32=$B104)*($D$14:$K$32=N$87),1,0))</f>
        <v>0</v>
      </c>
      <c r="O104" s="59">
        <f t="array" ref="O104">SUM(IF(($B$14:$B$32=$B104)*($D$14:$K$32=O$87),1,0))</f>
        <v>0</v>
      </c>
      <c r="P104" s="59">
        <f t="array" ref="P104">SUM(IF(($B$14:$B$32=$B104)*($D$14:$K$32=P$87),1,0))</f>
        <v>0</v>
      </c>
      <c r="Q104" s="59">
        <f t="array" ref="Q104">SUM(IF(($B$14:$B$32=$B104)*($D$14:$K$32=Q$87),1,0))</f>
        <v>0</v>
      </c>
      <c r="R104" s="59">
        <f t="array" ref="R104">SUM(IF(($B$14:$B$32=$B104)*($D$14:$K$32=R$87),1,0))</f>
        <v>0</v>
      </c>
      <c r="S104" s="59">
        <f t="array" ref="S104">SUM(IF(($B$14:$B$32=$B104)*($D$14:$K$32=S$87),1,0))</f>
        <v>0</v>
      </c>
      <c r="T104" s="59">
        <f t="array" ref="T104">SUM(IF(($B$14:$B$32=$B104)*($D$14:$K$32=T$87),1,0))</f>
        <v>0</v>
      </c>
      <c r="U104" s="59">
        <f t="array" ref="U104">SUM(IF(($B$14:$B$32=$B104)*($D$14:$K$32=U$87),1,0))</f>
        <v>0</v>
      </c>
      <c r="V104" s="59">
        <f t="array" ref="V104">SUM(IF(($B$14:$B$32=$B104)*($D$14:$K$32=V$87),1,0))</f>
        <v>0</v>
      </c>
      <c r="W104" s="64">
        <f t="shared" si="0"/>
        <v>0</v>
      </c>
    </row>
    <row r="105" spans="2:23" ht="23.25">
      <c r="B105" s="57" t="s">
        <v>111</v>
      </c>
      <c r="C105" s="59">
        <f t="array" ref="C105">SUM(IF(($B$14:$B$32=$B105)*($D$14:$K$32=C$87),1,0))</f>
        <v>0</v>
      </c>
      <c r="D105" s="59">
        <f t="array" ref="D105">SUM(IF(($B$14:$B$32=$B105)*($D$14:$K$32=D$87),1,0))</f>
        <v>0</v>
      </c>
      <c r="E105" s="59">
        <f t="array" ref="E105">SUM(IF(($B$14:$B$32=$B105)*($D$14:$K$32=E$87),1,0))</f>
        <v>0</v>
      </c>
      <c r="F105" s="59">
        <f t="array" ref="F105">SUM(IF(($B$14:$B$32=$B105)*($D$14:$K$32=F$87),1,0))</f>
        <v>0</v>
      </c>
      <c r="G105" s="59">
        <f t="array" ref="G105">SUM(IF(($B$14:$B$32=$B105)*($D$14:$K$32=G$87),1,0))</f>
        <v>0</v>
      </c>
      <c r="H105" s="59">
        <f t="array" ref="H105">SUM(IF(($B$14:$B$32=$B105)*($D$14:$K$32=H$87),1,0))</f>
        <v>0</v>
      </c>
      <c r="I105" s="59">
        <f t="array" ref="I105">SUM(IF(($B$14:$B$32=$B105)*($D$14:$K$32=I$87),1,0))</f>
        <v>0</v>
      </c>
      <c r="J105" s="59">
        <f t="array" ref="J105">SUM(IF(($B$14:$B$32=$B105)*($D$14:$K$32=J$87),1,0))</f>
        <v>0</v>
      </c>
      <c r="K105" s="59">
        <f t="array" ref="K105">SUM(IF(($B$14:$B$32=$B105)*($D$14:$K$32=K$87),1,0))</f>
        <v>0</v>
      </c>
      <c r="L105" s="59">
        <f t="array" ref="L105">SUM(IF(($B$14:$B$32=$B105)*($D$14:$K$32=L$87),1,0))</f>
        <v>0</v>
      </c>
      <c r="M105" s="59">
        <f t="array" ref="M105">SUM(IF(($B$14:$B$32=$B105)*($D$14:$K$32=M$87),1,0))</f>
        <v>0</v>
      </c>
      <c r="N105" s="59">
        <f t="array" ref="N105">SUM(IF(($B$14:$B$32=$B105)*($D$14:$K$32=N$87),1,0))</f>
        <v>0</v>
      </c>
      <c r="O105" s="59">
        <f t="array" ref="O105">SUM(IF(($B$14:$B$32=$B105)*($D$14:$K$32=O$87),1,0))</f>
        <v>0</v>
      </c>
      <c r="P105" s="59">
        <f t="array" ref="P105">SUM(IF(($B$14:$B$32=$B105)*($D$14:$K$32=P$87),1,0))</f>
        <v>0</v>
      </c>
      <c r="Q105" s="59">
        <f t="array" ref="Q105">SUM(IF(($B$14:$B$32=$B105)*($D$14:$K$32=Q$87),1,0))</f>
        <v>0</v>
      </c>
      <c r="R105" s="59">
        <f t="array" ref="R105">SUM(IF(($B$14:$B$32=$B105)*($D$14:$K$32=R$87),1,0))</f>
        <v>0</v>
      </c>
      <c r="S105" s="59">
        <f t="array" ref="S105">SUM(IF(($B$14:$B$32=$B105)*($D$14:$K$32=S$87),1,0))</f>
        <v>0</v>
      </c>
      <c r="T105" s="59">
        <f t="array" ref="T105">SUM(IF(($B$14:$B$32=$B105)*($D$14:$K$32=T$87),1,0))</f>
        <v>0</v>
      </c>
      <c r="U105" s="59">
        <f t="array" ref="U105">SUM(IF(($B$14:$B$32=$B105)*($D$14:$K$32=U$87),1,0))</f>
        <v>0</v>
      </c>
      <c r="V105" s="59">
        <f t="array" ref="V105">SUM(IF(($B$14:$B$32=$B105)*($D$14:$K$32=V$87),1,0))</f>
        <v>0</v>
      </c>
      <c r="W105" s="64">
        <f t="shared" si="0"/>
        <v>0</v>
      </c>
    </row>
    <row r="106" spans="2:23" ht="23.25">
      <c r="B106" s="57" t="s">
        <v>93</v>
      </c>
      <c r="C106" s="59">
        <f t="array" ref="C106">SUM(IF(($B$14:$B$32=$B106)*($D$14:$K$32=C$87),1,0))</f>
        <v>0</v>
      </c>
      <c r="D106" s="59">
        <f t="array" ref="D106">SUM(IF(($B$14:$B$32=$B106)*($D$14:$K$32=D$87),1,0))</f>
        <v>0</v>
      </c>
      <c r="E106" s="59">
        <f t="array" ref="E106">SUM(IF(($B$14:$B$32=$B106)*($D$14:$K$32=E$87),1,0))</f>
        <v>0</v>
      </c>
      <c r="F106" s="59">
        <f t="array" ref="F106">SUM(IF(($B$14:$B$32=$B106)*($D$14:$K$32=F$87),1,0))</f>
        <v>0</v>
      </c>
      <c r="G106" s="59">
        <f t="array" ref="G106">SUM(IF(($B$14:$B$32=$B106)*($D$14:$K$32=G$87),1,0))</f>
        <v>0</v>
      </c>
      <c r="H106" s="59">
        <f t="array" ref="H106">SUM(IF(($B$14:$B$32=$B106)*($D$14:$K$32=H$87),1,0))</f>
        <v>0</v>
      </c>
      <c r="I106" s="59">
        <f t="array" ref="I106">SUM(IF(($B$14:$B$32=$B106)*($D$14:$K$32=I$87),1,0))</f>
        <v>0</v>
      </c>
      <c r="J106" s="59">
        <f t="array" ref="J106">SUM(IF(($B$14:$B$32=$B106)*($D$14:$K$32=J$87),1,0))</f>
        <v>0</v>
      </c>
      <c r="K106" s="59">
        <f t="array" ref="K106">SUM(IF(($B$14:$B$32=$B106)*($D$14:$K$32=K$87),1,0))</f>
        <v>0</v>
      </c>
      <c r="L106" s="59">
        <f t="array" ref="L106">SUM(IF(($B$14:$B$32=$B106)*($D$14:$K$32=L$87),1,0))</f>
        <v>0</v>
      </c>
      <c r="M106" s="59">
        <f t="array" ref="M106">SUM(IF(($B$14:$B$32=$B106)*($D$14:$K$32=M$87),1,0))</f>
        <v>0</v>
      </c>
      <c r="N106" s="59">
        <f t="array" ref="N106">SUM(IF(($B$14:$B$32=$B106)*($D$14:$K$32=N$87),1,0))</f>
        <v>0</v>
      </c>
      <c r="O106" s="59">
        <f t="array" ref="O106">SUM(IF(($B$14:$B$32=$B106)*($D$14:$K$32=O$87),1,0))</f>
        <v>0</v>
      </c>
      <c r="P106" s="59">
        <f t="array" ref="P106">SUM(IF(($B$14:$B$32=$B106)*($D$14:$K$32=P$87),1,0))</f>
        <v>0</v>
      </c>
      <c r="Q106" s="59">
        <f t="array" ref="Q106">SUM(IF(($B$14:$B$32=$B106)*($D$14:$K$32=Q$87),1,0))</f>
        <v>0</v>
      </c>
      <c r="R106" s="59">
        <f t="array" ref="R106">SUM(IF(($B$14:$B$32=$B106)*($D$14:$K$32=R$87),1,0))</f>
        <v>0</v>
      </c>
      <c r="S106" s="59">
        <f t="array" ref="S106">SUM(IF(($B$14:$B$32=$B106)*($D$14:$K$32=S$87),1,0))</f>
        <v>0</v>
      </c>
      <c r="T106" s="59">
        <f t="array" ref="T106">SUM(IF(($B$14:$B$32=$B106)*($D$14:$K$32=T$87),1,0))</f>
        <v>0</v>
      </c>
      <c r="U106" s="59">
        <f t="array" ref="U106">SUM(IF(($B$14:$B$32=$B106)*($D$14:$K$32=U$87),1,0))</f>
        <v>0</v>
      </c>
      <c r="V106" s="59">
        <f t="array" ref="V106">SUM(IF(($B$14:$B$32=$B106)*($D$14:$K$32=V$87),1,0))</f>
        <v>0</v>
      </c>
      <c r="W106" s="64">
        <f t="shared" si="0"/>
        <v>0</v>
      </c>
    </row>
    <row r="107" spans="2:23" ht="23.25">
      <c r="B107" s="57" t="s">
        <v>11</v>
      </c>
      <c r="C107" s="59">
        <f t="array" ref="C107">SUM(IF(($B$14:$B$32=$B107)*($D$14:$K$32=C$87),1,0))</f>
        <v>0</v>
      </c>
      <c r="D107" s="59">
        <f t="array" ref="D107">SUM(IF(($B$14:$B$32=$B107)*($D$14:$K$32=D$87),1,0))</f>
        <v>0</v>
      </c>
      <c r="E107" s="59">
        <f t="array" ref="E107">SUM(IF(($B$14:$B$32=$B107)*($D$14:$K$32=E$87),1,0))</f>
        <v>0</v>
      </c>
      <c r="F107" s="59">
        <f t="array" ref="F107">SUM(IF(($B$14:$B$32=$B107)*($D$14:$K$32=F$87),1,0))</f>
        <v>0</v>
      </c>
      <c r="G107" s="59">
        <f t="array" ref="G107">SUM(IF(($B$14:$B$32=$B107)*($D$14:$K$32=G$87),1,0))</f>
        <v>0</v>
      </c>
      <c r="H107" s="59">
        <f t="array" ref="H107">SUM(IF(($B$14:$B$32=$B107)*($D$14:$K$32=H$87),1,0))</f>
        <v>0</v>
      </c>
      <c r="I107" s="59">
        <f t="array" ref="I107">SUM(IF(($B$14:$B$32=$B107)*($D$14:$K$32=I$87),1,0))</f>
        <v>0</v>
      </c>
      <c r="J107" s="59">
        <f t="array" ref="J107">SUM(IF(($B$14:$B$32=$B107)*($D$14:$K$32=J$87),1,0))</f>
        <v>0</v>
      </c>
      <c r="K107" s="59">
        <f t="array" ref="K107">SUM(IF(($B$14:$B$32=$B107)*($D$14:$K$32=K$87),1,0))</f>
        <v>0</v>
      </c>
      <c r="L107" s="59">
        <f t="array" ref="L107">SUM(IF(($B$14:$B$32=$B107)*($D$14:$K$32=L$87),1,0))</f>
        <v>0</v>
      </c>
      <c r="M107" s="59">
        <f t="array" ref="M107">SUM(IF(($B$14:$B$32=$B107)*($D$14:$K$32=M$87),1,0))</f>
        <v>0</v>
      </c>
      <c r="N107" s="59">
        <f t="array" ref="N107">SUM(IF(($B$14:$B$32=$B107)*($D$14:$K$32=N$87),1,0))</f>
        <v>0</v>
      </c>
      <c r="O107" s="59">
        <f t="array" ref="O107">SUM(IF(($B$14:$B$32=$B107)*($D$14:$K$32=O$87),1,0))</f>
        <v>0</v>
      </c>
      <c r="P107" s="59">
        <f t="array" ref="P107">SUM(IF(($B$14:$B$32=$B107)*($D$14:$K$32=P$87),1,0))</f>
        <v>0</v>
      </c>
      <c r="Q107" s="59">
        <f t="array" ref="Q107">SUM(IF(($B$14:$B$32=$B107)*($D$14:$K$32=Q$87),1,0))</f>
        <v>0</v>
      </c>
      <c r="R107" s="59">
        <f t="array" ref="R107">SUM(IF(($B$14:$B$32=$B107)*($D$14:$K$32=R$87),1,0))</f>
        <v>0</v>
      </c>
      <c r="S107" s="59">
        <f t="array" ref="S107">SUM(IF(($B$14:$B$32=$B107)*($D$14:$K$32=S$87),1,0))</f>
        <v>0</v>
      </c>
      <c r="T107" s="59">
        <f t="array" ref="T107">SUM(IF(($B$14:$B$32=$B107)*($D$14:$K$32=T$87),1,0))</f>
        <v>0</v>
      </c>
      <c r="U107" s="59">
        <f t="array" ref="U107">SUM(IF(($B$14:$B$32=$B107)*($D$14:$K$32=U$87),1,0))</f>
        <v>0</v>
      </c>
      <c r="V107" s="59">
        <f t="array" ref="V107">SUM(IF(($B$14:$B$32=$B107)*($D$14:$K$32=V$87),1,0))</f>
        <v>0</v>
      </c>
      <c r="W107" s="64">
        <f t="shared" si="0"/>
        <v>0</v>
      </c>
    </row>
    <row r="108" spans="2:23" ht="23.25">
      <c r="B108" s="57" t="s">
        <v>16</v>
      </c>
      <c r="C108" s="59">
        <f t="array" ref="C108">SUM(IF(($B$14:$B$32=$B108)*($D$14:$K$32=C$87),1,0))</f>
        <v>0</v>
      </c>
      <c r="D108" s="59">
        <f t="array" ref="D108">SUM(IF(($B$14:$B$32=$B108)*($D$14:$K$32=D$87),1,0))</f>
        <v>0</v>
      </c>
      <c r="E108" s="59">
        <f t="array" ref="E108">SUM(IF(($B$14:$B$32=$B108)*($D$14:$K$32=E$87),1,0))</f>
        <v>0</v>
      </c>
      <c r="F108" s="59">
        <f t="array" ref="F108">SUM(IF(($B$14:$B$32=$B108)*($D$14:$K$32=F$87),1,0))</f>
        <v>0</v>
      </c>
      <c r="G108" s="59">
        <f t="array" ref="G108">SUM(IF(($B$14:$B$32=$B108)*($D$14:$K$32=G$87),1,0))</f>
        <v>0</v>
      </c>
      <c r="H108" s="59">
        <f t="array" ref="H108">SUM(IF(($B$14:$B$32=$B108)*($D$14:$K$32=H$87),1,0))</f>
        <v>0</v>
      </c>
      <c r="I108" s="59">
        <f t="array" ref="I108">SUM(IF(($B$14:$B$32=$B108)*($D$14:$K$32=I$87),1,0))</f>
        <v>0</v>
      </c>
      <c r="J108" s="59">
        <f t="array" ref="J108">SUM(IF(($B$14:$B$32=$B108)*($D$14:$K$32=J$87),1,0))</f>
        <v>0</v>
      </c>
      <c r="K108" s="59">
        <f t="array" ref="K108">SUM(IF(($B$14:$B$32=$B108)*($D$14:$K$32=K$87),1,0))</f>
        <v>0</v>
      </c>
      <c r="L108" s="59">
        <f t="array" ref="L108">SUM(IF(($B$14:$B$32=$B108)*($D$14:$K$32=L$87),1,0))</f>
        <v>0</v>
      </c>
      <c r="M108" s="59">
        <f t="array" ref="M108">SUM(IF(($B$14:$B$32=$B108)*($D$14:$K$32=M$87),1,0))</f>
        <v>0</v>
      </c>
      <c r="N108" s="59">
        <f t="array" ref="N108">SUM(IF(($B$14:$B$32=$B108)*($D$14:$K$32=N$87),1,0))</f>
        <v>0</v>
      </c>
      <c r="O108" s="59">
        <f t="array" ref="O108">SUM(IF(($B$14:$B$32=$B108)*($D$14:$K$32=O$87),1,0))</f>
        <v>0</v>
      </c>
      <c r="P108" s="59">
        <f t="array" ref="P108">SUM(IF(($B$14:$B$32=$B108)*($D$14:$K$32=P$87),1,0))</f>
        <v>0</v>
      </c>
      <c r="Q108" s="59">
        <f t="array" ref="Q108">SUM(IF(($B$14:$B$32=$B108)*($D$14:$K$32=Q$87),1,0))</f>
        <v>0</v>
      </c>
      <c r="R108" s="59">
        <f t="array" ref="R108">SUM(IF(($B$14:$B$32=$B108)*($D$14:$K$32=R$87),1,0))</f>
        <v>0</v>
      </c>
      <c r="S108" s="59">
        <f t="array" ref="S108">SUM(IF(($B$14:$B$32=$B108)*($D$14:$K$32=S$87),1,0))</f>
        <v>0</v>
      </c>
      <c r="T108" s="59">
        <f t="array" ref="T108">SUM(IF(($B$14:$B$32=$B108)*($D$14:$K$32=T$87),1,0))</f>
        <v>0</v>
      </c>
      <c r="U108" s="59">
        <f t="array" ref="U108">SUM(IF(($B$14:$B$32=$B108)*($D$14:$K$32=U$87),1,0))</f>
        <v>0</v>
      </c>
      <c r="V108" s="59">
        <f t="array" ref="V108">SUM(IF(($B$14:$B$32=$B108)*($D$14:$K$32=V$87),1,0))</f>
        <v>0</v>
      </c>
      <c r="W108" s="64">
        <f t="shared" si="0"/>
        <v>0</v>
      </c>
    </row>
    <row r="109" spans="2:23" ht="23.25">
      <c r="B109" s="57" t="s">
        <v>98</v>
      </c>
      <c r="C109" s="59">
        <f t="array" ref="C109">SUM(IF(($B$14:$B$32=$B109)*($D$14:$K$32=C$87),1,0))</f>
        <v>0</v>
      </c>
      <c r="D109" s="59">
        <f t="array" ref="D109">SUM(IF(($B$14:$B$32=$B109)*($D$14:$K$32=D$87),1,0))</f>
        <v>0</v>
      </c>
      <c r="E109" s="59">
        <f t="array" ref="E109">SUM(IF(($B$14:$B$32=$B109)*($D$14:$K$32=E$87),1,0))</f>
        <v>0</v>
      </c>
      <c r="F109" s="59">
        <f t="array" ref="F109">SUM(IF(($B$14:$B$32=$B109)*($D$14:$K$32=F$87),1,0))</f>
        <v>0</v>
      </c>
      <c r="G109" s="59">
        <f t="array" ref="G109">SUM(IF(($B$14:$B$32=$B109)*($D$14:$K$32=G$87),1,0))</f>
        <v>0</v>
      </c>
      <c r="H109" s="59">
        <f t="array" ref="H109">SUM(IF(($B$14:$B$32=$B109)*($D$14:$K$32=H$87),1,0))</f>
        <v>0</v>
      </c>
      <c r="I109" s="59">
        <f t="array" ref="I109">SUM(IF(($B$14:$B$32=$B109)*($D$14:$K$32=I$87),1,0))</f>
        <v>0</v>
      </c>
      <c r="J109" s="59">
        <f t="array" ref="J109">SUM(IF(($B$14:$B$32=$B109)*($D$14:$K$32=J$87),1,0))</f>
        <v>0</v>
      </c>
      <c r="K109" s="59">
        <f t="array" ref="K109">SUM(IF(($B$14:$B$32=$B109)*($D$14:$K$32=K$87),1,0))</f>
        <v>0</v>
      </c>
      <c r="L109" s="59">
        <f t="array" ref="L109">SUM(IF(($B$14:$B$32=$B109)*($D$14:$K$32=L$87),1,0))</f>
        <v>0</v>
      </c>
      <c r="M109" s="59">
        <f t="array" ref="M109">SUM(IF(($B$14:$B$32=$B109)*($D$14:$K$32=M$87),1,0))</f>
        <v>0</v>
      </c>
      <c r="N109" s="59">
        <f t="array" ref="N109">SUM(IF(($B$14:$B$32=$B109)*($D$14:$K$32=N$87),1,0))</f>
        <v>0</v>
      </c>
      <c r="O109" s="59">
        <f t="array" ref="O109">SUM(IF(($B$14:$B$32=$B109)*($D$14:$K$32=O$87),1,0))</f>
        <v>0</v>
      </c>
      <c r="P109" s="59">
        <f t="array" ref="P109">SUM(IF(($B$14:$B$32=$B109)*($D$14:$K$32=P$87),1,0))</f>
        <v>0</v>
      </c>
      <c r="Q109" s="59">
        <f t="array" ref="Q109">SUM(IF(($B$14:$B$32=$B109)*($D$14:$K$32=Q$87),1,0))</f>
        <v>0</v>
      </c>
      <c r="R109" s="59">
        <f t="array" ref="R109">SUM(IF(($B$14:$B$32=$B109)*($D$14:$K$32=R$87),1,0))</f>
        <v>0</v>
      </c>
      <c r="S109" s="59">
        <f t="array" ref="S109">SUM(IF(($B$14:$B$32=$B109)*($D$14:$K$32=S$87),1,0))</f>
        <v>0</v>
      </c>
      <c r="T109" s="59">
        <f t="array" ref="T109">SUM(IF(($B$14:$B$32=$B109)*($D$14:$K$32=T$87),1,0))</f>
        <v>0</v>
      </c>
      <c r="U109" s="59">
        <f t="array" ref="U109">SUM(IF(($B$14:$B$32=$B109)*($D$14:$K$32=U$87),1,0))</f>
        <v>0</v>
      </c>
      <c r="V109" s="59">
        <f t="array" ref="V109">SUM(IF(($B$14:$B$32=$B109)*($D$14:$K$32=V$87),1,0))</f>
        <v>0</v>
      </c>
      <c r="W109" s="64">
        <f t="shared" si="0"/>
        <v>0</v>
      </c>
    </row>
    <row r="110" spans="2:23" ht="23.25">
      <c r="B110" s="57" t="s">
        <v>9</v>
      </c>
      <c r="C110" s="59">
        <f t="array" ref="C110">SUM(IF(($B$14:$B$32=$B110)*($D$14:$K$32=C$87),1,0))</f>
        <v>0</v>
      </c>
      <c r="D110" s="59">
        <f t="array" ref="D110">SUM(IF(($B$14:$B$32=$B110)*($D$14:$K$32=D$87),1,0))</f>
        <v>0</v>
      </c>
      <c r="E110" s="59">
        <f t="array" ref="E110">SUM(IF(($B$14:$B$32=$B110)*($D$14:$K$32=E$87),1,0))</f>
        <v>0</v>
      </c>
      <c r="F110" s="59">
        <f t="array" ref="F110">SUM(IF(($B$14:$B$32=$B110)*($D$14:$K$32=F$87),1,0))</f>
        <v>0</v>
      </c>
      <c r="G110" s="59">
        <f t="array" ref="G110">SUM(IF(($B$14:$B$32=$B110)*($D$14:$K$32=G$87),1,0))</f>
        <v>0</v>
      </c>
      <c r="H110" s="59">
        <f t="array" ref="H110">SUM(IF(($B$14:$B$32=$B110)*($D$14:$K$32=H$87),1,0))</f>
        <v>0</v>
      </c>
      <c r="I110" s="59">
        <f t="array" ref="I110">SUM(IF(($B$14:$B$32=$B110)*($D$14:$K$32=I$87),1,0))</f>
        <v>0</v>
      </c>
      <c r="J110" s="59">
        <f t="array" ref="J110">SUM(IF(($B$14:$B$32=$B110)*($D$14:$K$32=J$87),1,0))</f>
        <v>0</v>
      </c>
      <c r="K110" s="59">
        <f t="array" ref="K110">SUM(IF(($B$14:$B$32=$B110)*($D$14:$K$32=K$87),1,0))</f>
        <v>0</v>
      </c>
      <c r="L110" s="59">
        <f t="array" ref="L110">SUM(IF(($B$14:$B$32=$B110)*($D$14:$K$32=L$87),1,0))</f>
        <v>0</v>
      </c>
      <c r="M110" s="59">
        <f t="array" ref="M110">SUM(IF(($B$14:$B$32=$B110)*($D$14:$K$32=M$87),1,0))</f>
        <v>0</v>
      </c>
      <c r="N110" s="59">
        <f t="array" ref="N110">SUM(IF(($B$14:$B$32=$B110)*($D$14:$K$32=N$87),1,0))</f>
        <v>0</v>
      </c>
      <c r="O110" s="59">
        <f t="array" ref="O110">SUM(IF(($B$14:$B$32=$B110)*($D$14:$K$32=O$87),1,0))</f>
        <v>0</v>
      </c>
      <c r="P110" s="59">
        <f t="array" ref="P110">SUM(IF(($B$14:$B$32=$B110)*($D$14:$K$32=P$87),1,0))</f>
        <v>0</v>
      </c>
      <c r="Q110" s="59">
        <f t="array" ref="Q110">SUM(IF(($B$14:$B$32=$B110)*($D$14:$K$32=Q$87),1,0))</f>
        <v>0</v>
      </c>
      <c r="R110" s="59">
        <f t="array" ref="R110">SUM(IF(($B$14:$B$32=$B110)*($D$14:$K$32=R$87),1,0))</f>
        <v>0</v>
      </c>
      <c r="S110" s="59">
        <f t="array" ref="S110">SUM(IF(($B$14:$B$32=$B110)*($D$14:$K$32=S$87),1,0))</f>
        <v>0</v>
      </c>
      <c r="T110" s="59">
        <f t="array" ref="T110">SUM(IF(($B$14:$B$32=$B110)*($D$14:$K$32=T$87),1,0))</f>
        <v>0</v>
      </c>
      <c r="U110" s="59">
        <f t="array" ref="U110">SUM(IF(($B$14:$B$32=$B110)*($D$14:$K$32=U$87),1,0))</f>
        <v>0</v>
      </c>
      <c r="V110" s="59">
        <f t="array" ref="V110">SUM(IF(($B$14:$B$32=$B110)*($D$14:$K$32=V$87),1,0))</f>
        <v>0</v>
      </c>
      <c r="W110" s="64">
        <f t="shared" si="0"/>
        <v>0</v>
      </c>
    </row>
    <row r="111" spans="2:23" ht="23.25">
      <c r="B111" s="57" t="s">
        <v>78</v>
      </c>
      <c r="C111" s="59">
        <f t="array" ref="C111">SUM(IF(($B$14:$B$32=$B111)*($D$14:$K$32=C$87),1,0))</f>
        <v>0</v>
      </c>
      <c r="D111" s="59">
        <f t="array" ref="D111">SUM(IF(($B$14:$B$32=$B111)*($D$14:$K$32=D$87),1,0))</f>
        <v>0</v>
      </c>
      <c r="E111" s="59">
        <f t="array" ref="E111">SUM(IF(($B$14:$B$32=$B111)*($D$14:$K$32=E$87),1,0))</f>
        <v>0</v>
      </c>
      <c r="F111" s="59">
        <f t="array" ref="F111">SUM(IF(($B$14:$B$32=$B111)*($D$14:$K$32=F$87),1,0))</f>
        <v>0</v>
      </c>
      <c r="G111" s="59">
        <f t="array" ref="G111">SUM(IF(($B$14:$B$32=$B111)*($D$14:$K$32=G$87),1,0))</f>
        <v>0</v>
      </c>
      <c r="H111" s="59">
        <f t="array" ref="H111">SUM(IF(($B$14:$B$32=$B111)*($D$14:$K$32=H$87),1,0))</f>
        <v>0</v>
      </c>
      <c r="I111" s="59">
        <f t="array" ref="I111">SUM(IF(($B$14:$B$32=$B111)*($D$14:$K$32=I$87),1,0))</f>
        <v>0</v>
      </c>
      <c r="J111" s="59">
        <f t="array" ref="J111">SUM(IF(($B$14:$B$32=$B111)*($D$14:$K$32=J$87),1,0))</f>
        <v>0</v>
      </c>
      <c r="K111" s="59">
        <f t="array" ref="K111">SUM(IF(($B$14:$B$32=$B111)*($D$14:$K$32=K$87),1,0))</f>
        <v>0</v>
      </c>
      <c r="L111" s="59">
        <f t="array" ref="L111">SUM(IF(($B$14:$B$32=$B111)*($D$14:$K$32=L$87),1,0))</f>
        <v>0</v>
      </c>
      <c r="M111" s="59">
        <f t="array" ref="M111">SUM(IF(($B$14:$B$32=$B111)*($D$14:$K$32=M$87),1,0))</f>
        <v>0</v>
      </c>
      <c r="N111" s="59">
        <f t="array" ref="N111">SUM(IF(($B$14:$B$32=$B111)*($D$14:$K$32=N$87),1,0))</f>
        <v>0</v>
      </c>
      <c r="O111" s="59">
        <f t="array" ref="O111">SUM(IF(($B$14:$B$32=$B111)*($D$14:$K$32=O$87),1,0))</f>
        <v>0</v>
      </c>
      <c r="P111" s="59">
        <f t="array" ref="P111">SUM(IF(($B$14:$B$32=$B111)*($D$14:$K$32=P$87),1,0))</f>
        <v>0</v>
      </c>
      <c r="Q111" s="59">
        <f t="array" ref="Q111">SUM(IF(($B$14:$B$32=$B111)*($D$14:$K$32=Q$87),1,0))</f>
        <v>0</v>
      </c>
      <c r="R111" s="59">
        <f t="array" ref="R111">SUM(IF(($B$14:$B$32=$B111)*($D$14:$K$32=R$87),1,0))</f>
        <v>0</v>
      </c>
      <c r="S111" s="59">
        <f t="array" ref="S111">SUM(IF(($B$14:$B$32=$B111)*($D$14:$K$32=S$87),1,0))</f>
        <v>0</v>
      </c>
      <c r="T111" s="59">
        <f t="array" ref="T111">SUM(IF(($B$14:$B$32=$B111)*($D$14:$K$32=T$87),1,0))</f>
        <v>0</v>
      </c>
      <c r="U111" s="59">
        <f t="array" ref="U111">SUM(IF(($B$14:$B$32=$B111)*($D$14:$K$32=U$87),1,0))</f>
        <v>0</v>
      </c>
      <c r="V111" s="59">
        <f t="array" ref="V111">SUM(IF(($B$14:$B$32=$B111)*($D$14:$K$32=V$87),1,0))</f>
        <v>0</v>
      </c>
      <c r="W111" s="64">
        <f t="shared" si="0"/>
        <v>0</v>
      </c>
    </row>
    <row r="112" spans="2:23" ht="23.25">
      <c r="B112" s="57" t="s">
        <v>79</v>
      </c>
      <c r="C112" s="59">
        <f t="array" ref="C112">SUM(IF(($B$14:$B$32=$B112)*($D$14:$K$32=C$87),1,0))</f>
        <v>0</v>
      </c>
      <c r="D112" s="59">
        <f t="array" ref="D112">SUM(IF(($B$14:$B$32=$B112)*($D$14:$K$32=D$87),1,0))</f>
        <v>0</v>
      </c>
      <c r="E112" s="59">
        <f t="array" ref="E112">SUM(IF(($B$14:$B$32=$B112)*($D$14:$K$32=E$87),1,0))</f>
        <v>0</v>
      </c>
      <c r="F112" s="59">
        <f t="array" ref="F112">SUM(IF(($B$14:$B$32=$B112)*($D$14:$K$32=F$87),1,0))</f>
        <v>0</v>
      </c>
      <c r="G112" s="59">
        <f t="array" ref="G112">SUM(IF(($B$14:$B$32=$B112)*($D$14:$K$32=G$87),1,0))</f>
        <v>0</v>
      </c>
      <c r="H112" s="59">
        <f t="array" ref="H112">SUM(IF(($B$14:$B$32=$B112)*($D$14:$K$32=H$87),1,0))</f>
        <v>0</v>
      </c>
      <c r="I112" s="59">
        <f t="array" ref="I112">SUM(IF(($B$14:$B$32=$B112)*($D$14:$K$32=I$87),1,0))</f>
        <v>0</v>
      </c>
      <c r="J112" s="59">
        <f t="array" ref="J112">SUM(IF(($B$14:$B$32=$B112)*($D$14:$K$32=J$87),1,0))</f>
        <v>0</v>
      </c>
      <c r="K112" s="59">
        <f t="array" ref="K112">SUM(IF(($B$14:$B$32=$B112)*($D$14:$K$32=K$87),1,0))</f>
        <v>0</v>
      </c>
      <c r="L112" s="59">
        <f t="array" ref="L112">SUM(IF(($B$14:$B$32=$B112)*($D$14:$K$32=L$87),1,0))</f>
        <v>0</v>
      </c>
      <c r="M112" s="59">
        <f t="array" ref="M112">SUM(IF(($B$14:$B$32=$B112)*($D$14:$K$32=M$87),1,0))</f>
        <v>0</v>
      </c>
      <c r="N112" s="59">
        <f t="array" ref="N112">SUM(IF(($B$14:$B$32=$B112)*($D$14:$K$32=N$87),1,0))</f>
        <v>0</v>
      </c>
      <c r="O112" s="59">
        <f t="array" ref="O112">SUM(IF(($B$14:$B$32=$B112)*($D$14:$K$32=O$87),1,0))</f>
        <v>0</v>
      </c>
      <c r="P112" s="59">
        <f t="array" ref="P112">SUM(IF(($B$14:$B$32=$B112)*($D$14:$K$32=P$87),1,0))</f>
        <v>0</v>
      </c>
      <c r="Q112" s="59">
        <f t="array" ref="Q112">SUM(IF(($B$14:$B$32=$B112)*($D$14:$K$32=Q$87),1,0))</f>
        <v>0</v>
      </c>
      <c r="R112" s="59">
        <f t="array" ref="R112">SUM(IF(($B$14:$B$32=$B112)*($D$14:$K$32=R$87),1,0))</f>
        <v>0</v>
      </c>
      <c r="S112" s="59">
        <f t="array" ref="S112">SUM(IF(($B$14:$B$32=$B112)*($D$14:$K$32=S$87),1,0))</f>
        <v>0</v>
      </c>
      <c r="T112" s="59">
        <f t="array" ref="T112">SUM(IF(($B$14:$B$32=$B112)*($D$14:$K$32=T$87),1,0))</f>
        <v>0</v>
      </c>
      <c r="U112" s="59">
        <f t="array" ref="U112">SUM(IF(($B$14:$B$32=$B112)*($D$14:$K$32=U$87),1,0))</f>
        <v>0</v>
      </c>
      <c r="V112" s="59">
        <f t="array" ref="V112">SUM(IF(($B$14:$B$32=$B112)*($D$14:$K$32=V$87),1,0))</f>
        <v>0</v>
      </c>
      <c r="W112" s="64">
        <f t="shared" si="0"/>
        <v>0</v>
      </c>
    </row>
    <row r="113" spans="2:23" ht="23.25">
      <c r="B113" s="57" t="s">
        <v>73</v>
      </c>
      <c r="C113" s="59">
        <f t="array" ref="C113">SUM(IF(($B$14:$B$32=$B113)*($D$14:$K$32=C$87),1,0))</f>
        <v>0</v>
      </c>
      <c r="D113" s="59">
        <f t="array" ref="D113">SUM(IF(($B$14:$B$32=$B113)*($D$14:$K$32=D$87),1,0))</f>
        <v>0</v>
      </c>
      <c r="E113" s="59">
        <f t="array" ref="E113">SUM(IF(($B$14:$B$32=$B113)*($D$14:$K$32=E$87),1,0))</f>
        <v>0</v>
      </c>
      <c r="F113" s="59">
        <f t="array" ref="F113">SUM(IF(($B$14:$B$32=$B113)*($D$14:$K$32=F$87),1,0))</f>
        <v>0</v>
      </c>
      <c r="G113" s="59">
        <f t="array" ref="G113">SUM(IF(($B$14:$B$32=$B113)*($D$14:$K$32=G$87),1,0))</f>
        <v>0</v>
      </c>
      <c r="H113" s="59">
        <f t="array" ref="H113">SUM(IF(($B$14:$B$32=$B113)*($D$14:$K$32=H$87),1,0))</f>
        <v>0</v>
      </c>
      <c r="I113" s="59">
        <f t="array" ref="I113">SUM(IF(($B$14:$B$32=$B113)*($D$14:$K$32=I$87),1,0))</f>
        <v>0</v>
      </c>
      <c r="J113" s="59">
        <f t="array" ref="J113">SUM(IF(($B$14:$B$32=$B113)*($D$14:$K$32=J$87),1,0))</f>
        <v>0</v>
      </c>
      <c r="K113" s="59">
        <f t="array" ref="K113">SUM(IF(($B$14:$B$32=$B113)*($D$14:$K$32=K$87),1,0))</f>
        <v>0</v>
      </c>
      <c r="L113" s="59">
        <f t="array" ref="L113">SUM(IF(($B$14:$B$32=$B113)*($D$14:$K$32=L$87),1,0))</f>
        <v>0</v>
      </c>
      <c r="M113" s="59">
        <f t="array" ref="M113">SUM(IF(($B$14:$B$32=$B113)*($D$14:$K$32=M$87),1,0))</f>
        <v>0</v>
      </c>
      <c r="N113" s="59">
        <f t="array" ref="N113">SUM(IF(($B$14:$B$32=$B113)*($D$14:$K$32=N$87),1,0))</f>
        <v>0</v>
      </c>
      <c r="O113" s="59">
        <f t="array" ref="O113">SUM(IF(($B$14:$B$32=$B113)*($D$14:$K$32=O$87),1,0))</f>
        <v>0</v>
      </c>
      <c r="P113" s="59">
        <f t="array" ref="P113">SUM(IF(($B$14:$B$32=$B113)*($D$14:$K$32=P$87),1,0))</f>
        <v>0</v>
      </c>
      <c r="Q113" s="59">
        <f t="array" ref="Q113">SUM(IF(($B$14:$B$32=$B113)*($D$14:$K$32=Q$87),1,0))</f>
        <v>0</v>
      </c>
      <c r="R113" s="59">
        <f t="array" ref="R113">SUM(IF(($B$14:$B$32=$B113)*($D$14:$K$32=R$87),1,0))</f>
        <v>0</v>
      </c>
      <c r="S113" s="59">
        <f t="array" ref="S113">SUM(IF(($B$14:$B$32=$B113)*($D$14:$K$32=S$87),1,0))</f>
        <v>0</v>
      </c>
      <c r="T113" s="59">
        <f t="array" ref="T113">SUM(IF(($B$14:$B$32=$B113)*($D$14:$K$32=T$87),1,0))</f>
        <v>0</v>
      </c>
      <c r="U113" s="59">
        <f t="array" ref="U113">SUM(IF(($B$14:$B$32=$B113)*($D$14:$K$32=U$87),1,0))</f>
        <v>0</v>
      </c>
      <c r="V113" s="59">
        <f t="array" ref="V113">SUM(IF(($B$14:$B$32=$B113)*($D$14:$K$32=V$87),1,0))</f>
        <v>0</v>
      </c>
      <c r="W113" s="64">
        <f t="shared" si="0"/>
        <v>0</v>
      </c>
    </row>
    <row r="114" spans="2:23" ht="23.25">
      <c r="B114" s="57" t="s">
        <v>74</v>
      </c>
      <c r="C114" s="59">
        <f t="array" ref="C114">SUM(IF(($B$14:$B$32=$B114)*($D$14:$K$32=C$87),1,0))</f>
        <v>0</v>
      </c>
      <c r="D114" s="59">
        <f t="array" ref="D114">SUM(IF(($B$14:$B$32=$B114)*($D$14:$K$32=D$87),1,0))</f>
        <v>0</v>
      </c>
      <c r="E114" s="59">
        <f t="array" ref="E114">SUM(IF(($B$14:$B$32=$B114)*($D$14:$K$32=E$87),1,0))</f>
        <v>0</v>
      </c>
      <c r="F114" s="59">
        <f t="array" ref="F114">SUM(IF(($B$14:$B$32=$B114)*($D$14:$K$32=F$87),1,0))</f>
        <v>0</v>
      </c>
      <c r="G114" s="59">
        <f t="array" ref="G114">SUM(IF(($B$14:$B$32=$B114)*($D$14:$K$32=G$87),1,0))</f>
        <v>0</v>
      </c>
      <c r="H114" s="59">
        <f t="array" ref="H114">SUM(IF(($B$14:$B$32=$B114)*($D$14:$K$32=H$87),1,0))</f>
        <v>0</v>
      </c>
      <c r="I114" s="59">
        <f t="array" ref="I114">SUM(IF(($B$14:$B$32=$B114)*($D$14:$K$32=I$87),1,0))</f>
        <v>0</v>
      </c>
      <c r="J114" s="59">
        <f t="array" ref="J114">SUM(IF(($B$14:$B$32=$B114)*($D$14:$K$32=J$87),1,0))</f>
        <v>0</v>
      </c>
      <c r="K114" s="59">
        <f t="array" ref="K114">SUM(IF(($B$14:$B$32=$B114)*($D$14:$K$32=K$87),1,0))</f>
        <v>0</v>
      </c>
      <c r="L114" s="59">
        <f t="array" ref="L114">SUM(IF(($B$14:$B$32=$B114)*($D$14:$K$32=L$87),1,0))</f>
        <v>0</v>
      </c>
      <c r="M114" s="59">
        <f t="array" ref="M114">SUM(IF(($B$14:$B$32=$B114)*($D$14:$K$32=M$87),1,0))</f>
        <v>0</v>
      </c>
      <c r="N114" s="59">
        <f t="array" ref="N114">SUM(IF(($B$14:$B$32=$B114)*($D$14:$K$32=N$87),1,0))</f>
        <v>0</v>
      </c>
      <c r="O114" s="59">
        <f t="array" ref="O114">SUM(IF(($B$14:$B$32=$B114)*($D$14:$K$32=O$87),1,0))</f>
        <v>0</v>
      </c>
      <c r="P114" s="59">
        <f t="array" ref="P114">SUM(IF(($B$14:$B$32=$B114)*($D$14:$K$32=P$87),1,0))</f>
        <v>0</v>
      </c>
      <c r="Q114" s="59">
        <f t="array" ref="Q114">SUM(IF(($B$14:$B$32=$B114)*($D$14:$K$32=Q$87),1,0))</f>
        <v>0</v>
      </c>
      <c r="R114" s="59">
        <f t="array" ref="R114">SUM(IF(($B$14:$B$32=$B114)*($D$14:$K$32=R$87),1,0))</f>
        <v>0</v>
      </c>
      <c r="S114" s="59">
        <f t="array" ref="S114">SUM(IF(($B$14:$B$32=$B114)*($D$14:$K$32=S$87),1,0))</f>
        <v>0</v>
      </c>
      <c r="T114" s="59">
        <f t="array" ref="T114">SUM(IF(($B$14:$B$32=$B114)*($D$14:$K$32=T$87),1,0))</f>
        <v>0</v>
      </c>
      <c r="U114" s="59">
        <f t="array" ref="U114">SUM(IF(($B$14:$B$32=$B114)*($D$14:$K$32=U$87),1,0))</f>
        <v>0</v>
      </c>
      <c r="V114" s="59">
        <f t="array" ref="V114">SUM(IF(($B$14:$B$32=$B114)*($D$14:$K$32=V$87),1,0))</f>
        <v>0</v>
      </c>
      <c r="W114" s="64">
        <f t="shared" si="0"/>
        <v>0</v>
      </c>
    </row>
    <row r="115" spans="2:23" ht="23.25">
      <c r="B115" s="57" t="s">
        <v>21</v>
      </c>
      <c r="C115" s="59">
        <f t="array" ref="C115">SUM(IF(($B$14:$B$32=$B115)*($D$14:$K$32=C$87),1,0))</f>
        <v>0</v>
      </c>
      <c r="D115" s="59">
        <f t="array" ref="D115">SUM(IF(($B$14:$B$32=$B115)*($D$14:$K$32=D$87),1,0))</f>
        <v>0</v>
      </c>
      <c r="E115" s="59">
        <f t="array" ref="E115">SUM(IF(($B$14:$B$32=$B115)*($D$14:$K$32=E$87),1,0))</f>
        <v>0</v>
      </c>
      <c r="F115" s="59">
        <f t="array" ref="F115">SUM(IF(($B$14:$B$32=$B115)*($D$14:$K$32=F$87),1,0))</f>
        <v>0</v>
      </c>
      <c r="G115" s="59">
        <f t="array" ref="G115">SUM(IF(($B$14:$B$32=$B115)*($D$14:$K$32=G$87),1,0))</f>
        <v>0</v>
      </c>
      <c r="H115" s="59">
        <f t="array" ref="H115">SUM(IF(($B$14:$B$32=$B115)*($D$14:$K$32=H$87),1,0))</f>
        <v>0</v>
      </c>
      <c r="I115" s="59">
        <f t="array" ref="I115">SUM(IF(($B$14:$B$32=$B115)*($D$14:$K$32=I$87),1,0))</f>
        <v>0</v>
      </c>
      <c r="J115" s="59">
        <f t="array" ref="J115">SUM(IF(($B$14:$B$32=$B115)*($D$14:$K$32=J$87),1,0))</f>
        <v>0</v>
      </c>
      <c r="K115" s="59">
        <f t="array" ref="K115">SUM(IF(($B$14:$B$32=$B115)*($D$14:$K$32=K$87),1,0))</f>
        <v>0</v>
      </c>
      <c r="L115" s="59">
        <f t="array" ref="L115">SUM(IF(($B$14:$B$32=$B115)*($D$14:$K$32=L$87),1,0))</f>
        <v>0</v>
      </c>
      <c r="M115" s="59">
        <f t="array" ref="M115">SUM(IF(($B$14:$B$32=$B115)*($D$14:$K$32=M$87),1,0))</f>
        <v>0</v>
      </c>
      <c r="N115" s="59">
        <f t="array" ref="N115">SUM(IF(($B$14:$B$32=$B115)*($D$14:$K$32=N$87),1,0))</f>
        <v>0</v>
      </c>
      <c r="O115" s="59">
        <f t="array" ref="O115">SUM(IF(($B$14:$B$32=$B115)*($D$14:$K$32=O$87),1,0))</f>
        <v>0</v>
      </c>
      <c r="P115" s="59">
        <f t="array" ref="P115">SUM(IF(($B$14:$B$32=$B115)*($D$14:$K$32=P$87),1,0))</f>
        <v>0</v>
      </c>
      <c r="Q115" s="59">
        <f t="array" ref="Q115">SUM(IF(($B$14:$B$32=$B115)*($D$14:$K$32=Q$87),1,0))</f>
        <v>0</v>
      </c>
      <c r="R115" s="59">
        <f t="array" ref="R115">SUM(IF(($B$14:$B$32=$B115)*($D$14:$K$32=R$87),1,0))</f>
        <v>0</v>
      </c>
      <c r="S115" s="59">
        <f t="array" ref="S115">SUM(IF(($B$14:$B$32=$B115)*($D$14:$K$32=S$87),1,0))</f>
        <v>0</v>
      </c>
      <c r="T115" s="59">
        <f t="array" ref="T115">SUM(IF(($B$14:$B$32=$B115)*($D$14:$K$32=T$87),1,0))</f>
        <v>0</v>
      </c>
      <c r="U115" s="59">
        <f t="array" ref="U115">SUM(IF(($B$14:$B$32=$B115)*($D$14:$K$32=U$87),1,0))</f>
        <v>0</v>
      </c>
      <c r="V115" s="59">
        <f t="array" ref="V115">SUM(IF(($B$14:$B$32=$B115)*($D$14:$K$32=V$87),1,0))</f>
        <v>0</v>
      </c>
      <c r="W115" s="64">
        <f t="shared" si="0"/>
        <v>0</v>
      </c>
    </row>
    <row r="116" spans="2:23" ht="23.25">
      <c r="B116" s="57" t="s">
        <v>24</v>
      </c>
      <c r="C116" s="59">
        <f t="array" ref="C116">SUM(IF(($B$14:$B$32=$B116)*($D$14:$K$32=C$87),1,0))</f>
        <v>0</v>
      </c>
      <c r="D116" s="59">
        <f t="array" ref="D116">SUM(IF(($B$14:$B$32=$B116)*($D$14:$K$32=D$87),1,0))</f>
        <v>0</v>
      </c>
      <c r="E116" s="59">
        <f t="array" ref="E116">SUM(IF(($B$14:$B$32=$B116)*($D$14:$K$32=E$87),1,0))</f>
        <v>0</v>
      </c>
      <c r="F116" s="59">
        <f t="array" ref="F116">SUM(IF(($B$14:$B$32=$B116)*($D$14:$K$32=F$87),1,0))</f>
        <v>0</v>
      </c>
      <c r="G116" s="59">
        <f t="array" ref="G116">SUM(IF(($B$14:$B$32=$B116)*($D$14:$K$32=G$87),1,0))</f>
        <v>0</v>
      </c>
      <c r="H116" s="59">
        <f t="array" ref="H116">SUM(IF(($B$14:$B$32=$B116)*($D$14:$K$32=H$87),1,0))</f>
        <v>0</v>
      </c>
      <c r="I116" s="59">
        <f t="array" ref="I116">SUM(IF(($B$14:$B$32=$B116)*($D$14:$K$32=I$87),1,0))</f>
        <v>0</v>
      </c>
      <c r="J116" s="59">
        <f t="array" ref="J116">SUM(IF(($B$14:$B$32=$B116)*($D$14:$K$32=J$87),1,0))</f>
        <v>0</v>
      </c>
      <c r="K116" s="59">
        <f t="array" ref="K116">SUM(IF(($B$14:$B$32=$B116)*($D$14:$K$32=K$87),1,0))</f>
        <v>0</v>
      </c>
      <c r="L116" s="59">
        <f t="array" ref="L116">SUM(IF(($B$14:$B$32=$B116)*($D$14:$K$32=L$87),1,0))</f>
        <v>0</v>
      </c>
      <c r="M116" s="59">
        <f t="array" ref="M116">SUM(IF(($B$14:$B$32=$B116)*($D$14:$K$32=M$87),1,0))</f>
        <v>0</v>
      </c>
      <c r="N116" s="59">
        <f t="array" ref="N116">SUM(IF(($B$14:$B$32=$B116)*($D$14:$K$32=N$87),1,0))</f>
        <v>0</v>
      </c>
      <c r="O116" s="59">
        <f t="array" ref="O116">SUM(IF(($B$14:$B$32=$B116)*($D$14:$K$32=O$87),1,0))</f>
        <v>0</v>
      </c>
      <c r="P116" s="59">
        <f t="array" ref="P116">SUM(IF(($B$14:$B$32=$B116)*($D$14:$K$32=P$87),1,0))</f>
        <v>0</v>
      </c>
      <c r="Q116" s="59">
        <f t="array" ref="Q116">SUM(IF(($B$14:$B$32=$B116)*($D$14:$K$32=Q$87),1,0))</f>
        <v>0</v>
      </c>
      <c r="R116" s="59">
        <f t="array" ref="R116">SUM(IF(($B$14:$B$32=$B116)*($D$14:$K$32=R$87),1,0))</f>
        <v>0</v>
      </c>
      <c r="S116" s="59">
        <f t="array" ref="S116">SUM(IF(($B$14:$B$32=$B116)*($D$14:$K$32=S$87),1,0))</f>
        <v>0</v>
      </c>
      <c r="T116" s="59">
        <f t="array" ref="T116">SUM(IF(($B$14:$B$32=$B116)*($D$14:$K$32=T$87),1,0))</f>
        <v>0</v>
      </c>
      <c r="U116" s="59">
        <f t="array" ref="U116">SUM(IF(($B$14:$B$32=$B116)*($D$14:$K$32=U$87),1,0))</f>
        <v>0</v>
      </c>
      <c r="V116" s="59">
        <f t="array" ref="V116">SUM(IF(($B$14:$B$32=$B116)*($D$14:$K$32=V$87),1,0))</f>
        <v>0</v>
      </c>
      <c r="W116" s="64">
        <f t="shared" si="0"/>
        <v>0</v>
      </c>
    </row>
    <row r="117" spans="2:23" ht="23.25">
      <c r="B117" s="57" t="s">
        <v>114</v>
      </c>
      <c r="C117" s="59">
        <f t="array" ref="C117">SUM(IF(($B$14:$B$32=$B117)*($D$14:$K$32=C$87),1,0))</f>
        <v>0</v>
      </c>
      <c r="D117" s="59">
        <f t="array" ref="D117">SUM(IF(($B$14:$B$32=$B117)*($D$14:$K$32=D$87),1,0))</f>
        <v>0</v>
      </c>
      <c r="E117" s="59">
        <f t="array" ref="E117">SUM(IF(($B$14:$B$32=$B117)*($D$14:$K$32=E$87),1,0))</f>
        <v>0</v>
      </c>
      <c r="F117" s="59">
        <f t="array" ref="F117">SUM(IF(($B$14:$B$32=$B117)*($D$14:$K$32=F$87),1,0))</f>
        <v>0</v>
      </c>
      <c r="G117" s="59">
        <f t="array" ref="G117">SUM(IF(($B$14:$B$32=$B117)*($D$14:$K$32=G$87),1,0))</f>
        <v>0</v>
      </c>
      <c r="H117" s="59">
        <f t="array" ref="H117">SUM(IF(($B$14:$B$32=$B117)*($D$14:$K$32=H$87),1,0))</f>
        <v>0</v>
      </c>
      <c r="I117" s="59">
        <f t="array" ref="I117">SUM(IF(($B$14:$B$32=$B117)*($D$14:$K$32=I$87),1,0))</f>
        <v>0</v>
      </c>
      <c r="J117" s="59">
        <f t="array" ref="J117">SUM(IF(($B$14:$B$32=$B117)*($D$14:$K$32=J$87),1,0))</f>
        <v>0</v>
      </c>
      <c r="K117" s="59">
        <f t="array" ref="K117">SUM(IF(($B$14:$B$32=$B117)*($D$14:$K$32=K$87),1,0))</f>
        <v>0</v>
      </c>
      <c r="L117" s="59">
        <f t="array" ref="L117">SUM(IF(($B$14:$B$32=$B117)*($D$14:$K$32=L$87),1,0))</f>
        <v>0</v>
      </c>
      <c r="M117" s="59">
        <f t="array" ref="M117">SUM(IF(($B$14:$B$32=$B117)*($D$14:$K$32=M$87),1,0))</f>
        <v>0</v>
      </c>
      <c r="N117" s="59">
        <f t="array" ref="N117">SUM(IF(($B$14:$B$32=$B117)*($D$14:$K$32=N$87),1,0))</f>
        <v>0</v>
      </c>
      <c r="O117" s="59">
        <f t="array" ref="O117">SUM(IF(($B$14:$B$32=$B117)*($D$14:$K$32=O$87),1,0))</f>
        <v>0</v>
      </c>
      <c r="P117" s="59">
        <f t="array" ref="P117">SUM(IF(($B$14:$B$32=$B117)*($D$14:$K$32=P$87),1,0))</f>
        <v>0</v>
      </c>
      <c r="Q117" s="59">
        <f t="array" ref="Q117">SUM(IF(($B$14:$B$32=$B117)*($D$14:$K$32=Q$87),1,0))</f>
        <v>0</v>
      </c>
      <c r="R117" s="59">
        <f t="array" ref="R117">SUM(IF(($B$14:$B$32=$B117)*($D$14:$K$32=R$87),1,0))</f>
        <v>0</v>
      </c>
      <c r="S117" s="59">
        <f t="array" ref="S117">SUM(IF(($B$14:$B$32=$B117)*($D$14:$K$32=S$87),1,0))</f>
        <v>0</v>
      </c>
      <c r="T117" s="59">
        <f t="array" ref="T117">SUM(IF(($B$14:$B$32=$B117)*($D$14:$K$32=T$87),1,0))</f>
        <v>0</v>
      </c>
      <c r="U117" s="59">
        <f t="array" ref="U117">SUM(IF(($B$14:$B$32=$B117)*($D$14:$K$32=U$87),1,0))</f>
        <v>0</v>
      </c>
      <c r="V117" s="59">
        <f t="array" ref="V117">SUM(IF(($B$14:$B$32=$B117)*($D$14:$K$32=V$87),1,0))</f>
        <v>0</v>
      </c>
      <c r="W117" s="64">
        <f t="shared" si="0"/>
        <v>0</v>
      </c>
    </row>
    <row r="118" spans="2:23" ht="23.25">
      <c r="B118" s="57" t="s">
        <v>113</v>
      </c>
      <c r="C118" s="59">
        <f t="array" ref="C118">SUM(IF(($B$14:$B$32=$B118)*($D$14:$K$32=C$87),1,0))</f>
        <v>0</v>
      </c>
      <c r="D118" s="59">
        <f t="array" ref="D118">SUM(IF(($B$14:$B$32=$B118)*($D$14:$K$32=D$87),1,0))</f>
        <v>0</v>
      </c>
      <c r="E118" s="59">
        <f t="array" ref="E118">SUM(IF(($B$14:$B$32=$B118)*($D$14:$K$32=E$87),1,0))</f>
        <v>0</v>
      </c>
      <c r="F118" s="59">
        <f t="array" ref="F118">SUM(IF(($B$14:$B$32=$B118)*($D$14:$K$32=F$87),1,0))</f>
        <v>0</v>
      </c>
      <c r="G118" s="59">
        <f t="array" ref="G118">SUM(IF(($B$14:$B$32=$B118)*($D$14:$K$32=G$87),1,0))</f>
        <v>0</v>
      </c>
      <c r="H118" s="59">
        <f t="array" ref="H118">SUM(IF(($B$14:$B$32=$B118)*($D$14:$K$32=H$87),1,0))</f>
        <v>0</v>
      </c>
      <c r="I118" s="59">
        <f t="array" ref="I118">SUM(IF(($B$14:$B$32=$B118)*($D$14:$K$32=I$87),1,0))</f>
        <v>0</v>
      </c>
      <c r="J118" s="59">
        <f t="array" ref="J118">SUM(IF(($B$14:$B$32=$B118)*($D$14:$K$32=J$87),1,0))</f>
        <v>0</v>
      </c>
      <c r="K118" s="59">
        <f t="array" ref="K118">SUM(IF(($B$14:$B$32=$B118)*($D$14:$K$32=K$87),1,0))</f>
        <v>0</v>
      </c>
      <c r="L118" s="59">
        <f t="array" ref="L118">SUM(IF(($B$14:$B$32=$B118)*($D$14:$K$32=L$87),1,0))</f>
        <v>0</v>
      </c>
      <c r="M118" s="59">
        <f t="array" ref="M118">SUM(IF(($B$14:$B$32=$B118)*($D$14:$K$32=M$87),1,0))</f>
        <v>0</v>
      </c>
      <c r="N118" s="59">
        <f t="array" ref="N118">SUM(IF(($B$14:$B$32=$B118)*($D$14:$K$32=N$87),1,0))</f>
        <v>0</v>
      </c>
      <c r="O118" s="59">
        <f t="array" ref="O118">SUM(IF(($B$14:$B$32=$B118)*($D$14:$K$32=O$87),1,0))</f>
        <v>0</v>
      </c>
      <c r="P118" s="59">
        <f t="array" ref="P118">SUM(IF(($B$14:$B$32=$B118)*($D$14:$K$32=P$87),1,0))</f>
        <v>0</v>
      </c>
      <c r="Q118" s="59">
        <f t="array" ref="Q118">SUM(IF(($B$14:$B$32=$B118)*($D$14:$K$32=Q$87),1,0))</f>
        <v>0</v>
      </c>
      <c r="R118" s="59">
        <f t="array" ref="R118">SUM(IF(($B$14:$B$32=$B118)*($D$14:$K$32=R$87),1,0))</f>
        <v>0</v>
      </c>
      <c r="S118" s="59">
        <f t="array" ref="S118">SUM(IF(($B$14:$B$32=$B118)*($D$14:$K$32=S$87),1,0))</f>
        <v>0</v>
      </c>
      <c r="T118" s="59">
        <f t="array" ref="T118">SUM(IF(($B$14:$B$32=$B118)*($D$14:$K$32=T$87),1,0))</f>
        <v>0</v>
      </c>
      <c r="U118" s="59">
        <f t="array" ref="U118">SUM(IF(($B$14:$B$32=$B118)*($D$14:$K$32=U$87),1,0))</f>
        <v>0</v>
      </c>
      <c r="V118" s="59">
        <f t="array" ref="V118">SUM(IF(($B$14:$B$32=$B118)*($D$14:$K$32=V$87),1,0))</f>
        <v>0</v>
      </c>
      <c r="W118" s="64">
        <f t="shared" si="0"/>
        <v>0</v>
      </c>
    </row>
    <row r="119" spans="2:23" ht="23.25">
      <c r="B119" s="57" t="s">
        <v>112</v>
      </c>
      <c r="C119" s="59">
        <f t="array" ref="C119">SUM(IF(($B$14:$B$32=$B119)*($D$14:$K$32=C$87),1,0))</f>
        <v>0</v>
      </c>
      <c r="D119" s="59">
        <f t="array" ref="D119">SUM(IF(($B$14:$B$32=$B119)*($D$14:$K$32=D$87),1,0))</f>
        <v>0</v>
      </c>
      <c r="E119" s="59">
        <f t="array" ref="E119">SUM(IF(($B$14:$B$32=$B119)*($D$14:$K$32=E$87),1,0))</f>
        <v>0</v>
      </c>
      <c r="F119" s="59">
        <f t="array" ref="F119">SUM(IF(($B$14:$B$32=$B119)*($D$14:$K$32=F$87),1,0))</f>
        <v>0</v>
      </c>
      <c r="G119" s="59">
        <f t="array" ref="G119">SUM(IF(($B$14:$B$32=$B119)*($D$14:$K$32=G$87),1,0))</f>
        <v>0</v>
      </c>
      <c r="H119" s="59">
        <f t="array" ref="H119">SUM(IF(($B$14:$B$32=$B119)*($D$14:$K$32=H$87),1,0))</f>
        <v>0</v>
      </c>
      <c r="I119" s="59">
        <f t="array" ref="I119">SUM(IF(($B$14:$B$32=$B119)*($D$14:$K$32=I$87),1,0))</f>
        <v>0</v>
      </c>
      <c r="J119" s="59">
        <f t="array" ref="J119">SUM(IF(($B$14:$B$32=$B119)*($D$14:$K$32=J$87),1,0))</f>
        <v>0</v>
      </c>
      <c r="K119" s="59">
        <f t="array" ref="K119">SUM(IF(($B$14:$B$32=$B119)*($D$14:$K$32=K$87),1,0))</f>
        <v>0</v>
      </c>
      <c r="L119" s="59">
        <f t="array" ref="L119">SUM(IF(($B$14:$B$32=$B119)*($D$14:$K$32=L$87),1,0))</f>
        <v>0</v>
      </c>
      <c r="M119" s="59">
        <f t="array" ref="M119">SUM(IF(($B$14:$B$32=$B119)*($D$14:$K$32=M$87),1,0))</f>
        <v>0</v>
      </c>
      <c r="N119" s="59">
        <f t="array" ref="N119">SUM(IF(($B$14:$B$32=$B119)*($D$14:$K$32=N$87),1,0))</f>
        <v>0</v>
      </c>
      <c r="O119" s="59">
        <f t="array" ref="O119">SUM(IF(($B$14:$B$32=$B119)*($D$14:$K$32=O$87),1,0))</f>
        <v>0</v>
      </c>
      <c r="P119" s="59">
        <f t="array" ref="P119">SUM(IF(($B$14:$B$32=$B119)*($D$14:$K$32=P$87),1,0))</f>
        <v>0</v>
      </c>
      <c r="Q119" s="59">
        <f t="array" ref="Q119">SUM(IF(($B$14:$B$32=$B119)*($D$14:$K$32=Q$87),1,0))</f>
        <v>0</v>
      </c>
      <c r="R119" s="59">
        <f t="array" ref="R119">SUM(IF(($B$14:$B$32=$B119)*($D$14:$K$32=R$87),1,0))</f>
        <v>0</v>
      </c>
      <c r="S119" s="59">
        <f t="array" ref="S119">SUM(IF(($B$14:$B$32=$B119)*($D$14:$K$32=S$87),1,0))</f>
        <v>0</v>
      </c>
      <c r="T119" s="59">
        <f t="array" ref="T119">SUM(IF(($B$14:$B$32=$B119)*($D$14:$K$32=T$87),1,0))</f>
        <v>0</v>
      </c>
      <c r="U119" s="59">
        <f t="array" ref="U119">SUM(IF(($B$14:$B$32=$B119)*($D$14:$K$32=U$87),1,0))</f>
        <v>0</v>
      </c>
      <c r="V119" s="59">
        <f t="array" ref="V119">SUM(IF(($B$14:$B$32=$B119)*($D$14:$K$32=V$87),1,0))</f>
        <v>0</v>
      </c>
      <c r="W119" s="64">
        <f t="shared" si="0"/>
        <v>0</v>
      </c>
    </row>
    <row r="120" spans="2:23" ht="23.25">
      <c r="B120" s="57" t="s">
        <v>36</v>
      </c>
      <c r="C120" s="59">
        <f t="array" ref="C120">SUM(IF(($B$14:$B$32=$B120)*($D$14:$K$32=C$87),1,0))</f>
        <v>0</v>
      </c>
      <c r="D120" s="59">
        <f t="array" ref="D120">SUM(IF(($B$14:$B$32=$B120)*($D$14:$K$32=D$87),1,0))</f>
        <v>0</v>
      </c>
      <c r="E120" s="59">
        <f t="array" ref="E120">SUM(IF(($B$14:$B$32=$B120)*($D$14:$K$32=E$87),1,0))</f>
        <v>0</v>
      </c>
      <c r="F120" s="59">
        <f t="array" ref="F120">SUM(IF(($B$14:$B$32=$B120)*($D$14:$K$32=F$87),1,0))</f>
        <v>0</v>
      </c>
      <c r="G120" s="59">
        <f t="array" ref="G120">SUM(IF(($B$14:$B$32=$B120)*($D$14:$K$32=G$87),1,0))</f>
        <v>0</v>
      </c>
      <c r="H120" s="59">
        <f t="array" ref="H120">SUM(IF(($B$14:$B$32=$B120)*($D$14:$K$32=H$87),1,0))</f>
        <v>0</v>
      </c>
      <c r="I120" s="59">
        <f t="array" ref="I120">SUM(IF(($B$14:$B$32=$B120)*($D$14:$K$32=I$87),1,0))</f>
        <v>0</v>
      </c>
      <c r="J120" s="59">
        <f t="array" ref="J120">SUM(IF(($B$14:$B$32=$B120)*($D$14:$K$32=J$87),1,0))</f>
        <v>0</v>
      </c>
      <c r="K120" s="59">
        <f t="array" ref="K120">SUM(IF(($B$14:$B$32=$B120)*($D$14:$K$32=K$87),1,0))</f>
        <v>0</v>
      </c>
      <c r="L120" s="59">
        <f t="array" ref="L120">SUM(IF(($B$14:$B$32=$B120)*($D$14:$K$32=L$87),1,0))</f>
        <v>0</v>
      </c>
      <c r="M120" s="59">
        <f t="array" ref="M120">SUM(IF(($B$14:$B$32=$B120)*($D$14:$K$32=M$87),1,0))</f>
        <v>0</v>
      </c>
      <c r="N120" s="59">
        <f t="array" ref="N120">SUM(IF(($B$14:$B$32=$B120)*($D$14:$K$32=N$87),1,0))</f>
        <v>0</v>
      </c>
      <c r="O120" s="59">
        <f t="array" ref="O120">SUM(IF(($B$14:$B$32=$B120)*($D$14:$K$32=O$87),1,0))</f>
        <v>0</v>
      </c>
      <c r="P120" s="59">
        <f t="array" ref="P120">SUM(IF(($B$14:$B$32=$B120)*($D$14:$K$32=P$87),1,0))</f>
        <v>0</v>
      </c>
      <c r="Q120" s="59">
        <f t="array" ref="Q120">SUM(IF(($B$14:$B$32=$B120)*($D$14:$K$32=Q$87),1,0))</f>
        <v>0</v>
      </c>
      <c r="R120" s="59">
        <f t="array" ref="R120">SUM(IF(($B$14:$B$32=$B120)*($D$14:$K$32=R$87),1,0))</f>
        <v>0</v>
      </c>
      <c r="S120" s="59">
        <f t="array" ref="S120">SUM(IF(($B$14:$B$32=$B120)*($D$14:$K$32=S$87),1,0))</f>
        <v>0</v>
      </c>
      <c r="T120" s="59">
        <f t="array" ref="T120">SUM(IF(($B$14:$B$32=$B120)*($D$14:$K$32=T$87),1,0))</f>
        <v>0</v>
      </c>
      <c r="U120" s="59">
        <f t="array" ref="U120">SUM(IF(($B$14:$B$32=$B120)*($D$14:$K$32=U$87),1,0))</f>
        <v>0</v>
      </c>
      <c r="V120" s="59">
        <f t="array" ref="V120">SUM(IF(($B$14:$B$32=$B120)*($D$14:$K$32=V$87),1,0))</f>
        <v>0</v>
      </c>
      <c r="W120" s="64">
        <f t="shared" si="0"/>
        <v>0</v>
      </c>
    </row>
    <row r="121" spans="2:23" ht="23.25">
      <c r="B121" s="57" t="s">
        <v>71</v>
      </c>
      <c r="C121" s="59">
        <f t="array" ref="C121">SUM(IF(($B$14:$B$32=$B121)*($D$14:$K$32=C$87),1,0))</f>
        <v>0</v>
      </c>
      <c r="D121" s="59">
        <f t="array" ref="D121">SUM(IF(($B$14:$B$32=$B121)*($D$14:$K$32=D$87),1,0))</f>
        <v>0</v>
      </c>
      <c r="E121" s="59">
        <f t="array" ref="E121">SUM(IF(($B$14:$B$32=$B121)*($D$14:$K$32=E$87),1,0))</f>
        <v>0</v>
      </c>
      <c r="F121" s="59">
        <f t="array" ref="F121">SUM(IF(($B$14:$B$32=$B121)*($D$14:$K$32=F$87),1,0))</f>
        <v>0</v>
      </c>
      <c r="G121" s="59">
        <f t="array" ref="G121">SUM(IF(($B$14:$B$32=$B121)*($D$14:$K$32=G$87),1,0))</f>
        <v>0</v>
      </c>
      <c r="H121" s="59">
        <f t="array" ref="H121">SUM(IF(($B$14:$B$32=$B121)*($D$14:$K$32=H$87),1,0))</f>
        <v>0</v>
      </c>
      <c r="I121" s="59">
        <f t="array" ref="I121">SUM(IF(($B$14:$B$32=$B121)*($D$14:$K$32=I$87),1,0))</f>
        <v>0</v>
      </c>
      <c r="J121" s="59">
        <f t="array" ref="J121">SUM(IF(($B$14:$B$32=$B121)*($D$14:$K$32=J$87),1,0))</f>
        <v>0</v>
      </c>
      <c r="K121" s="59">
        <f t="array" ref="K121">SUM(IF(($B$14:$B$32=$B121)*($D$14:$K$32=K$87),1,0))</f>
        <v>0</v>
      </c>
      <c r="L121" s="59">
        <f t="array" ref="L121">SUM(IF(($B$14:$B$32=$B121)*($D$14:$K$32=L$87),1,0))</f>
        <v>0</v>
      </c>
      <c r="M121" s="59">
        <f t="array" ref="M121">SUM(IF(($B$14:$B$32=$B121)*($D$14:$K$32=M$87),1,0))</f>
        <v>0</v>
      </c>
      <c r="N121" s="59">
        <f t="array" ref="N121">SUM(IF(($B$14:$B$32=$B121)*($D$14:$K$32=N$87),1,0))</f>
        <v>0</v>
      </c>
      <c r="O121" s="59">
        <f t="array" ref="O121">SUM(IF(($B$14:$B$32=$B121)*($D$14:$K$32=O$87),1,0))</f>
        <v>0</v>
      </c>
      <c r="P121" s="59">
        <f t="array" ref="P121">SUM(IF(($B$14:$B$32=$B121)*($D$14:$K$32=P$87),1,0))</f>
        <v>0</v>
      </c>
      <c r="Q121" s="59">
        <f t="array" ref="Q121">SUM(IF(($B$14:$B$32=$B121)*($D$14:$K$32=Q$87),1,0))</f>
        <v>0</v>
      </c>
      <c r="R121" s="59">
        <f t="array" ref="R121">SUM(IF(($B$14:$B$32=$B121)*($D$14:$K$32=R$87),1,0))</f>
        <v>0</v>
      </c>
      <c r="S121" s="59">
        <f t="array" ref="S121">SUM(IF(($B$14:$B$32=$B121)*($D$14:$K$32=S$87),1,0))</f>
        <v>0</v>
      </c>
      <c r="T121" s="59">
        <f t="array" ref="T121">SUM(IF(($B$14:$B$32=$B121)*($D$14:$K$32=T$87),1,0))</f>
        <v>0</v>
      </c>
      <c r="U121" s="59">
        <f t="array" ref="U121">SUM(IF(($B$14:$B$32=$B121)*($D$14:$K$32=U$87),1,0))</f>
        <v>0</v>
      </c>
      <c r="V121" s="59">
        <f t="array" ref="V121">SUM(IF(($B$14:$B$32=$B121)*($D$14:$K$32=V$87),1,0))</f>
        <v>0</v>
      </c>
      <c r="W121" s="64">
        <f t="shared" si="0"/>
        <v>0</v>
      </c>
    </row>
    <row r="122" spans="2:23" ht="23.25">
      <c r="B122" s="57" t="s">
        <v>39</v>
      </c>
      <c r="C122" s="59">
        <f t="array" ref="C122">SUM(IF(($B$14:$B$32=$B122)*($D$14:$K$32=C$87),1,0))</f>
        <v>0</v>
      </c>
      <c r="D122" s="59">
        <f t="array" ref="D122">SUM(IF(($B$14:$B$32=$B122)*($D$14:$K$32=D$87),1,0))</f>
        <v>0</v>
      </c>
      <c r="E122" s="59">
        <f t="array" ref="E122">SUM(IF(($B$14:$B$32=$B122)*($D$14:$K$32=E$87),1,0))</f>
        <v>0</v>
      </c>
      <c r="F122" s="59">
        <f t="array" ref="F122">SUM(IF(($B$14:$B$32=$B122)*($D$14:$K$32=F$87),1,0))</f>
        <v>0</v>
      </c>
      <c r="G122" s="59">
        <f t="array" ref="G122">SUM(IF(($B$14:$B$32=$B122)*($D$14:$K$32=G$87),1,0))</f>
        <v>0</v>
      </c>
      <c r="H122" s="59">
        <f t="array" ref="H122">SUM(IF(($B$14:$B$32=$B122)*($D$14:$K$32=H$87),1,0))</f>
        <v>0</v>
      </c>
      <c r="I122" s="59">
        <f t="array" ref="I122">SUM(IF(($B$14:$B$32=$B122)*($D$14:$K$32=I$87),1,0))</f>
        <v>0</v>
      </c>
      <c r="J122" s="59">
        <f t="array" ref="J122">SUM(IF(($B$14:$B$32=$B122)*($D$14:$K$32=J$87),1,0))</f>
        <v>0</v>
      </c>
      <c r="K122" s="59">
        <f t="array" ref="K122">SUM(IF(($B$14:$B$32=$B122)*($D$14:$K$32=K$87),1,0))</f>
        <v>0</v>
      </c>
      <c r="L122" s="59">
        <f t="array" ref="L122">SUM(IF(($B$14:$B$32=$B122)*($D$14:$K$32=L$87),1,0))</f>
        <v>0</v>
      </c>
      <c r="M122" s="59">
        <f t="array" ref="M122">SUM(IF(($B$14:$B$32=$B122)*($D$14:$K$32=M$87),1,0))</f>
        <v>0</v>
      </c>
      <c r="N122" s="59">
        <f t="array" ref="N122">SUM(IF(($B$14:$B$32=$B122)*($D$14:$K$32=N$87),1,0))</f>
        <v>0</v>
      </c>
      <c r="O122" s="59">
        <f t="array" ref="O122">SUM(IF(($B$14:$B$32=$B122)*($D$14:$K$32=O$87),1,0))</f>
        <v>0</v>
      </c>
      <c r="P122" s="59">
        <f t="array" ref="P122">SUM(IF(($B$14:$B$32=$B122)*($D$14:$K$32=P$87),1,0))</f>
        <v>0</v>
      </c>
      <c r="Q122" s="59">
        <f t="array" ref="Q122">SUM(IF(($B$14:$B$32=$B122)*($D$14:$K$32=Q$87),1,0))</f>
        <v>0</v>
      </c>
      <c r="R122" s="59">
        <f t="array" ref="R122">SUM(IF(($B$14:$B$32=$B122)*($D$14:$K$32=R$87),1,0))</f>
        <v>0</v>
      </c>
      <c r="S122" s="59">
        <f t="array" ref="S122">SUM(IF(($B$14:$B$32=$B122)*($D$14:$K$32=S$87),1,0))</f>
        <v>0</v>
      </c>
      <c r="T122" s="59">
        <f t="array" ref="T122">SUM(IF(($B$14:$B$32=$B122)*($D$14:$K$32=T$87),1,0))</f>
        <v>0</v>
      </c>
      <c r="U122" s="59">
        <f t="array" ref="U122">SUM(IF(($B$14:$B$32=$B122)*($D$14:$K$32=U$87),1,0))</f>
        <v>0</v>
      </c>
      <c r="V122" s="59">
        <f t="array" ref="V122">SUM(IF(($B$14:$B$32=$B122)*($D$14:$K$32=V$87),1,0))</f>
        <v>0</v>
      </c>
      <c r="W122" s="64">
        <f t="shared" si="0"/>
        <v>0</v>
      </c>
    </row>
    <row r="123" spans="2:23" ht="23.25">
      <c r="B123" s="57" t="s">
        <v>86</v>
      </c>
      <c r="C123" s="59">
        <f t="array" ref="C123">SUM(IF(($B$14:$B$32=$B123)*($D$14:$K$32=C$87),1,0))</f>
        <v>0</v>
      </c>
      <c r="D123" s="59">
        <f t="array" ref="D123">SUM(IF(($B$14:$B$32=$B123)*($D$14:$K$32=D$87),1,0))</f>
        <v>0</v>
      </c>
      <c r="E123" s="59">
        <f t="array" ref="E123">SUM(IF(($B$14:$B$32=$B123)*($D$14:$K$32=E$87),1,0))</f>
        <v>0</v>
      </c>
      <c r="F123" s="59">
        <f t="array" ref="F123">SUM(IF(($B$14:$B$32=$B123)*($D$14:$K$32=F$87),1,0))</f>
        <v>0</v>
      </c>
      <c r="G123" s="59">
        <f t="array" ref="G123">SUM(IF(($B$14:$B$32=$B123)*($D$14:$K$32=G$87),1,0))</f>
        <v>0</v>
      </c>
      <c r="H123" s="59">
        <f t="array" ref="H123">SUM(IF(($B$14:$B$32=$B123)*($D$14:$K$32=H$87),1,0))</f>
        <v>0</v>
      </c>
      <c r="I123" s="59">
        <f t="array" ref="I123">SUM(IF(($B$14:$B$32=$B123)*($D$14:$K$32=I$87),1,0))</f>
        <v>0</v>
      </c>
      <c r="J123" s="59">
        <f t="array" ref="J123">SUM(IF(($B$14:$B$32=$B123)*($D$14:$K$32=J$87),1,0))</f>
        <v>0</v>
      </c>
      <c r="K123" s="59">
        <f t="array" ref="K123">SUM(IF(($B$14:$B$32=$B123)*($D$14:$K$32=K$87),1,0))</f>
        <v>0</v>
      </c>
      <c r="L123" s="59">
        <f t="array" ref="L123">SUM(IF(($B$14:$B$32=$B123)*($D$14:$K$32=L$87),1,0))</f>
        <v>0</v>
      </c>
      <c r="M123" s="59">
        <f t="array" ref="M123">SUM(IF(($B$14:$B$32=$B123)*($D$14:$K$32=M$87),1,0))</f>
        <v>0</v>
      </c>
      <c r="N123" s="59">
        <f t="array" ref="N123">SUM(IF(($B$14:$B$32=$B123)*($D$14:$K$32=N$87),1,0))</f>
        <v>0</v>
      </c>
      <c r="O123" s="59">
        <f t="array" ref="O123">SUM(IF(($B$14:$B$32=$B123)*($D$14:$K$32=O$87),1,0))</f>
        <v>0</v>
      </c>
      <c r="P123" s="59">
        <f t="array" ref="P123">SUM(IF(($B$14:$B$32=$B123)*($D$14:$K$32=P$87),1,0))</f>
        <v>0</v>
      </c>
      <c r="Q123" s="59">
        <f t="array" ref="Q123">SUM(IF(($B$14:$B$32=$B123)*($D$14:$K$32=Q$87),1,0))</f>
        <v>0</v>
      </c>
      <c r="R123" s="59">
        <f t="array" ref="R123">SUM(IF(($B$14:$B$32=$B123)*($D$14:$K$32=R$87),1,0))</f>
        <v>0</v>
      </c>
      <c r="S123" s="59">
        <f t="array" ref="S123">SUM(IF(($B$14:$B$32=$B123)*($D$14:$K$32=S$87),1,0))</f>
        <v>0</v>
      </c>
      <c r="T123" s="59">
        <f t="array" ref="T123">SUM(IF(($B$14:$B$32=$B123)*($D$14:$K$32=T$87),1,0))</f>
        <v>0</v>
      </c>
      <c r="U123" s="59">
        <f t="array" ref="U123">SUM(IF(($B$14:$B$32=$B123)*($D$14:$K$32=U$87),1,0))</f>
        <v>0</v>
      </c>
      <c r="V123" s="59">
        <f t="array" ref="V123">SUM(IF(($B$14:$B$32=$B123)*($D$14:$K$32=V$87),1,0))</f>
        <v>0</v>
      </c>
      <c r="W123" s="64">
        <f t="shared" si="0"/>
        <v>0</v>
      </c>
    </row>
    <row r="124" spans="2:23" ht="23.25">
      <c r="B124" s="57" t="s">
        <v>80</v>
      </c>
      <c r="C124" s="59">
        <f t="array" ref="C124">SUM(IF(($B$14:$B$32=$B124)*($D$14:$K$32=C$87),1,0))</f>
        <v>0</v>
      </c>
      <c r="D124" s="59">
        <f t="array" ref="D124">SUM(IF(($B$14:$B$32=$B124)*($D$14:$K$32=D$87),1,0))</f>
        <v>0</v>
      </c>
      <c r="E124" s="59">
        <f t="array" ref="E124">SUM(IF(($B$14:$B$32=$B124)*($D$14:$K$32=E$87),1,0))</f>
        <v>0</v>
      </c>
      <c r="F124" s="59">
        <f t="array" ref="F124">SUM(IF(($B$14:$B$32=$B124)*($D$14:$K$32=F$87),1,0))</f>
        <v>0</v>
      </c>
      <c r="G124" s="59">
        <f t="array" ref="G124">SUM(IF(($B$14:$B$32=$B124)*($D$14:$K$32=G$87),1,0))</f>
        <v>0</v>
      </c>
      <c r="H124" s="59">
        <f t="array" ref="H124">SUM(IF(($B$14:$B$32=$B124)*($D$14:$K$32=H$87),1,0))</f>
        <v>0</v>
      </c>
      <c r="I124" s="59">
        <f t="array" ref="I124">SUM(IF(($B$14:$B$32=$B124)*($D$14:$K$32=I$87),1,0))</f>
        <v>0</v>
      </c>
      <c r="J124" s="59">
        <f t="array" ref="J124">SUM(IF(($B$14:$B$32=$B124)*($D$14:$K$32=J$87),1,0))</f>
        <v>0</v>
      </c>
      <c r="K124" s="59">
        <f t="array" ref="K124">SUM(IF(($B$14:$B$32=$B124)*($D$14:$K$32=K$87),1,0))</f>
        <v>0</v>
      </c>
      <c r="L124" s="59">
        <f t="array" ref="L124">SUM(IF(($B$14:$B$32=$B124)*($D$14:$K$32=L$87),1,0))</f>
        <v>0</v>
      </c>
      <c r="M124" s="59">
        <f t="array" ref="M124">SUM(IF(($B$14:$B$32=$B124)*($D$14:$K$32=M$87),1,0))</f>
        <v>0</v>
      </c>
      <c r="N124" s="59">
        <f t="array" ref="N124">SUM(IF(($B$14:$B$32=$B124)*($D$14:$K$32=N$87),1,0))</f>
        <v>0</v>
      </c>
      <c r="O124" s="59">
        <f t="array" ref="O124">SUM(IF(($B$14:$B$32=$B124)*($D$14:$K$32=O$87),1,0))</f>
        <v>0</v>
      </c>
      <c r="P124" s="59">
        <f t="array" ref="P124">SUM(IF(($B$14:$B$32=$B124)*($D$14:$K$32=P$87),1,0))</f>
        <v>0</v>
      </c>
      <c r="Q124" s="59">
        <f t="array" ref="Q124">SUM(IF(($B$14:$B$32=$B124)*($D$14:$K$32=Q$87),1,0))</f>
        <v>0</v>
      </c>
      <c r="R124" s="59">
        <f t="array" ref="R124">SUM(IF(($B$14:$B$32=$B124)*($D$14:$K$32=R$87),1,0))</f>
        <v>0</v>
      </c>
      <c r="S124" s="59">
        <f t="array" ref="S124">SUM(IF(($B$14:$B$32=$B124)*($D$14:$K$32=S$87),1,0))</f>
        <v>0</v>
      </c>
      <c r="T124" s="59">
        <f t="array" ref="T124">SUM(IF(($B$14:$B$32=$B124)*($D$14:$K$32=T$87),1,0))</f>
        <v>0</v>
      </c>
      <c r="U124" s="59">
        <f t="array" ref="U124">SUM(IF(($B$14:$B$32=$B124)*($D$14:$K$32=U$87),1,0))</f>
        <v>0</v>
      </c>
      <c r="V124" s="59">
        <f t="array" ref="V124">SUM(IF(($B$14:$B$32=$B124)*($D$14:$K$32=V$87),1,0))</f>
        <v>0</v>
      </c>
      <c r="W124" s="64">
        <f t="shared" si="0"/>
        <v>0</v>
      </c>
    </row>
    <row r="125" spans="2:23" ht="23.25">
      <c r="B125" s="57" t="s">
        <v>117</v>
      </c>
      <c r="C125" s="59">
        <f t="array" ref="C125">SUM(IF(($B$14:$B$32=$B125)*($D$14:$K$32=C$87),1,0))</f>
        <v>0</v>
      </c>
      <c r="D125" s="59">
        <f t="array" ref="D125">SUM(IF(($B$14:$B$32=$B125)*($D$14:$K$32=D$87),1,0))</f>
        <v>0</v>
      </c>
      <c r="E125" s="59">
        <f t="array" ref="E125">SUM(IF(($B$14:$B$32=$B125)*($D$14:$K$32=E$87),1,0))</f>
        <v>0</v>
      </c>
      <c r="F125" s="59">
        <f t="array" ref="F125">SUM(IF(($B$14:$B$32=$B125)*($D$14:$K$32=F$87),1,0))</f>
        <v>0</v>
      </c>
      <c r="G125" s="59">
        <f t="array" ref="G125">SUM(IF(($B$14:$B$32=$B125)*($D$14:$K$32=G$87),1,0))</f>
        <v>0</v>
      </c>
      <c r="H125" s="59">
        <f t="array" ref="H125">SUM(IF(($B$14:$B$32=$B125)*($D$14:$K$32=H$87),1,0))</f>
        <v>0</v>
      </c>
      <c r="I125" s="59">
        <f t="array" ref="I125">SUM(IF(($B$14:$B$32=$B125)*($D$14:$K$32=I$87),1,0))</f>
        <v>0</v>
      </c>
      <c r="J125" s="59">
        <f t="array" ref="J125">SUM(IF(($B$14:$B$32=$B125)*($D$14:$K$32=J$87),1,0))</f>
        <v>0</v>
      </c>
      <c r="K125" s="59">
        <f t="array" ref="K125">SUM(IF(($B$14:$B$32=$B125)*($D$14:$K$32=K$87),1,0))</f>
        <v>0</v>
      </c>
      <c r="L125" s="59">
        <f t="array" ref="L125">SUM(IF(($B$14:$B$32=$B125)*($D$14:$K$32=L$87),1,0))</f>
        <v>0</v>
      </c>
      <c r="M125" s="59">
        <f t="array" ref="M125">SUM(IF(($B$14:$B$32=$B125)*($D$14:$K$32=M$87),1,0))</f>
        <v>0</v>
      </c>
      <c r="N125" s="59">
        <f t="array" ref="N125">SUM(IF(($B$14:$B$32=$B125)*($D$14:$K$32=N$87),1,0))</f>
        <v>0</v>
      </c>
      <c r="O125" s="59">
        <f t="array" ref="O125">SUM(IF(($B$14:$B$32=$B125)*($D$14:$K$32=O$87),1,0))</f>
        <v>0</v>
      </c>
      <c r="P125" s="59">
        <f t="array" ref="P125">SUM(IF(($B$14:$B$32=$B125)*($D$14:$K$32=P$87),1,0))</f>
        <v>0</v>
      </c>
      <c r="Q125" s="59">
        <f t="array" ref="Q125">SUM(IF(($B$14:$B$32=$B125)*($D$14:$K$32=Q$87),1,0))</f>
        <v>0</v>
      </c>
      <c r="R125" s="59">
        <f t="array" ref="R125">SUM(IF(($B$14:$B$32=$B125)*($D$14:$K$32=R$87),1,0))</f>
        <v>0</v>
      </c>
      <c r="S125" s="59">
        <f t="array" ref="S125">SUM(IF(($B$14:$B$32=$B125)*($D$14:$K$32=S$87),1,0))</f>
        <v>0</v>
      </c>
      <c r="T125" s="59">
        <f t="array" ref="T125">SUM(IF(($B$14:$B$32=$B125)*($D$14:$K$32=T$87),1,0))</f>
        <v>0</v>
      </c>
      <c r="U125" s="59">
        <f t="array" ref="U125">SUM(IF(($B$14:$B$32=$B125)*($D$14:$K$32=U$87),1,0))</f>
        <v>0</v>
      </c>
      <c r="V125" s="59">
        <f t="array" ref="V125">SUM(IF(($B$14:$B$32=$B125)*($D$14:$K$32=V$87),1,0))</f>
        <v>0</v>
      </c>
      <c r="W125" s="64">
        <f t="shared" si="0"/>
        <v>0</v>
      </c>
    </row>
    <row r="126" spans="2:23" ht="23.25">
      <c r="B126" s="57" t="s">
        <v>139</v>
      </c>
      <c r="C126" s="59">
        <f t="array" ref="C126">SUM(IF(($B$14:$B$32=$B126)*($D$14:$K$32=C$87),1,0))</f>
        <v>0</v>
      </c>
      <c r="D126" s="59">
        <f t="array" ref="D126">SUM(IF(($B$14:$B$32=$B126)*($D$14:$K$32=D$87),1,0))</f>
        <v>0</v>
      </c>
      <c r="E126" s="59">
        <f t="array" ref="E126">SUM(IF(($B$14:$B$32=$B126)*($D$14:$K$32=E$87),1,0))</f>
        <v>0</v>
      </c>
      <c r="F126" s="59">
        <f t="array" ref="F126">SUM(IF(($B$14:$B$32=$B126)*($D$14:$K$32=F$87),1,0))</f>
        <v>0</v>
      </c>
      <c r="G126" s="59">
        <f t="array" ref="G126">SUM(IF(($B$14:$B$32=$B126)*($D$14:$K$32=G$87),1,0))</f>
        <v>0</v>
      </c>
      <c r="H126" s="59">
        <f t="array" ref="H126">SUM(IF(($B$14:$B$32=$B126)*($D$14:$K$32=H$87),1,0))</f>
        <v>0</v>
      </c>
      <c r="I126" s="59">
        <f t="array" ref="I126">SUM(IF(($B$14:$B$32=$B126)*($D$14:$K$32=I$87),1,0))</f>
        <v>0</v>
      </c>
      <c r="J126" s="59">
        <f t="array" ref="J126">SUM(IF(($B$14:$B$32=$B126)*($D$14:$K$32=J$87),1,0))</f>
        <v>0</v>
      </c>
      <c r="K126" s="59">
        <f t="array" ref="K126">SUM(IF(($B$14:$B$32=$B126)*($D$14:$K$32=K$87),1,0))</f>
        <v>0</v>
      </c>
      <c r="L126" s="59">
        <f t="array" ref="L126">SUM(IF(($B$14:$B$32=$B126)*($D$14:$K$32=L$87),1,0))</f>
        <v>0</v>
      </c>
      <c r="M126" s="59">
        <f t="array" ref="M126">SUM(IF(($B$14:$B$32=$B126)*($D$14:$K$32=M$87),1,0))</f>
        <v>0</v>
      </c>
      <c r="N126" s="59">
        <f t="array" ref="N126">SUM(IF(($B$14:$B$32=$B126)*($D$14:$K$32=N$87),1,0))</f>
        <v>0</v>
      </c>
      <c r="O126" s="59">
        <f t="array" ref="O126">SUM(IF(($B$14:$B$32=$B126)*($D$14:$K$32=O$87),1,0))</f>
        <v>0</v>
      </c>
      <c r="P126" s="59">
        <f t="array" ref="P126">SUM(IF(($B$14:$B$32=$B126)*($D$14:$K$32=P$87),1,0))</f>
        <v>0</v>
      </c>
      <c r="Q126" s="59">
        <f t="array" ref="Q126">SUM(IF(($B$14:$B$32=$B126)*($D$14:$K$32=Q$87),1,0))</f>
        <v>0</v>
      </c>
      <c r="R126" s="59">
        <f t="array" ref="R126">SUM(IF(($B$14:$B$32=$B126)*($D$14:$K$32=R$87),1,0))</f>
        <v>0</v>
      </c>
      <c r="S126" s="59">
        <f t="array" ref="S126">SUM(IF(($B$14:$B$32=$B126)*($D$14:$K$32=S$87),1,0))</f>
        <v>0</v>
      </c>
      <c r="T126" s="59">
        <f t="array" ref="T126">SUM(IF(($B$14:$B$32=$B126)*($D$14:$K$32=T$87),1,0))</f>
        <v>0</v>
      </c>
      <c r="U126" s="59">
        <f t="array" ref="U126">SUM(IF(($B$14:$B$32=$B126)*($D$14:$K$32=U$87),1,0))</f>
        <v>0</v>
      </c>
      <c r="V126" s="59">
        <f t="array" ref="V126">SUM(IF(($B$14:$B$32=$B126)*($D$14:$K$32=V$87),1,0))</f>
        <v>0</v>
      </c>
      <c r="W126" s="64">
        <f t="shared" si="0"/>
        <v>0</v>
      </c>
    </row>
    <row r="127" spans="2:23" ht="23.25">
      <c r="B127" s="57" t="s">
        <v>85</v>
      </c>
      <c r="C127" s="59">
        <f t="array" ref="C127">SUM(IF(($B$14:$B$32=$B127)*($D$14:$K$32=C$87),1,0))</f>
        <v>0</v>
      </c>
      <c r="D127" s="59">
        <f t="array" ref="D127">SUM(IF(($B$14:$B$32=$B127)*($D$14:$K$32=D$87),1,0))</f>
        <v>0</v>
      </c>
      <c r="E127" s="59">
        <f t="array" ref="E127">SUM(IF(($B$14:$B$32=$B127)*($D$14:$K$32=E$87),1,0))</f>
        <v>0</v>
      </c>
      <c r="F127" s="59">
        <f t="array" ref="F127">SUM(IF(($B$14:$B$32=$B127)*($D$14:$K$32=F$87),1,0))</f>
        <v>0</v>
      </c>
      <c r="G127" s="59">
        <f t="array" ref="G127">SUM(IF(($B$14:$B$32=$B127)*($D$14:$K$32=G$87),1,0))</f>
        <v>0</v>
      </c>
      <c r="H127" s="59">
        <f t="array" ref="H127">SUM(IF(($B$14:$B$32=$B127)*($D$14:$K$32=H$87),1,0))</f>
        <v>0</v>
      </c>
      <c r="I127" s="59">
        <f t="array" ref="I127">SUM(IF(($B$14:$B$32=$B127)*($D$14:$K$32=I$87),1,0))</f>
        <v>0</v>
      </c>
      <c r="J127" s="59">
        <f t="array" ref="J127">SUM(IF(($B$14:$B$32=$B127)*($D$14:$K$32=J$87),1,0))</f>
        <v>0</v>
      </c>
      <c r="K127" s="59">
        <f t="array" ref="K127">SUM(IF(($B$14:$B$32=$B127)*($D$14:$K$32=K$87),1,0))</f>
        <v>0</v>
      </c>
      <c r="L127" s="59">
        <f t="array" ref="L127">SUM(IF(($B$14:$B$32=$B127)*($D$14:$K$32=L$87),1,0))</f>
        <v>0</v>
      </c>
      <c r="M127" s="59">
        <f t="array" ref="M127">SUM(IF(($B$14:$B$32=$B127)*($D$14:$K$32=M$87),1,0))</f>
        <v>0</v>
      </c>
      <c r="N127" s="59">
        <f t="array" ref="N127">SUM(IF(($B$14:$B$32=$B127)*($D$14:$K$32=N$87),1,0))</f>
        <v>0</v>
      </c>
      <c r="O127" s="59">
        <f t="array" ref="O127">SUM(IF(($B$14:$B$32=$B127)*($D$14:$K$32=O$87),1,0))</f>
        <v>0</v>
      </c>
      <c r="P127" s="59">
        <f t="array" ref="P127">SUM(IF(($B$14:$B$32=$B127)*($D$14:$K$32=P$87),1,0))</f>
        <v>0</v>
      </c>
      <c r="Q127" s="59">
        <f t="array" ref="Q127">SUM(IF(($B$14:$B$32=$B127)*($D$14:$K$32=Q$87),1,0))</f>
        <v>0</v>
      </c>
      <c r="R127" s="59">
        <f t="array" ref="R127">SUM(IF(($B$14:$B$32=$B127)*($D$14:$K$32=R$87),1,0))</f>
        <v>0</v>
      </c>
      <c r="S127" s="59">
        <f t="array" ref="S127">SUM(IF(($B$14:$B$32=$B127)*($D$14:$K$32=S$87),1,0))</f>
        <v>0</v>
      </c>
      <c r="T127" s="59">
        <f t="array" ref="T127">SUM(IF(($B$14:$B$32=$B127)*($D$14:$K$32=T$87),1,0))</f>
        <v>0</v>
      </c>
      <c r="U127" s="59">
        <f t="array" ref="U127">SUM(IF(($B$14:$B$32=$B127)*($D$14:$K$32=U$87),1,0))</f>
        <v>0</v>
      </c>
      <c r="V127" s="59">
        <f t="array" ref="V127">SUM(IF(($B$14:$B$32=$B127)*($D$14:$K$32=V$87),1,0))</f>
        <v>0</v>
      </c>
      <c r="W127" s="64">
        <f t="shared" si="0"/>
        <v>0</v>
      </c>
    </row>
    <row r="128" spans="2:23" ht="23.25">
      <c r="B128" s="57" t="s">
        <v>118</v>
      </c>
      <c r="C128" s="59">
        <f t="array" ref="C128">SUM(IF(($B$14:$B$32=$B128)*($D$14:$K$32=C$87),1,0))</f>
        <v>0</v>
      </c>
      <c r="D128" s="59">
        <f t="array" ref="D128">SUM(IF(($B$14:$B$32=$B128)*($D$14:$K$32=D$87),1,0))</f>
        <v>0</v>
      </c>
      <c r="E128" s="59">
        <f t="array" ref="E128">SUM(IF(($B$14:$B$32=$B128)*($D$14:$K$32=E$87),1,0))</f>
        <v>0</v>
      </c>
      <c r="F128" s="59">
        <f t="array" ref="F128">SUM(IF(($B$14:$B$32=$B128)*($D$14:$K$32=F$87),1,0))</f>
        <v>0</v>
      </c>
      <c r="G128" s="59">
        <f t="array" ref="G128">SUM(IF(($B$14:$B$32=$B128)*($D$14:$K$32=G$87),1,0))</f>
        <v>0</v>
      </c>
      <c r="H128" s="59">
        <f t="array" ref="H128">SUM(IF(($B$14:$B$32=$B128)*($D$14:$K$32=H$87),1,0))</f>
        <v>0</v>
      </c>
      <c r="I128" s="59">
        <f t="array" ref="I128">SUM(IF(($B$14:$B$32=$B128)*($D$14:$K$32=I$87),1,0))</f>
        <v>0</v>
      </c>
      <c r="J128" s="59">
        <f t="array" ref="J128">SUM(IF(($B$14:$B$32=$B128)*($D$14:$K$32=J$87),1,0))</f>
        <v>0</v>
      </c>
      <c r="K128" s="59">
        <f t="array" ref="K128">SUM(IF(($B$14:$B$32=$B128)*($D$14:$K$32=K$87),1,0))</f>
        <v>0</v>
      </c>
      <c r="L128" s="59">
        <f t="array" ref="L128">SUM(IF(($B$14:$B$32=$B128)*($D$14:$K$32=L$87),1,0))</f>
        <v>0</v>
      </c>
      <c r="M128" s="59">
        <f t="array" ref="M128">SUM(IF(($B$14:$B$32=$B128)*($D$14:$K$32=M$87),1,0))</f>
        <v>0</v>
      </c>
      <c r="N128" s="59">
        <f t="array" ref="N128">SUM(IF(($B$14:$B$32=$B128)*($D$14:$K$32=N$87),1,0))</f>
        <v>0</v>
      </c>
      <c r="O128" s="59">
        <f t="array" ref="O128">SUM(IF(($B$14:$B$32=$B128)*($D$14:$K$32=O$87),1,0))</f>
        <v>0</v>
      </c>
      <c r="P128" s="59">
        <f t="array" ref="P128">SUM(IF(($B$14:$B$32=$B128)*($D$14:$K$32=P$87),1,0))</f>
        <v>0</v>
      </c>
      <c r="Q128" s="59">
        <f t="array" ref="Q128">SUM(IF(($B$14:$B$32=$B128)*($D$14:$K$32=Q$87),1,0))</f>
        <v>0</v>
      </c>
      <c r="R128" s="59">
        <f t="array" ref="R128">SUM(IF(($B$14:$B$32=$B128)*($D$14:$K$32=R$87),1,0))</f>
        <v>0</v>
      </c>
      <c r="S128" s="59">
        <f t="array" ref="S128">SUM(IF(($B$14:$B$32=$B128)*($D$14:$K$32=S$87),1,0))</f>
        <v>0</v>
      </c>
      <c r="T128" s="59">
        <f t="array" ref="T128">SUM(IF(($B$14:$B$32=$B128)*($D$14:$K$32=T$87),1,0))</f>
        <v>0</v>
      </c>
      <c r="U128" s="59">
        <f t="array" ref="U128">SUM(IF(($B$14:$B$32=$B128)*($D$14:$K$32=U$87),1,0))</f>
        <v>0</v>
      </c>
      <c r="V128" s="59">
        <f t="array" ref="V128">SUM(IF(($B$14:$B$32=$B128)*($D$14:$K$32=V$87),1,0))</f>
        <v>0</v>
      </c>
      <c r="W128" s="64">
        <f t="shared" si="0"/>
        <v>0</v>
      </c>
    </row>
    <row r="129" spans="2:23" ht="23.25">
      <c r="B129" s="57" t="s">
        <v>83</v>
      </c>
      <c r="C129" s="59">
        <f t="array" ref="C129">SUM(IF(($B$14:$B$32=$B129)*($D$14:$K$32=C$87),1,0))</f>
        <v>0</v>
      </c>
      <c r="D129" s="59">
        <f t="array" ref="D129">SUM(IF(($B$14:$B$32=$B129)*($D$14:$K$32=D$87),1,0))</f>
        <v>0</v>
      </c>
      <c r="E129" s="59">
        <f t="array" ref="E129">SUM(IF(($B$14:$B$32=$B129)*($D$14:$K$32=E$87),1,0))</f>
        <v>0</v>
      </c>
      <c r="F129" s="59">
        <f t="array" ref="F129">SUM(IF(($B$14:$B$32=$B129)*($D$14:$K$32=F$87),1,0))</f>
        <v>0</v>
      </c>
      <c r="G129" s="59">
        <f t="array" ref="G129">SUM(IF(($B$14:$B$32=$B129)*($D$14:$K$32=G$87),1,0))</f>
        <v>0</v>
      </c>
      <c r="H129" s="59">
        <f t="array" ref="H129">SUM(IF(($B$14:$B$32=$B129)*($D$14:$K$32=H$87),1,0))</f>
        <v>0</v>
      </c>
      <c r="I129" s="59">
        <f t="array" ref="I129">SUM(IF(($B$14:$B$32=$B129)*($D$14:$K$32=I$87),1,0))</f>
        <v>0</v>
      </c>
      <c r="J129" s="59">
        <f t="array" ref="J129">SUM(IF(($B$14:$B$32=$B129)*($D$14:$K$32=J$87),1,0))</f>
        <v>0</v>
      </c>
      <c r="K129" s="59">
        <f t="array" ref="K129">SUM(IF(($B$14:$B$32=$B129)*($D$14:$K$32=K$87),1,0))</f>
        <v>0</v>
      </c>
      <c r="L129" s="59">
        <f t="array" ref="L129">SUM(IF(($B$14:$B$32=$B129)*($D$14:$K$32=L$87),1,0))</f>
        <v>0</v>
      </c>
      <c r="M129" s="59">
        <f t="array" ref="M129">SUM(IF(($B$14:$B$32=$B129)*($D$14:$K$32=M$87),1,0))</f>
        <v>0</v>
      </c>
      <c r="N129" s="59">
        <f t="array" ref="N129">SUM(IF(($B$14:$B$32=$B129)*($D$14:$K$32=N$87),1,0))</f>
        <v>0</v>
      </c>
      <c r="O129" s="59">
        <f t="array" ref="O129">SUM(IF(($B$14:$B$32=$B129)*($D$14:$K$32=O$87),1,0))</f>
        <v>0</v>
      </c>
      <c r="P129" s="59">
        <f t="array" ref="P129">SUM(IF(($B$14:$B$32=$B129)*($D$14:$K$32=P$87),1,0))</f>
        <v>0</v>
      </c>
      <c r="Q129" s="59">
        <f t="array" ref="Q129">SUM(IF(($B$14:$B$32=$B129)*($D$14:$K$32=Q$87),1,0))</f>
        <v>0</v>
      </c>
      <c r="R129" s="59">
        <f t="array" ref="R129">SUM(IF(($B$14:$B$32=$B129)*($D$14:$K$32=R$87),1,0))</f>
        <v>0</v>
      </c>
      <c r="S129" s="59">
        <f t="array" ref="S129">SUM(IF(($B$14:$B$32=$B129)*($D$14:$K$32=S$87),1,0))</f>
        <v>0</v>
      </c>
      <c r="T129" s="59">
        <f t="array" ref="T129">SUM(IF(($B$14:$B$32=$B129)*($D$14:$K$32=T$87),1,0))</f>
        <v>0</v>
      </c>
      <c r="U129" s="59">
        <f t="array" ref="U129">SUM(IF(($B$14:$B$32=$B129)*($D$14:$K$32=U$87),1,0))</f>
        <v>0</v>
      </c>
      <c r="V129" s="59">
        <f t="array" ref="V129">SUM(IF(($B$14:$B$32=$B129)*($D$14:$K$32=V$87),1,0))</f>
        <v>0</v>
      </c>
      <c r="W129" s="64">
        <f t="shared" si="0"/>
        <v>0</v>
      </c>
    </row>
    <row r="130" spans="2:23" ht="23.25">
      <c r="B130" s="57" t="s">
        <v>82</v>
      </c>
      <c r="C130" s="59">
        <f t="array" ref="C130">SUM(IF(($B$14:$B$32=$B130)*($D$14:$K$32=C$87),1,0))</f>
        <v>0</v>
      </c>
      <c r="D130" s="59">
        <f t="array" ref="D130">SUM(IF(($B$14:$B$32=$B130)*($D$14:$K$32=D$87),1,0))</f>
        <v>0</v>
      </c>
      <c r="E130" s="59">
        <f t="array" ref="E130">SUM(IF(($B$14:$B$32=$B130)*($D$14:$K$32=E$87),1,0))</f>
        <v>0</v>
      </c>
      <c r="F130" s="59">
        <f t="array" ref="F130">SUM(IF(($B$14:$B$32=$B130)*($D$14:$K$32=F$87),1,0))</f>
        <v>0</v>
      </c>
      <c r="G130" s="59">
        <f t="array" ref="G130">SUM(IF(($B$14:$B$32=$B130)*($D$14:$K$32=G$87),1,0))</f>
        <v>0</v>
      </c>
      <c r="H130" s="59">
        <f t="array" ref="H130">SUM(IF(($B$14:$B$32=$B130)*($D$14:$K$32=H$87),1,0))</f>
        <v>0</v>
      </c>
      <c r="I130" s="59">
        <f t="array" ref="I130">SUM(IF(($B$14:$B$32=$B130)*($D$14:$K$32=I$87),1,0))</f>
        <v>0</v>
      </c>
      <c r="J130" s="59">
        <f t="array" ref="J130">SUM(IF(($B$14:$B$32=$B130)*($D$14:$K$32=J$87),1,0))</f>
        <v>0</v>
      </c>
      <c r="K130" s="59">
        <f t="array" ref="K130">SUM(IF(($B$14:$B$32=$B130)*($D$14:$K$32=K$87),1,0))</f>
        <v>0</v>
      </c>
      <c r="L130" s="59">
        <f t="array" ref="L130">SUM(IF(($B$14:$B$32=$B130)*($D$14:$K$32=L$87),1,0))</f>
        <v>0</v>
      </c>
      <c r="M130" s="59">
        <f t="array" ref="M130">SUM(IF(($B$14:$B$32=$B130)*($D$14:$K$32=M$87),1,0))</f>
        <v>0</v>
      </c>
      <c r="N130" s="59">
        <f t="array" ref="N130">SUM(IF(($B$14:$B$32=$B130)*($D$14:$K$32=N$87),1,0))</f>
        <v>0</v>
      </c>
      <c r="O130" s="59">
        <f t="array" ref="O130">SUM(IF(($B$14:$B$32=$B130)*($D$14:$K$32=O$87),1,0))</f>
        <v>0</v>
      </c>
      <c r="P130" s="59">
        <f t="array" ref="P130">SUM(IF(($B$14:$B$32=$B130)*($D$14:$K$32=P$87),1,0))</f>
        <v>0</v>
      </c>
      <c r="Q130" s="59">
        <f t="array" ref="Q130">SUM(IF(($B$14:$B$32=$B130)*($D$14:$K$32=Q$87),1,0))</f>
        <v>0</v>
      </c>
      <c r="R130" s="59">
        <f t="array" ref="R130">SUM(IF(($B$14:$B$32=$B130)*($D$14:$K$32=R$87),1,0))</f>
        <v>0</v>
      </c>
      <c r="S130" s="59">
        <f t="array" ref="S130">SUM(IF(($B$14:$B$32=$B130)*($D$14:$K$32=S$87),1,0))</f>
        <v>0</v>
      </c>
      <c r="T130" s="59">
        <f t="array" ref="T130">SUM(IF(($B$14:$B$32=$B130)*($D$14:$K$32=T$87),1,0))</f>
        <v>0</v>
      </c>
      <c r="U130" s="59">
        <f t="array" ref="U130">SUM(IF(($B$14:$B$32=$B130)*($D$14:$K$32=U$87),1,0))</f>
        <v>0</v>
      </c>
      <c r="V130" s="59">
        <f t="array" ref="V130">SUM(IF(($B$14:$B$32=$B130)*($D$14:$K$32=V$87),1,0))</f>
        <v>0</v>
      </c>
      <c r="W130" s="64">
        <f t="shared" si="0"/>
        <v>0</v>
      </c>
    </row>
    <row r="131" spans="2:23" ht="23.25">
      <c r="B131" s="57" t="s">
        <v>119</v>
      </c>
      <c r="C131" s="59">
        <f t="array" ref="C131">SUM(IF(($B$14:$B$32=$B131)*($D$14:$K$32=C$87),1,0))</f>
        <v>0</v>
      </c>
      <c r="D131" s="59">
        <f t="array" ref="D131">SUM(IF(($B$14:$B$32=$B131)*($D$14:$K$32=D$87),1,0))</f>
        <v>0</v>
      </c>
      <c r="E131" s="59">
        <f t="array" ref="E131">SUM(IF(($B$14:$B$32=$B131)*($D$14:$K$32=E$87),1,0))</f>
        <v>0</v>
      </c>
      <c r="F131" s="59">
        <f t="array" ref="F131">SUM(IF(($B$14:$B$32=$B131)*($D$14:$K$32=F$87),1,0))</f>
        <v>0</v>
      </c>
      <c r="G131" s="59">
        <f t="array" ref="G131">SUM(IF(($B$14:$B$32=$B131)*($D$14:$K$32=G$87),1,0))</f>
        <v>0</v>
      </c>
      <c r="H131" s="59">
        <f t="array" ref="H131">SUM(IF(($B$14:$B$32=$B131)*($D$14:$K$32=H$87),1,0))</f>
        <v>0</v>
      </c>
      <c r="I131" s="59">
        <f t="array" ref="I131">SUM(IF(($B$14:$B$32=$B131)*($D$14:$K$32=I$87),1,0))</f>
        <v>0</v>
      </c>
      <c r="J131" s="59">
        <f t="array" ref="J131">SUM(IF(($B$14:$B$32=$B131)*($D$14:$K$32=J$87),1,0))</f>
        <v>0</v>
      </c>
      <c r="K131" s="59">
        <f t="array" ref="K131">SUM(IF(($B$14:$B$32=$B131)*($D$14:$K$32=K$87),1,0))</f>
        <v>0</v>
      </c>
      <c r="L131" s="59">
        <f t="array" ref="L131">SUM(IF(($B$14:$B$32=$B131)*($D$14:$K$32=L$87),1,0))</f>
        <v>0</v>
      </c>
      <c r="M131" s="59">
        <f t="array" ref="M131">SUM(IF(($B$14:$B$32=$B131)*($D$14:$K$32=M$87),1,0))</f>
        <v>0</v>
      </c>
      <c r="N131" s="59">
        <f t="array" ref="N131">SUM(IF(($B$14:$B$32=$B131)*($D$14:$K$32=N$87),1,0))</f>
        <v>0</v>
      </c>
      <c r="O131" s="59">
        <f t="array" ref="O131">SUM(IF(($B$14:$B$32=$B131)*($D$14:$K$32=O$87),1,0))</f>
        <v>0</v>
      </c>
      <c r="P131" s="59">
        <f t="array" ref="P131">SUM(IF(($B$14:$B$32=$B131)*($D$14:$K$32=P$87),1,0))</f>
        <v>0</v>
      </c>
      <c r="Q131" s="59">
        <f t="array" ref="Q131">SUM(IF(($B$14:$B$32=$B131)*($D$14:$K$32=Q$87),1,0))</f>
        <v>0</v>
      </c>
      <c r="R131" s="59">
        <f t="array" ref="R131">SUM(IF(($B$14:$B$32=$B131)*($D$14:$K$32=R$87),1,0))</f>
        <v>0</v>
      </c>
      <c r="S131" s="59">
        <f t="array" ref="S131">SUM(IF(($B$14:$B$32=$B131)*($D$14:$K$32=S$87),1,0))</f>
        <v>0</v>
      </c>
      <c r="T131" s="59">
        <f t="array" ref="T131">SUM(IF(($B$14:$B$32=$B131)*($D$14:$K$32=T$87),1,0))</f>
        <v>0</v>
      </c>
      <c r="U131" s="59">
        <f t="array" ref="U131">SUM(IF(($B$14:$B$32=$B131)*($D$14:$K$32=U$87),1,0))</f>
        <v>0</v>
      </c>
      <c r="V131" s="59">
        <f t="array" ref="V131">SUM(IF(($B$14:$B$32=$B131)*($D$14:$K$32=V$87),1,0))</f>
        <v>0</v>
      </c>
      <c r="W131" s="64">
        <f t="shared" si="0"/>
        <v>0</v>
      </c>
    </row>
    <row r="132" spans="2:23" ht="23.25">
      <c r="B132" s="57"/>
      <c r="C132" s="59">
        <f t="array" ref="C132">SUM(IF(($B$14:$B$32=$B132)*($D$14:$K$32=C$87),1,0))</f>
        <v>0</v>
      </c>
      <c r="D132" s="59">
        <f t="array" ref="D132">SUM(IF(($B$14:$B$32=$B132)*($D$14:$K$32=D$87),1,0))</f>
        <v>0</v>
      </c>
      <c r="E132" s="59">
        <f t="array" ref="E132">SUM(IF(($B$14:$B$32=$B132)*($D$14:$K$32=E$87),1,0))</f>
        <v>0</v>
      </c>
      <c r="F132" s="59">
        <f t="array" ref="F132">SUM(IF(($B$14:$B$32=$B132)*($D$14:$K$32=F$87),1,0))</f>
        <v>0</v>
      </c>
      <c r="G132" s="59">
        <f t="array" ref="G132">SUM(IF(($B$14:$B$32=$B132)*($D$14:$K$32=G$87),1,0))</f>
        <v>0</v>
      </c>
      <c r="H132" s="59">
        <f t="array" ref="H132">SUM(IF(($B$14:$B$32=$B132)*($D$14:$K$32=H$87),1,0))</f>
        <v>0</v>
      </c>
      <c r="I132" s="59">
        <f t="array" ref="I132">SUM(IF(($B$14:$B$32=$B132)*($D$14:$K$32=I$87),1,0))</f>
        <v>0</v>
      </c>
      <c r="J132" s="59">
        <f t="array" ref="J132">SUM(IF(($B$14:$B$32=$B132)*($D$14:$K$32=J$87),1,0))</f>
        <v>0</v>
      </c>
      <c r="K132" s="59">
        <f t="array" ref="K132">SUM(IF(($B$14:$B$32=$B132)*($D$14:$K$32=K$87),1,0))</f>
        <v>0</v>
      </c>
      <c r="L132" s="59">
        <f t="array" ref="L132">SUM(IF(($B$14:$B$32=$B132)*($D$14:$K$32=L$87),1,0))</f>
        <v>0</v>
      </c>
      <c r="M132" s="59">
        <f t="array" ref="M132">SUM(IF(($B$14:$B$32=$B132)*($D$14:$K$32=M$87),1,0))</f>
        <v>0</v>
      </c>
      <c r="N132" s="59">
        <f t="array" ref="N132">SUM(IF(($B$14:$B$32=$B132)*($D$14:$K$32=N$87),1,0))</f>
        <v>0</v>
      </c>
      <c r="O132" s="59">
        <f t="array" ref="O132">SUM(IF(($B$14:$B$32=$B132)*($D$14:$K$32=O$87),1,0))</f>
        <v>0</v>
      </c>
      <c r="P132" s="59">
        <f t="array" ref="P132">SUM(IF(($B$14:$B$32=$B132)*($D$14:$K$32=P$87),1,0))</f>
        <v>0</v>
      </c>
      <c r="Q132" s="59">
        <f t="array" ref="Q132">SUM(IF(($B$14:$B$32=$B132)*($D$14:$K$32=Q$87),1,0))</f>
        <v>0</v>
      </c>
      <c r="R132" s="59">
        <f t="array" ref="R132">SUM(IF(($B$14:$B$32=$B132)*($D$14:$K$32=R$87),1,0))</f>
        <v>0</v>
      </c>
      <c r="S132" s="59">
        <f t="array" ref="S132">SUM(IF(($B$14:$B$32=$B132)*($D$14:$K$32=S$87),1,0))</f>
        <v>0</v>
      </c>
      <c r="T132" s="59">
        <f t="array" ref="T132">SUM(IF(($B$14:$B$32=$B132)*($D$14:$K$32=T$87),1,0))</f>
        <v>0</v>
      </c>
      <c r="U132" s="59">
        <f t="array" ref="U132">SUM(IF(($B$14:$B$32=$B132)*($D$14:$K$32=U$87),1,0))</f>
        <v>0</v>
      </c>
      <c r="V132" s="59">
        <f t="array" ref="V132">SUM(IF(($B$14:$B$32=$B132)*($D$14:$K$32=V$87),1,0))</f>
        <v>0</v>
      </c>
      <c r="W132" s="64">
        <f t="shared" si="0"/>
        <v>0</v>
      </c>
    </row>
    <row r="133" spans="2:23" ht="23.25">
      <c r="B133" s="57"/>
      <c r="C133" s="59">
        <f t="array" ref="C133">SUM(IF(($B$14:$B$32=$B133)*($D$14:$K$32=C$87),1,0))</f>
        <v>0</v>
      </c>
      <c r="D133" s="59">
        <f t="array" ref="D133">SUM(IF(($B$14:$B$32=$B133)*($D$14:$K$32=D$87),1,0))</f>
        <v>0</v>
      </c>
      <c r="E133" s="59">
        <f t="array" ref="E133">SUM(IF(($B$14:$B$32=$B133)*($D$14:$K$32=E$87),1,0))</f>
        <v>0</v>
      </c>
      <c r="F133" s="59">
        <f t="array" ref="F133">SUM(IF(($B$14:$B$32=$B133)*($D$14:$K$32=F$87),1,0))</f>
        <v>0</v>
      </c>
      <c r="G133" s="59">
        <f t="array" ref="G133">SUM(IF(($B$14:$B$32=$B133)*($D$14:$K$32=G$87),1,0))</f>
        <v>0</v>
      </c>
      <c r="H133" s="59">
        <f t="array" ref="H133">SUM(IF(($B$14:$B$32=$B133)*($D$14:$K$32=H$87),1,0))</f>
        <v>0</v>
      </c>
      <c r="I133" s="59">
        <f t="array" ref="I133">SUM(IF(($B$14:$B$32=$B133)*($D$14:$K$32=I$87),1,0))</f>
        <v>0</v>
      </c>
      <c r="J133" s="59">
        <f t="array" ref="J133">SUM(IF(($B$14:$B$32=$B133)*($D$14:$K$32=J$87),1,0))</f>
        <v>0</v>
      </c>
      <c r="K133" s="59">
        <f t="array" ref="K133">SUM(IF(($B$14:$B$32=$B133)*($D$14:$K$32=K$87),1,0))</f>
        <v>0</v>
      </c>
      <c r="L133" s="59">
        <f t="array" ref="L133">SUM(IF(($B$14:$B$32=$B133)*($D$14:$K$32=L$87),1,0))</f>
        <v>0</v>
      </c>
      <c r="M133" s="59">
        <f t="array" ref="M133">SUM(IF(($B$14:$B$32=$B133)*($D$14:$K$32=M$87),1,0))</f>
        <v>0</v>
      </c>
      <c r="N133" s="59">
        <f t="array" ref="N133">SUM(IF(($B$14:$B$32=$B133)*($D$14:$K$32=N$87),1,0))</f>
        <v>0</v>
      </c>
      <c r="O133" s="59">
        <f t="array" ref="O133">SUM(IF(($B$14:$B$32=$B133)*($D$14:$K$32=O$87),1,0))</f>
        <v>0</v>
      </c>
      <c r="P133" s="59">
        <f t="array" ref="P133">SUM(IF(($B$14:$B$32=$B133)*($D$14:$K$32=P$87),1,0))</f>
        <v>0</v>
      </c>
      <c r="Q133" s="59">
        <f t="array" ref="Q133">SUM(IF(($B$14:$B$32=$B133)*($D$14:$K$32=Q$87),1,0))</f>
        <v>0</v>
      </c>
      <c r="R133" s="59">
        <f t="array" ref="R133">SUM(IF(($B$14:$B$32=$B133)*($D$14:$K$32=R$87),1,0))</f>
        <v>0</v>
      </c>
      <c r="S133" s="59">
        <f t="array" ref="S133">SUM(IF(($B$14:$B$32=$B133)*($D$14:$K$32=S$87),1,0))</f>
        <v>0</v>
      </c>
      <c r="T133" s="59">
        <f t="array" ref="T133">SUM(IF(($B$14:$B$32=$B133)*($D$14:$K$32=T$87),1,0))</f>
        <v>0</v>
      </c>
      <c r="U133" s="59">
        <f t="array" ref="U133">SUM(IF(($B$14:$B$32=$B133)*($D$14:$K$32=U$87),1,0))</f>
        <v>0</v>
      </c>
      <c r="V133" s="59">
        <f t="array" ref="V133">SUM(IF(($B$14:$B$32=$B133)*($D$14:$K$32=V$87),1,0))</f>
        <v>0</v>
      </c>
      <c r="W133" s="64">
        <f t="shared" si="0"/>
        <v>0</v>
      </c>
    </row>
    <row r="134" spans="2:23" ht="23.25">
      <c r="B134" s="57"/>
      <c r="C134" s="59">
        <f t="array" ref="C134">SUM(IF(($B$14:$B$32=$B134)*($D$14:$K$32=C$87),1,0))</f>
        <v>0</v>
      </c>
      <c r="D134" s="59">
        <f t="array" ref="D134">SUM(IF(($B$14:$B$32=$B134)*($D$14:$K$32=D$87),1,0))</f>
        <v>0</v>
      </c>
      <c r="E134" s="59">
        <f t="array" ref="E134">SUM(IF(($B$14:$B$32=$B134)*($D$14:$K$32=E$87),1,0))</f>
        <v>0</v>
      </c>
      <c r="F134" s="59">
        <f t="array" ref="F134">SUM(IF(($B$14:$B$32=$B134)*($D$14:$K$32=F$87),1,0))</f>
        <v>0</v>
      </c>
      <c r="G134" s="59">
        <f t="array" ref="G134">SUM(IF(($B$14:$B$32=$B134)*($D$14:$K$32=G$87),1,0))</f>
        <v>0</v>
      </c>
      <c r="H134" s="59">
        <f t="array" ref="H134">SUM(IF(($B$14:$B$32=$B134)*($D$14:$K$32=H$87),1,0))</f>
        <v>0</v>
      </c>
      <c r="I134" s="59">
        <f t="array" ref="I134">SUM(IF(($B$14:$B$32=$B134)*($D$14:$K$32=I$87),1,0))</f>
        <v>0</v>
      </c>
      <c r="J134" s="59">
        <f t="array" ref="J134">SUM(IF(($B$14:$B$32=$B134)*($D$14:$K$32=J$87),1,0))</f>
        <v>0</v>
      </c>
      <c r="K134" s="59">
        <f t="array" ref="K134">SUM(IF(($B$14:$B$32=$B134)*($D$14:$K$32=K$87),1,0))</f>
        <v>0</v>
      </c>
      <c r="L134" s="59">
        <f t="array" ref="L134">SUM(IF(($B$14:$B$32=$B134)*($D$14:$K$32=L$87),1,0))</f>
        <v>0</v>
      </c>
      <c r="M134" s="59">
        <f t="array" ref="M134">SUM(IF(($B$14:$B$32=$B134)*($D$14:$K$32=M$87),1,0))</f>
        <v>0</v>
      </c>
      <c r="N134" s="59">
        <f t="array" ref="N134">SUM(IF(($B$14:$B$32=$B134)*($D$14:$K$32=N$87),1,0))</f>
        <v>0</v>
      </c>
      <c r="O134" s="59">
        <f t="array" ref="O134">SUM(IF(($B$14:$B$32=$B134)*($D$14:$K$32=O$87),1,0))</f>
        <v>0</v>
      </c>
      <c r="P134" s="59">
        <f t="array" ref="P134">SUM(IF(($B$14:$B$32=$B134)*($D$14:$K$32=P$87),1,0))</f>
        <v>0</v>
      </c>
      <c r="Q134" s="59">
        <f t="array" ref="Q134">SUM(IF(($B$14:$B$32=$B134)*($D$14:$K$32=Q$87),1,0))</f>
        <v>0</v>
      </c>
      <c r="R134" s="59">
        <f t="array" ref="R134">SUM(IF(($B$14:$B$32=$B134)*($D$14:$K$32=R$87),1,0))</f>
        <v>0</v>
      </c>
      <c r="S134" s="59">
        <f t="array" ref="S134">SUM(IF(($B$14:$B$32=$B134)*($D$14:$K$32=S$87),1,0))</f>
        <v>0</v>
      </c>
      <c r="T134" s="59">
        <f t="array" ref="T134">SUM(IF(($B$14:$B$32=$B134)*($D$14:$K$32=T$87),1,0))</f>
        <v>0</v>
      </c>
      <c r="U134" s="59">
        <f t="array" ref="U134">SUM(IF(($B$14:$B$32=$B134)*($D$14:$K$32=U$87),1,0))</f>
        <v>0</v>
      </c>
      <c r="V134" s="59">
        <f t="array" ref="V134">SUM(IF(($B$14:$B$32=$B134)*($D$14:$K$32=V$87),1,0))</f>
        <v>0</v>
      </c>
      <c r="W134" s="64">
        <f t="shared" si="0"/>
        <v>0</v>
      </c>
    </row>
    <row r="135" spans="2:23" ht="23.25">
      <c r="B135" s="62" t="s">
        <v>19</v>
      </c>
      <c r="C135" s="63">
        <f>SUM(C88:C134)</f>
        <v>0</v>
      </c>
      <c r="D135" s="63">
        <f t="shared" ref="D135:V135" si="1">SUM(D88:D134)</f>
        <v>0</v>
      </c>
      <c r="E135" s="63">
        <f t="shared" si="1"/>
        <v>0</v>
      </c>
      <c r="F135" s="63">
        <f t="shared" si="1"/>
        <v>0</v>
      </c>
      <c r="G135" s="63">
        <f t="shared" si="1"/>
        <v>0</v>
      </c>
      <c r="H135" s="63">
        <f t="shared" si="1"/>
        <v>0</v>
      </c>
      <c r="I135" s="63">
        <f t="shared" si="1"/>
        <v>0</v>
      </c>
      <c r="J135" s="63">
        <f t="shared" si="1"/>
        <v>0</v>
      </c>
      <c r="K135" s="63">
        <f t="shared" si="1"/>
        <v>0</v>
      </c>
      <c r="L135" s="63">
        <f t="shared" si="1"/>
        <v>0</v>
      </c>
      <c r="M135" s="63">
        <f t="shared" si="1"/>
        <v>0</v>
      </c>
      <c r="N135" s="63">
        <f t="shared" si="1"/>
        <v>0</v>
      </c>
      <c r="O135" s="63">
        <f t="shared" si="1"/>
        <v>0</v>
      </c>
      <c r="P135" s="63">
        <f t="shared" si="1"/>
        <v>0</v>
      </c>
      <c r="Q135" s="63">
        <f t="shared" si="1"/>
        <v>0</v>
      </c>
      <c r="R135" s="63">
        <f t="shared" si="1"/>
        <v>0</v>
      </c>
      <c r="S135" s="63">
        <f t="shared" si="1"/>
        <v>0</v>
      </c>
      <c r="T135" s="63">
        <f t="shared" si="1"/>
        <v>0</v>
      </c>
      <c r="U135" s="63">
        <f t="shared" si="1"/>
        <v>0</v>
      </c>
      <c r="V135" s="63">
        <f t="shared" si="1"/>
        <v>0</v>
      </c>
      <c r="W135" s="63">
        <f t="shared" si="0"/>
        <v>0</v>
      </c>
    </row>
    <row r="136" spans="2:23" ht="20.25">
      <c r="B136" s="36"/>
    </row>
    <row r="137" spans="2:23" ht="20.25">
      <c r="B137" s="36"/>
    </row>
    <row r="138" spans="2:23" ht="20.25">
      <c r="B138" s="36"/>
    </row>
    <row r="139" spans="2:23" ht="20.25">
      <c r="B139" s="36"/>
    </row>
    <row r="140" spans="2:23" ht="20.25">
      <c r="B140" s="36"/>
    </row>
    <row r="141" spans="2:23" ht="20.25">
      <c r="B141" s="36"/>
    </row>
  </sheetData>
  <mergeCells count="128">
    <mergeCell ref="A86:V86"/>
    <mergeCell ref="A83:B83"/>
    <mergeCell ref="D83:I83"/>
    <mergeCell ref="J83:M83"/>
    <mergeCell ref="A84:B84"/>
    <mergeCell ref="D84:I84"/>
    <mergeCell ref="J84:M84"/>
    <mergeCell ref="B85:C85"/>
    <mergeCell ref="K85:L85"/>
    <mergeCell ref="A78:M78"/>
    <mergeCell ref="D74:E74"/>
    <mergeCell ref="F74:G74"/>
    <mergeCell ref="H74:M74"/>
    <mergeCell ref="D75:E75"/>
    <mergeCell ref="F75:G75"/>
    <mergeCell ref="H75:M75"/>
    <mergeCell ref="D76:E76"/>
    <mergeCell ref="F76:G76"/>
    <mergeCell ref="H76:M76"/>
    <mergeCell ref="D77:E77"/>
    <mergeCell ref="F77:G77"/>
    <mergeCell ref="H77:M77"/>
    <mergeCell ref="A10:G10"/>
    <mergeCell ref="A11:A12"/>
    <mergeCell ref="B11:C12"/>
    <mergeCell ref="E11:G12"/>
    <mergeCell ref="I11:L12"/>
    <mergeCell ref="B13:C13"/>
    <mergeCell ref="E13:G13"/>
    <mergeCell ref="I13:J13"/>
    <mergeCell ref="K13:L13"/>
    <mergeCell ref="A6:B6"/>
    <mergeCell ref="I6:J6"/>
    <mergeCell ref="L6:M6"/>
    <mergeCell ref="A7:B7"/>
    <mergeCell ref="I7:J7"/>
    <mergeCell ref="L7:L9"/>
    <mergeCell ref="M7:M9"/>
    <mergeCell ref="A8:B8"/>
    <mergeCell ref="I8:J8"/>
    <mergeCell ref="A9:B9"/>
    <mergeCell ref="I9:J9"/>
    <mergeCell ref="L1:M1"/>
    <mergeCell ref="L2:M2"/>
    <mergeCell ref="F3:G3"/>
    <mergeCell ref="H3:J3"/>
    <mergeCell ref="A4:B5"/>
    <mergeCell ref="C4:E4"/>
    <mergeCell ref="F4:H4"/>
    <mergeCell ref="I4:J4"/>
    <mergeCell ref="K4:K5"/>
    <mergeCell ref="I5:J5"/>
    <mergeCell ref="A17:M17"/>
    <mergeCell ref="E18:H18"/>
    <mergeCell ref="K18:L18"/>
    <mergeCell ref="E19:H19"/>
    <mergeCell ref="K19:L19"/>
    <mergeCell ref="I14:J14"/>
    <mergeCell ref="K14:L14"/>
    <mergeCell ref="B15:C15"/>
    <mergeCell ref="E15:G15"/>
    <mergeCell ref="I15:J15"/>
    <mergeCell ref="K15:L15"/>
    <mergeCell ref="B16:C16"/>
    <mergeCell ref="E16:G16"/>
    <mergeCell ref="I16:J16"/>
    <mergeCell ref="K16:L16"/>
    <mergeCell ref="B14:C14"/>
    <mergeCell ref="E14:G14"/>
    <mergeCell ref="E20:H20"/>
    <mergeCell ref="K20:L20"/>
    <mergeCell ref="E21:H21"/>
    <mergeCell ref="K21:L21"/>
    <mergeCell ref="E22:H22"/>
    <mergeCell ref="K22:L22"/>
    <mergeCell ref="E23:H23"/>
    <mergeCell ref="K23:L23"/>
    <mergeCell ref="E24:H24"/>
    <mergeCell ref="K24:L24"/>
    <mergeCell ref="E25:H25"/>
    <mergeCell ref="K25:L25"/>
    <mergeCell ref="E26:H26"/>
    <mergeCell ref="K26:L26"/>
    <mergeCell ref="E27:H27"/>
    <mergeCell ref="K27:L27"/>
    <mergeCell ref="E28:H28"/>
    <mergeCell ref="K28:L28"/>
    <mergeCell ref="E29:H29"/>
    <mergeCell ref="K29:L29"/>
    <mergeCell ref="E30:H30"/>
    <mergeCell ref="K30:L30"/>
    <mergeCell ref="E31:H31"/>
    <mergeCell ref="K31:L31"/>
    <mergeCell ref="E32:H32"/>
    <mergeCell ref="K32:L32"/>
    <mergeCell ref="E33:H33"/>
    <mergeCell ref="K33:L33"/>
    <mergeCell ref="E34:H34"/>
    <mergeCell ref="K34:L34"/>
    <mergeCell ref="E35:H35"/>
    <mergeCell ref="K35:L35"/>
    <mergeCell ref="E36:H36"/>
    <mergeCell ref="K36:L36"/>
    <mergeCell ref="E37:H37"/>
    <mergeCell ref="K37:L37"/>
    <mergeCell ref="E38:H38"/>
    <mergeCell ref="K38:L38"/>
    <mergeCell ref="E39:H39"/>
    <mergeCell ref="K39:L39"/>
    <mergeCell ref="E40:H40"/>
    <mergeCell ref="K40:L40"/>
    <mergeCell ref="E41:H41"/>
    <mergeCell ref="K41:L41"/>
    <mergeCell ref="E42:H42"/>
    <mergeCell ref="K42:L42"/>
    <mergeCell ref="B44:G44"/>
    <mergeCell ref="J44:K44"/>
    <mergeCell ref="L44:M44"/>
    <mergeCell ref="A79:C79"/>
    <mergeCell ref="D79:I79"/>
    <mergeCell ref="J79:M79"/>
    <mergeCell ref="D80:I80"/>
    <mergeCell ref="J80:M80"/>
    <mergeCell ref="D81:I81"/>
    <mergeCell ref="J81:M81"/>
    <mergeCell ref="A82:C82"/>
    <mergeCell ref="D82:I82"/>
    <mergeCell ref="J82:M82"/>
  </mergeCells>
  <dataValidations count="12">
    <dataValidation type="list" allowBlank="1" showInputMessage="1" showErrorMessage="1" sqref="C49">
      <formula1>MAT</formula1>
    </dataValidation>
    <dataValidation type="list" allowBlank="1" showInputMessage="1" showErrorMessage="1" sqref="J46:K49 D49:I49">
      <formula1>LCA</formula1>
    </dataValidation>
    <dataValidation type="list" allowBlank="1" showInputMessage="1" showErrorMessage="1" sqref="B69:B72">
      <formula1>adj</formula1>
    </dataValidation>
    <dataValidation type="list" allowBlank="1" showInputMessage="1" showErrorMessage="1" sqref="C69:C72">
      <formula1>CAT</formula1>
    </dataValidation>
    <dataValidation type="list" allowBlank="1" showInputMessage="1" showErrorMessage="1" sqref="L69:L72 L46:L66">
      <formula1>OBSE</formula1>
    </dataValidation>
    <dataValidation type="list" allowBlank="1" showInputMessage="1" showErrorMessage="1" sqref="B76:B77 B46:B48">
      <formula1>P</formula1>
    </dataValidation>
    <dataValidation type="list" allowBlank="1" showInputMessage="1" showErrorMessage="1" sqref="F76:G77">
      <formula1>T</formula1>
    </dataValidation>
    <dataValidation type="list" allowBlank="1" showInputMessage="1" showErrorMessage="1" sqref="J44:K44 F3:G3">
      <formula1>J</formula1>
    </dataValidation>
    <dataValidation type="list" allowBlank="1" showInputMessage="1" showErrorMessage="1" sqref="C76:C77 C50:C66 C46:C48">
      <formula1>M</formula1>
    </dataValidation>
    <dataValidation type="list" allowBlank="1" showInputMessage="1" showErrorMessage="1" sqref="D76:E77 I19:I42 D46:I48 D50:K66 C20:C42 M19:M42">
      <formula1>CL</formula1>
    </dataValidation>
    <dataValidation type="list" allowBlank="1" showInputMessage="1" showErrorMessage="1" sqref="B49:B66">
      <formula1>$B$86:$B$130</formula1>
    </dataValidation>
    <dataValidation type="list" allowBlank="1" showInputMessage="1" showErrorMessage="1" sqref="D69:K72">
      <formula1>#REF!</formula1>
    </dataValidation>
  </dataValidations>
  <pageMargins left="0" right="0" top="0" bottom="0" header="0" footer="0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R108"/>
  <sheetViews>
    <sheetView rightToLeft="1" tabSelected="1" workbookViewId="0">
      <selection activeCell="P37" sqref="P37"/>
    </sheetView>
  </sheetViews>
  <sheetFormatPr baseColWidth="10" defaultRowHeight="15"/>
  <cols>
    <col min="1" max="1" width="4.28515625" style="259" customWidth="1"/>
    <col min="2" max="2" width="12.85546875" style="259" customWidth="1"/>
    <col min="3" max="4" width="8.140625" style="259" customWidth="1"/>
    <col min="5" max="5" width="7.140625" style="259" customWidth="1"/>
    <col min="6" max="6" width="6.42578125" style="259" customWidth="1"/>
    <col min="7" max="7" width="6.85546875" style="259" customWidth="1"/>
    <col min="8" max="8" width="7.140625" style="259" customWidth="1"/>
    <col min="9" max="9" width="6.28515625" style="259" customWidth="1"/>
    <col min="10" max="10" width="8.140625" style="259" customWidth="1"/>
    <col min="11" max="11" width="7" style="259" customWidth="1"/>
    <col min="12" max="12" width="9" style="259" customWidth="1"/>
    <col min="13" max="13" width="7.42578125" style="259" customWidth="1"/>
    <col min="14" max="14" width="6.42578125" style="259" customWidth="1"/>
    <col min="15" max="15" width="7" style="268" customWidth="1"/>
    <col min="16" max="16" width="5.85546875" style="274" customWidth="1"/>
    <col min="17" max="17" width="7.140625" style="286" customWidth="1"/>
    <col min="18" max="18" width="8.140625" style="290" customWidth="1"/>
    <col min="19" max="47" width="8.140625" style="259" customWidth="1"/>
    <col min="48" max="66" width="8.42578125" style="259" customWidth="1"/>
    <col min="67" max="16384" width="11.42578125" style="259"/>
  </cols>
  <sheetData>
    <row r="1" spans="1:18" ht="22.5" customHeight="1">
      <c r="A1" s="302" t="s">
        <v>1501</v>
      </c>
      <c r="B1" s="302"/>
      <c r="C1" s="302"/>
      <c r="D1" s="302"/>
      <c r="F1" s="585" t="s">
        <v>1505</v>
      </c>
      <c r="G1" s="586"/>
      <c r="H1" s="586"/>
      <c r="I1" s="586"/>
      <c r="J1" s="586"/>
      <c r="K1" s="587"/>
      <c r="L1" s="596">
        <v>8</v>
      </c>
      <c r="M1" s="597"/>
    </row>
    <row r="2" spans="1:18" ht="30" customHeight="1" thickBot="1">
      <c r="A2" s="591" t="s">
        <v>1</v>
      </c>
      <c r="B2" s="591"/>
      <c r="C2" s="591"/>
      <c r="D2" s="591"/>
      <c r="E2" s="591"/>
      <c r="F2" s="588"/>
      <c r="G2" s="589"/>
      <c r="H2" s="589"/>
      <c r="I2" s="589"/>
      <c r="J2" s="589"/>
      <c r="K2" s="590"/>
      <c r="L2" s="598"/>
      <c r="M2" s="599"/>
    </row>
    <row r="3" spans="1:18" ht="26.25" customHeight="1" thickBot="1">
      <c r="A3" s="610" t="s">
        <v>1504</v>
      </c>
      <c r="B3" s="610"/>
      <c r="C3" s="610"/>
      <c r="D3" s="610"/>
      <c r="E3" s="608" t="s">
        <v>89</v>
      </c>
      <c r="F3" s="608"/>
      <c r="G3" s="609">
        <v>42995</v>
      </c>
      <c r="H3" s="609"/>
      <c r="I3" s="609"/>
      <c r="L3" s="600" t="s">
        <v>1502</v>
      </c>
      <c r="M3" s="601"/>
    </row>
    <row r="4" spans="1:18" ht="22.5" thickBot="1">
      <c r="A4" s="476" t="s">
        <v>12</v>
      </c>
      <c r="B4" s="477"/>
      <c r="C4" s="480" t="s">
        <v>1527</v>
      </c>
      <c r="D4" s="480"/>
      <c r="E4" s="480"/>
      <c r="F4" s="480" t="s">
        <v>14</v>
      </c>
      <c r="G4" s="480"/>
      <c r="H4" s="481"/>
      <c r="I4" s="606" t="s">
        <v>1491</v>
      </c>
      <c r="J4" s="607" t="s">
        <v>1492</v>
      </c>
      <c r="K4" s="604" t="s">
        <v>1488</v>
      </c>
      <c r="L4" s="602" t="s">
        <v>1503</v>
      </c>
      <c r="M4" s="603"/>
      <c r="N4" s="257"/>
      <c r="O4" s="269"/>
      <c r="P4" s="275"/>
      <c r="Q4" s="281">
        <v>29</v>
      </c>
      <c r="R4" s="260"/>
    </row>
    <row r="5" spans="1:18" ht="19.5" thickBot="1">
      <c r="A5" s="478"/>
      <c r="B5" s="479"/>
      <c r="C5" s="45" t="s">
        <v>17</v>
      </c>
      <c r="D5" s="46" t="s">
        <v>18</v>
      </c>
      <c r="E5" s="46" t="s">
        <v>19</v>
      </c>
      <c r="F5" s="46" t="s">
        <v>17</v>
      </c>
      <c r="G5" s="46" t="s">
        <v>18</v>
      </c>
      <c r="H5" s="122" t="s">
        <v>19</v>
      </c>
      <c r="I5" s="606"/>
      <c r="J5" s="607"/>
      <c r="K5" s="605"/>
      <c r="L5" s="592" t="s">
        <v>15</v>
      </c>
      <c r="M5" s="593"/>
      <c r="N5" s="110"/>
      <c r="P5" s="276"/>
      <c r="Q5" s="282">
        <v>37</v>
      </c>
    </row>
    <row r="6" spans="1:18" ht="22.5" thickBot="1">
      <c r="A6" s="462" t="s">
        <v>22</v>
      </c>
      <c r="B6" s="463"/>
      <c r="C6" s="231"/>
      <c r="D6" s="232"/>
      <c r="E6" s="232">
        <f>SUM(C6:D6)</f>
        <v>0</v>
      </c>
      <c r="F6" s="265">
        <f>COUNTIF(O49:O82,1)</f>
        <v>6</v>
      </c>
      <c r="G6" s="265">
        <f>COUNTIF(O49:O82,2)</f>
        <v>5</v>
      </c>
      <c r="H6" s="256">
        <f>SUM(F6:G6)</f>
        <v>11</v>
      </c>
      <c r="I6" s="233">
        <v>0</v>
      </c>
      <c r="J6" s="232">
        <f>I6*E6</f>
        <v>0</v>
      </c>
      <c r="K6" s="251">
        <v>0</v>
      </c>
      <c r="L6" s="594"/>
      <c r="M6" s="595"/>
      <c r="N6" s="110"/>
      <c r="P6" s="276"/>
      <c r="Q6" s="282">
        <v>92</v>
      </c>
    </row>
    <row r="7" spans="1:18" ht="27.75">
      <c r="A7" s="466" t="s">
        <v>25</v>
      </c>
      <c r="B7" s="467"/>
      <c r="C7" s="231"/>
      <c r="D7" s="232"/>
      <c r="E7" s="232">
        <f t="shared" ref="E7:E9" si="0">SUM(C7:D7)</f>
        <v>0</v>
      </c>
      <c r="F7" s="265">
        <f>COUNTIF(P49:P82,1)</f>
        <v>4</v>
      </c>
      <c r="G7" s="265">
        <f>COUNTIF(P49:P82,2)</f>
        <v>5</v>
      </c>
      <c r="H7" s="256">
        <f>SUM(F7:G7)</f>
        <v>9</v>
      </c>
      <c r="I7" s="233">
        <v>0</v>
      </c>
      <c r="J7" s="232">
        <f>I7*E7</f>
        <v>0</v>
      </c>
      <c r="K7" s="252">
        <v>0</v>
      </c>
      <c r="L7" s="579" t="e">
        <f>(K9/J9)*100</f>
        <v>#DIV/0!</v>
      </c>
      <c r="M7" s="527" t="s">
        <v>26</v>
      </c>
      <c r="N7" s="258"/>
      <c r="O7" s="270"/>
      <c r="P7" s="277"/>
      <c r="Q7" s="283">
        <v>3</v>
      </c>
      <c r="R7" s="294"/>
    </row>
    <row r="8" spans="1:18" ht="21.75">
      <c r="A8" s="466" t="s">
        <v>29</v>
      </c>
      <c r="B8" s="467"/>
      <c r="C8" s="231"/>
      <c r="D8" s="232"/>
      <c r="E8" s="232">
        <f t="shared" si="0"/>
        <v>0</v>
      </c>
      <c r="F8" s="265">
        <f>COUNTIF(Q49:Q183,1)</f>
        <v>0</v>
      </c>
      <c r="G8" s="265">
        <f>COUNTIF(R49:R110,2)</f>
        <v>0</v>
      </c>
      <c r="H8" s="256">
        <f>SUM(F8:G8)</f>
        <v>0</v>
      </c>
      <c r="I8" s="233">
        <v>0</v>
      </c>
      <c r="J8" s="232">
        <f>I8*E8</f>
        <v>0</v>
      </c>
      <c r="K8" s="252">
        <v>0</v>
      </c>
      <c r="L8" s="580"/>
      <c r="M8" s="527"/>
      <c r="N8" s="110"/>
      <c r="P8" s="276"/>
      <c r="Q8" s="282">
        <v>32</v>
      </c>
    </row>
    <row r="9" spans="1:18" ht="22.5" thickBot="1">
      <c r="A9" s="581" t="s">
        <v>19</v>
      </c>
      <c r="B9" s="582"/>
      <c r="C9" s="242">
        <f>SUM(C6:C8)</f>
        <v>0</v>
      </c>
      <c r="D9" s="242">
        <f>SUM(D6:D8)</f>
        <v>0</v>
      </c>
      <c r="E9" s="232">
        <f t="shared" si="0"/>
        <v>0</v>
      </c>
      <c r="F9" s="241">
        <f>SUM(F6:F8)</f>
        <v>10</v>
      </c>
      <c r="G9" s="241">
        <f>SUM(G6:G8)</f>
        <v>10</v>
      </c>
      <c r="H9" s="243">
        <f>SUM(F9:G9)</f>
        <v>20</v>
      </c>
      <c r="I9" s="241">
        <f>SUM(I6:I8)</f>
        <v>0</v>
      </c>
      <c r="J9" s="236">
        <f>SUM(J6:J8)</f>
        <v>0</v>
      </c>
      <c r="K9" s="237">
        <f>K6+K7+K8</f>
        <v>0</v>
      </c>
      <c r="L9" s="580"/>
      <c r="M9" s="527"/>
      <c r="N9" s="110"/>
      <c r="P9" s="276"/>
      <c r="Q9" s="282">
        <v>20</v>
      </c>
    </row>
    <row r="10" spans="1:18" ht="24" thickBot="1">
      <c r="A10" s="611" t="s">
        <v>194</v>
      </c>
      <c r="B10" s="612"/>
      <c r="C10" s="612"/>
      <c r="D10" s="612"/>
      <c r="E10" s="612"/>
      <c r="F10" s="612"/>
      <c r="G10" s="612"/>
      <c r="H10" s="612"/>
      <c r="I10" s="612"/>
      <c r="J10" s="612"/>
      <c r="K10" s="612"/>
      <c r="L10" s="612"/>
      <c r="M10" s="613"/>
      <c r="N10" s="261"/>
      <c r="O10" s="271"/>
      <c r="P10" s="278"/>
      <c r="Q10" s="284">
        <v>12</v>
      </c>
      <c r="R10" s="295"/>
    </row>
    <row r="11" spans="1:18" ht="24" thickBot="1">
      <c r="A11" s="614" t="s">
        <v>46</v>
      </c>
      <c r="B11" s="566" t="s">
        <v>191</v>
      </c>
      <c r="C11" s="567"/>
      <c r="D11" s="244" t="s">
        <v>188</v>
      </c>
      <c r="E11" s="570" t="s">
        <v>192</v>
      </c>
      <c r="F11" s="571"/>
      <c r="G11" s="572"/>
      <c r="H11" s="244" t="s">
        <v>190</v>
      </c>
      <c r="I11" s="576" t="s">
        <v>193</v>
      </c>
      <c r="J11" s="577"/>
      <c r="K11" s="577"/>
      <c r="L11" s="578"/>
      <c r="M11" s="244" t="s">
        <v>188</v>
      </c>
      <c r="N11" s="262"/>
      <c r="O11" s="272"/>
      <c r="P11" s="279"/>
      <c r="Q11" s="285">
        <v>56</v>
      </c>
      <c r="R11" s="296"/>
    </row>
    <row r="12" spans="1:18" ht="19.5" thickBot="1">
      <c r="A12" s="615"/>
      <c r="B12" s="568"/>
      <c r="C12" s="569"/>
      <c r="D12" s="245" t="s">
        <v>189</v>
      </c>
      <c r="E12" s="573"/>
      <c r="F12" s="574"/>
      <c r="G12" s="575"/>
      <c r="H12" s="245" t="s">
        <v>189</v>
      </c>
      <c r="I12" s="583" t="s">
        <v>1510</v>
      </c>
      <c r="J12" s="584"/>
      <c r="K12" s="583" t="s">
        <v>1511</v>
      </c>
      <c r="L12" s="584"/>
      <c r="M12" s="245" t="s">
        <v>189</v>
      </c>
      <c r="N12" s="262"/>
      <c r="O12" s="272"/>
      <c r="P12" s="279"/>
      <c r="Q12" s="285"/>
      <c r="R12" s="296"/>
    </row>
    <row r="13" spans="1:18" ht="19.5" thickBot="1">
      <c r="A13" s="25">
        <v>1</v>
      </c>
      <c r="B13" s="429"/>
      <c r="C13" s="430"/>
      <c r="D13" s="25"/>
      <c r="E13" s="451"/>
      <c r="F13" s="453"/>
      <c r="G13" s="452"/>
      <c r="H13" s="266"/>
      <c r="I13" s="451"/>
      <c r="J13" s="452"/>
      <c r="K13" s="453"/>
      <c r="L13" s="452"/>
      <c r="M13" s="77"/>
      <c r="N13" s="262"/>
      <c r="O13" s="272"/>
      <c r="P13" s="279"/>
      <c r="Q13" s="288">
        <f>SUM(Q4:Q12)</f>
        <v>281</v>
      </c>
      <c r="R13" s="296"/>
    </row>
    <row r="14" spans="1:18" ht="18.75">
      <c r="A14" s="26">
        <v>2</v>
      </c>
      <c r="B14" s="375"/>
      <c r="C14" s="376"/>
      <c r="D14" s="26"/>
      <c r="E14" s="457"/>
      <c r="F14" s="459"/>
      <c r="G14" s="458"/>
      <c r="H14" s="266"/>
      <c r="I14" s="457"/>
      <c r="J14" s="458"/>
      <c r="K14" s="459"/>
      <c r="L14" s="458"/>
      <c r="M14" s="301"/>
      <c r="N14" s="262"/>
      <c r="O14" s="272"/>
      <c r="P14" s="279"/>
      <c r="Q14" s="285"/>
      <c r="R14" s="296"/>
    </row>
    <row r="15" spans="1:18" ht="18.75">
      <c r="A15" s="26">
        <v>3</v>
      </c>
      <c r="B15" s="375"/>
      <c r="C15" s="376"/>
      <c r="D15" s="26"/>
      <c r="E15" s="454"/>
      <c r="F15" s="455"/>
      <c r="G15" s="456"/>
      <c r="H15" s="72"/>
      <c r="I15" s="457"/>
      <c r="J15" s="458"/>
      <c r="K15" s="459"/>
      <c r="L15" s="458"/>
      <c r="M15" s="301"/>
      <c r="N15" s="262"/>
      <c r="O15" s="272"/>
      <c r="P15" s="279"/>
      <c r="Q15" s="285"/>
      <c r="R15" s="296"/>
    </row>
    <row r="16" spans="1:18" ht="24" thickBot="1">
      <c r="A16" s="616" t="s">
        <v>42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617"/>
      <c r="N16" s="262"/>
      <c r="O16" s="272"/>
      <c r="P16" s="279"/>
      <c r="Q16" s="285"/>
      <c r="R16" s="296"/>
    </row>
    <row r="17" spans="1:18" ht="19.5" thickBot="1">
      <c r="A17" s="246" t="s">
        <v>46</v>
      </c>
      <c r="B17" s="246" t="s">
        <v>47</v>
      </c>
      <c r="C17" s="247" t="s">
        <v>48</v>
      </c>
      <c r="D17" s="246" t="s">
        <v>49</v>
      </c>
      <c r="E17" s="246" t="s">
        <v>50</v>
      </c>
      <c r="F17" s="246" t="s">
        <v>51</v>
      </c>
      <c r="G17" s="246" t="s">
        <v>52</v>
      </c>
      <c r="H17" s="248" t="s">
        <v>53</v>
      </c>
      <c r="I17" s="248" t="s">
        <v>54</v>
      </c>
      <c r="J17" s="248" t="s">
        <v>55</v>
      </c>
      <c r="K17" s="246" t="s">
        <v>56</v>
      </c>
      <c r="L17" s="247" t="s">
        <v>57</v>
      </c>
      <c r="M17" s="246" t="s">
        <v>58</v>
      </c>
      <c r="N17" s="262"/>
      <c r="O17" s="272"/>
      <c r="P17" s="279"/>
      <c r="Q17" s="285"/>
      <c r="R17" s="296"/>
    </row>
    <row r="18" spans="1:18" ht="18.75">
      <c r="A18" s="12">
        <v>1</v>
      </c>
      <c r="B18" s="13" t="s">
        <v>1518</v>
      </c>
      <c r="C18" s="304" t="s">
        <v>23</v>
      </c>
      <c r="D18" s="14" t="s">
        <v>34</v>
      </c>
      <c r="E18" s="14"/>
      <c r="F18" s="14" t="s">
        <v>134</v>
      </c>
      <c r="G18" s="15" t="s">
        <v>134</v>
      </c>
      <c r="H18" s="16"/>
      <c r="I18" s="14"/>
      <c r="J18" s="14" t="s">
        <v>30</v>
      </c>
      <c r="K18" s="14" t="s">
        <v>6</v>
      </c>
      <c r="L18" s="15"/>
      <c r="M18" s="17"/>
      <c r="N18" s="262"/>
      <c r="O18" s="272"/>
      <c r="P18" s="279"/>
      <c r="Q18" s="285"/>
      <c r="R18" s="296"/>
    </row>
    <row r="19" spans="1:18" ht="18.75">
      <c r="A19" s="19">
        <v>2</v>
      </c>
      <c r="B19" s="13" t="s">
        <v>114</v>
      </c>
      <c r="C19" s="304" t="s">
        <v>20</v>
      </c>
      <c r="D19" s="14" t="s">
        <v>103</v>
      </c>
      <c r="E19" s="14" t="s">
        <v>106</v>
      </c>
      <c r="F19" s="14" t="s">
        <v>136</v>
      </c>
      <c r="G19" s="15"/>
      <c r="H19" s="16"/>
      <c r="I19" s="14" t="s">
        <v>32</v>
      </c>
      <c r="J19" s="14" t="s">
        <v>27</v>
      </c>
      <c r="K19" s="14"/>
      <c r="L19" s="267"/>
      <c r="M19" s="17"/>
      <c r="N19" s="262"/>
      <c r="O19" s="272"/>
      <c r="P19" s="279"/>
      <c r="Q19" s="285"/>
      <c r="R19" s="296"/>
    </row>
    <row r="20" spans="1:18" ht="18.75">
      <c r="A20" s="19">
        <v>3</v>
      </c>
      <c r="B20" s="13" t="s">
        <v>315</v>
      </c>
      <c r="C20" s="304" t="s">
        <v>59</v>
      </c>
      <c r="D20" s="14"/>
      <c r="E20" s="14" t="s">
        <v>30</v>
      </c>
      <c r="F20" s="14" t="s">
        <v>103</v>
      </c>
      <c r="G20" s="15" t="s">
        <v>103</v>
      </c>
      <c r="H20" s="20"/>
      <c r="I20" s="21"/>
      <c r="J20" s="14"/>
      <c r="K20" s="14"/>
      <c r="L20" s="267"/>
      <c r="M20" s="17"/>
      <c r="N20" s="262"/>
      <c r="O20" s="272"/>
      <c r="P20" s="279"/>
      <c r="Q20" s="285"/>
      <c r="R20" s="296"/>
    </row>
    <row r="21" spans="1:18" ht="18.75">
      <c r="A21" s="19">
        <v>4</v>
      </c>
      <c r="B21" s="13" t="s">
        <v>1552</v>
      </c>
      <c r="C21" s="304" t="s">
        <v>31</v>
      </c>
      <c r="D21" s="14"/>
      <c r="E21" s="14"/>
      <c r="F21" s="14"/>
      <c r="G21" s="15"/>
      <c r="H21" s="20" t="s">
        <v>30</v>
      </c>
      <c r="I21" s="21" t="s">
        <v>103</v>
      </c>
      <c r="J21" s="14" t="s">
        <v>100</v>
      </c>
      <c r="K21" s="14"/>
      <c r="L21" s="267"/>
      <c r="M21" s="17"/>
      <c r="N21" s="262"/>
      <c r="O21" s="272"/>
      <c r="P21" s="279"/>
      <c r="Q21" s="285"/>
      <c r="R21" s="296"/>
    </row>
    <row r="22" spans="1:18" ht="18.75">
      <c r="A22" s="19">
        <v>5</v>
      </c>
      <c r="B22" s="13" t="s">
        <v>36</v>
      </c>
      <c r="C22" s="304" t="s">
        <v>38</v>
      </c>
      <c r="D22" s="14" t="s">
        <v>30</v>
      </c>
      <c r="E22" s="14" t="s">
        <v>134</v>
      </c>
      <c r="F22" s="14"/>
      <c r="G22" s="15"/>
      <c r="H22" s="20" t="s">
        <v>34</v>
      </c>
      <c r="I22" s="21"/>
      <c r="J22" s="14" t="s">
        <v>2</v>
      </c>
      <c r="K22" s="14" t="s">
        <v>27</v>
      </c>
      <c r="L22" s="267"/>
      <c r="M22" s="17"/>
      <c r="N22" s="262"/>
      <c r="O22" s="272"/>
      <c r="P22" s="279"/>
      <c r="Q22" s="285"/>
      <c r="R22" s="296"/>
    </row>
    <row r="23" spans="1:18" ht="18.75">
      <c r="A23" s="19">
        <v>6</v>
      </c>
      <c r="B23" s="13"/>
      <c r="C23" s="304"/>
      <c r="D23" s="14"/>
      <c r="E23" s="14"/>
      <c r="F23" s="14"/>
      <c r="G23" s="15"/>
      <c r="H23" s="20"/>
      <c r="I23" s="21"/>
      <c r="J23" s="14"/>
      <c r="K23" s="14"/>
      <c r="L23" s="15"/>
      <c r="M23" s="17"/>
      <c r="N23" s="262"/>
      <c r="O23" s="272"/>
      <c r="P23" s="279"/>
      <c r="Q23" s="285"/>
      <c r="R23" s="296"/>
    </row>
    <row r="24" spans="1:18" ht="18.75">
      <c r="A24" s="19">
        <v>7</v>
      </c>
      <c r="B24" s="13"/>
      <c r="C24" s="304"/>
      <c r="D24" s="14"/>
      <c r="E24" s="14"/>
      <c r="F24" s="14"/>
      <c r="G24" s="15"/>
      <c r="H24" s="20"/>
      <c r="I24" s="21"/>
      <c r="J24" s="14"/>
      <c r="K24" s="14"/>
      <c r="L24" s="15"/>
      <c r="M24" s="17"/>
      <c r="N24" s="262"/>
      <c r="O24" s="272"/>
      <c r="P24" s="279"/>
      <c r="Q24" s="285"/>
      <c r="R24" s="296"/>
    </row>
    <row r="25" spans="1:18" ht="18.75">
      <c r="A25" s="19">
        <v>8</v>
      </c>
      <c r="B25" s="13"/>
      <c r="C25" s="304"/>
      <c r="D25" s="14"/>
      <c r="E25" s="14"/>
      <c r="F25" s="14"/>
      <c r="G25" s="15"/>
      <c r="H25" s="16"/>
      <c r="I25" s="14"/>
      <c r="J25" s="14"/>
      <c r="K25" s="14"/>
      <c r="L25" s="15"/>
      <c r="M25" s="17"/>
      <c r="N25" s="262"/>
      <c r="O25" s="272"/>
      <c r="P25" s="279"/>
      <c r="Q25" s="285"/>
      <c r="R25" s="296"/>
    </row>
    <row r="26" spans="1:18" ht="18.75">
      <c r="A26" s="19">
        <v>9</v>
      </c>
      <c r="B26" s="13"/>
      <c r="C26" s="304"/>
      <c r="D26" s="14"/>
      <c r="E26" s="14"/>
      <c r="F26" s="15"/>
      <c r="G26" s="15"/>
      <c r="H26" s="16"/>
      <c r="I26" s="14"/>
      <c r="J26" s="14"/>
      <c r="K26" s="14"/>
      <c r="L26" s="15"/>
      <c r="M26" s="17"/>
      <c r="N26" s="262"/>
      <c r="O26" s="272"/>
      <c r="P26" s="279"/>
      <c r="Q26" s="285"/>
      <c r="R26" s="296"/>
    </row>
    <row r="27" spans="1:18" ht="18.75">
      <c r="A27" s="19">
        <v>10</v>
      </c>
      <c r="B27" s="13"/>
      <c r="C27" s="304"/>
      <c r="D27" s="14"/>
      <c r="E27" s="14"/>
      <c r="F27" s="15"/>
      <c r="G27" s="15"/>
      <c r="H27" s="16"/>
      <c r="I27" s="14"/>
      <c r="J27" s="14"/>
      <c r="K27" s="14"/>
      <c r="L27" s="15"/>
      <c r="M27" s="17"/>
      <c r="N27" s="262"/>
      <c r="O27" s="272"/>
      <c r="P27" s="279"/>
      <c r="Q27" s="285"/>
      <c r="R27" s="296"/>
    </row>
    <row r="28" spans="1:18" ht="18.75">
      <c r="A28" s="19">
        <v>11</v>
      </c>
      <c r="B28" s="13"/>
      <c r="C28" s="304"/>
      <c r="D28" s="14"/>
      <c r="E28" s="14"/>
      <c r="F28" s="15"/>
      <c r="G28" s="15"/>
      <c r="H28" s="16"/>
      <c r="I28" s="14"/>
      <c r="J28" s="14"/>
      <c r="K28" s="14"/>
      <c r="L28" s="15"/>
      <c r="M28" s="17"/>
      <c r="N28" s="262"/>
      <c r="O28" s="272"/>
      <c r="P28" s="279"/>
      <c r="Q28" s="285"/>
      <c r="R28" s="296"/>
    </row>
    <row r="29" spans="1:18" ht="18.75">
      <c r="A29" s="19">
        <v>12</v>
      </c>
      <c r="B29" s="13"/>
      <c r="C29" s="304"/>
      <c r="D29" s="14"/>
      <c r="E29" s="14"/>
      <c r="F29" s="15"/>
      <c r="G29" s="15"/>
      <c r="H29" s="16"/>
      <c r="I29" s="14"/>
      <c r="J29" s="14"/>
      <c r="K29" s="14"/>
      <c r="L29" s="15"/>
      <c r="M29" s="17"/>
      <c r="N29" s="262"/>
      <c r="O29" s="272"/>
      <c r="P29" s="279"/>
      <c r="Q29" s="285"/>
      <c r="R29" s="296"/>
    </row>
    <row r="30" spans="1:18" ht="18.75">
      <c r="A30" s="19">
        <v>13</v>
      </c>
      <c r="B30" s="13"/>
      <c r="C30" s="304"/>
      <c r="D30" s="14"/>
      <c r="E30" s="14"/>
      <c r="F30" s="15"/>
      <c r="G30" s="15"/>
      <c r="H30" s="16"/>
      <c r="I30" s="14"/>
      <c r="J30" s="14"/>
      <c r="K30" s="14"/>
      <c r="L30" s="15"/>
      <c r="M30" s="17"/>
      <c r="N30" s="262"/>
      <c r="O30" s="272"/>
      <c r="P30" s="279"/>
      <c r="Q30" s="285"/>
      <c r="R30" s="296"/>
    </row>
    <row r="31" spans="1:18" ht="18.75" hidden="1">
      <c r="A31" s="19">
        <v>14</v>
      </c>
      <c r="B31" s="13"/>
      <c r="C31" s="304"/>
      <c r="D31" s="14"/>
      <c r="E31" s="14"/>
      <c r="F31" s="15"/>
      <c r="G31" s="15"/>
      <c r="H31" s="16"/>
      <c r="I31" s="14"/>
      <c r="J31" s="14"/>
      <c r="K31" s="14"/>
      <c r="L31" s="15"/>
      <c r="M31" s="17"/>
      <c r="N31" s="262"/>
      <c r="O31" s="272"/>
      <c r="P31" s="279"/>
      <c r="Q31" s="285"/>
      <c r="R31" s="296"/>
    </row>
    <row r="32" spans="1:18" ht="18.75" hidden="1">
      <c r="A32" s="19">
        <v>15</v>
      </c>
      <c r="B32" s="13"/>
      <c r="C32" s="304"/>
      <c r="D32" s="14"/>
      <c r="E32" s="14"/>
      <c r="F32" s="15"/>
      <c r="G32" s="15"/>
      <c r="H32" s="16"/>
      <c r="I32" s="14"/>
      <c r="J32" s="14"/>
      <c r="K32" s="14"/>
      <c r="L32" s="15"/>
      <c r="M32" s="17"/>
      <c r="N32" s="262"/>
      <c r="O32" s="272"/>
      <c r="P32" s="279"/>
      <c r="Q32" s="285"/>
      <c r="R32" s="296"/>
    </row>
    <row r="33" spans="1:18" ht="18.75" hidden="1">
      <c r="A33" s="19">
        <v>16</v>
      </c>
      <c r="B33" s="13"/>
      <c r="C33" s="304"/>
      <c r="D33" s="14"/>
      <c r="E33" s="14"/>
      <c r="F33" s="15"/>
      <c r="G33" s="15"/>
      <c r="H33" s="16"/>
      <c r="I33" s="14"/>
      <c r="J33" s="14"/>
      <c r="K33" s="14"/>
      <c r="L33" s="15"/>
      <c r="M33" s="17"/>
    </row>
    <row r="34" spans="1:18" ht="18.75" hidden="1">
      <c r="A34" s="19">
        <v>17</v>
      </c>
      <c r="B34" s="13"/>
      <c r="C34" s="304"/>
      <c r="D34" s="14"/>
      <c r="E34" s="14"/>
      <c r="F34" s="15"/>
      <c r="G34" s="15"/>
      <c r="H34" s="16"/>
      <c r="I34" s="14"/>
      <c r="J34" s="14"/>
      <c r="K34" s="14"/>
      <c r="L34" s="15"/>
      <c r="M34" s="17"/>
    </row>
    <row r="35" spans="1:18" ht="18.75" hidden="1">
      <c r="A35" s="19">
        <v>18</v>
      </c>
      <c r="B35" s="13"/>
      <c r="C35" s="304"/>
      <c r="D35" s="14"/>
      <c r="E35" s="14"/>
      <c r="F35" s="14"/>
      <c r="G35" s="14"/>
      <c r="H35" s="16"/>
      <c r="I35" s="14"/>
      <c r="J35" s="14"/>
      <c r="K35" s="14"/>
      <c r="L35" s="15"/>
      <c r="M35" s="17"/>
    </row>
    <row r="36" spans="1:18" ht="22.5" thickBot="1">
      <c r="A36" s="9"/>
      <c r="B36" s="107" t="s">
        <v>66</v>
      </c>
      <c r="C36" s="108"/>
      <c r="D36" s="108"/>
      <c r="E36" s="107" t="s">
        <v>67</v>
      </c>
      <c r="F36" s="107"/>
      <c r="G36" s="107"/>
      <c r="H36" s="3"/>
      <c r="I36" s="3"/>
      <c r="J36" s="3"/>
      <c r="K36" s="3"/>
      <c r="L36" s="3"/>
      <c r="M36" s="4"/>
    </row>
    <row r="37" spans="1:18" ht="19.5" thickBot="1">
      <c r="A37" s="246" t="s">
        <v>46</v>
      </c>
      <c r="B37" s="246" t="s">
        <v>47</v>
      </c>
      <c r="C37" s="247" t="s">
        <v>48</v>
      </c>
      <c r="D37" s="246" t="s">
        <v>49</v>
      </c>
      <c r="E37" s="246" t="s">
        <v>50</v>
      </c>
      <c r="F37" s="246" t="s">
        <v>51</v>
      </c>
      <c r="G37" s="246" t="s">
        <v>52</v>
      </c>
      <c r="H37" s="246" t="s">
        <v>53</v>
      </c>
      <c r="I37" s="246" t="s">
        <v>54</v>
      </c>
      <c r="J37" s="246" t="s">
        <v>55</v>
      </c>
      <c r="K37" s="246" t="s">
        <v>56</v>
      </c>
      <c r="L37" s="247" t="s">
        <v>57</v>
      </c>
      <c r="M37" s="246" t="s">
        <v>58</v>
      </c>
    </row>
    <row r="38" spans="1:18" ht="18.75">
      <c r="A38" s="18">
        <v>1</v>
      </c>
      <c r="B38" s="13" t="s">
        <v>1506</v>
      </c>
      <c r="C38" s="51" t="s">
        <v>149</v>
      </c>
      <c r="D38" s="13"/>
      <c r="E38" s="13"/>
      <c r="F38" s="13"/>
      <c r="G38" s="22"/>
      <c r="H38" s="19"/>
      <c r="I38" s="23"/>
      <c r="J38" s="23"/>
      <c r="K38" s="304"/>
      <c r="L38" s="13"/>
      <c r="M38" s="22"/>
    </row>
    <row r="39" spans="1:18" ht="18.75">
      <c r="A39" s="19">
        <v>2</v>
      </c>
      <c r="B39" s="13"/>
      <c r="C39" s="13"/>
      <c r="D39" s="13"/>
      <c r="E39" s="13"/>
      <c r="F39" s="13"/>
      <c r="G39" s="22"/>
      <c r="H39" s="19"/>
      <c r="I39" s="23"/>
      <c r="J39" s="23"/>
      <c r="K39" s="304"/>
      <c r="L39" s="13"/>
      <c r="M39" s="22"/>
    </row>
    <row r="40" spans="1:18" ht="18.75">
      <c r="A40" s="19">
        <v>3</v>
      </c>
      <c r="B40" s="13"/>
      <c r="C40" s="13"/>
      <c r="D40" s="13"/>
      <c r="E40" s="13"/>
      <c r="F40" s="13"/>
      <c r="G40" s="22"/>
      <c r="H40" s="19"/>
      <c r="I40" s="23"/>
      <c r="J40" s="23"/>
      <c r="K40" s="304"/>
      <c r="L40" s="13"/>
      <c r="M40" s="22"/>
    </row>
    <row r="41" spans="1:18" ht="18.75">
      <c r="A41" s="19">
        <v>4</v>
      </c>
      <c r="B41" s="13"/>
      <c r="C41" s="13"/>
      <c r="D41" s="24"/>
      <c r="E41" s="24"/>
      <c r="F41" s="24"/>
      <c r="G41" s="22"/>
      <c r="H41" s="19"/>
      <c r="I41" s="304"/>
      <c r="J41" s="304"/>
      <c r="K41" s="13"/>
      <c r="L41" s="13"/>
      <c r="M41" s="22"/>
    </row>
    <row r="42" spans="1:18" ht="22.5" thickBot="1">
      <c r="A42" s="9"/>
      <c r="B42" s="107" t="s">
        <v>72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4"/>
    </row>
    <row r="43" spans="1:18" ht="19.5" thickBot="1">
      <c r="A43" s="249" t="s">
        <v>46</v>
      </c>
      <c r="B43" s="249" t="s">
        <v>47</v>
      </c>
      <c r="C43" s="250" t="s">
        <v>48</v>
      </c>
      <c r="D43" s="618" t="s">
        <v>75</v>
      </c>
      <c r="E43" s="619"/>
      <c r="F43" s="620" t="s">
        <v>76</v>
      </c>
      <c r="G43" s="621"/>
      <c r="H43" s="622" t="s">
        <v>77</v>
      </c>
      <c r="I43" s="618"/>
      <c r="J43" s="618"/>
      <c r="K43" s="618"/>
      <c r="L43" s="618"/>
      <c r="M43" s="623"/>
    </row>
    <row r="44" spans="1:18" ht="18.75">
      <c r="A44" s="306">
        <v>1</v>
      </c>
      <c r="B44" s="134"/>
      <c r="C44" s="134"/>
      <c r="D44" s="398"/>
      <c r="E44" s="398"/>
      <c r="F44" s="399"/>
      <c r="G44" s="400"/>
      <c r="H44" s="401"/>
      <c r="I44" s="398"/>
      <c r="J44" s="398"/>
      <c r="K44" s="398"/>
      <c r="L44" s="398"/>
      <c r="M44" s="402"/>
    </row>
    <row r="45" spans="1:18" ht="18.75">
      <c r="A45" s="307">
        <v>2</v>
      </c>
      <c r="B45" s="13"/>
      <c r="C45" s="13"/>
      <c r="D45" s="410"/>
      <c r="E45" s="410"/>
      <c r="F45" s="411"/>
      <c r="G45" s="412"/>
      <c r="H45" s="413"/>
      <c r="I45" s="410"/>
      <c r="J45" s="410"/>
      <c r="K45" s="410"/>
      <c r="L45" s="410"/>
      <c r="M45" s="414"/>
    </row>
    <row r="47" spans="1:18" ht="24" thickBot="1">
      <c r="A47" s="421" t="s">
        <v>101</v>
      </c>
      <c r="B47" s="422"/>
      <c r="C47" s="422"/>
      <c r="D47" s="422"/>
      <c r="E47" s="422"/>
      <c r="F47" s="422"/>
      <c r="G47" s="422"/>
      <c r="H47" s="292"/>
      <c r="I47" s="474" t="s">
        <v>89</v>
      </c>
      <c r="J47" s="474"/>
      <c r="K47" s="561">
        <v>42995</v>
      </c>
      <c r="L47" s="561"/>
      <c r="M47" s="561"/>
    </row>
    <row r="48" spans="1:18" ht="19.5" thickBot="1">
      <c r="A48" s="132" t="s">
        <v>46</v>
      </c>
      <c r="B48" s="132" t="s">
        <v>1496</v>
      </c>
      <c r="C48" s="132" t="s">
        <v>75</v>
      </c>
      <c r="D48" s="487" t="s">
        <v>1497</v>
      </c>
      <c r="E48" s="562"/>
      <c r="F48" s="488"/>
      <c r="G48" s="297" t="s">
        <v>75</v>
      </c>
      <c r="H48" s="487" t="s">
        <v>1498</v>
      </c>
      <c r="I48" s="488"/>
      <c r="J48" s="297" t="s">
        <v>75</v>
      </c>
      <c r="K48" s="563" t="s">
        <v>1499</v>
      </c>
      <c r="L48" s="564"/>
      <c r="M48" s="298" t="s">
        <v>75</v>
      </c>
      <c r="O48" s="273" t="s">
        <v>345</v>
      </c>
      <c r="P48" s="280" t="s">
        <v>346</v>
      </c>
      <c r="Q48" s="287" t="s">
        <v>1494</v>
      </c>
      <c r="R48" s="290" t="s">
        <v>1495</v>
      </c>
    </row>
    <row r="49" spans="1:18" ht="18.75">
      <c r="A49" s="25">
        <v>1</v>
      </c>
      <c r="B49" s="301" t="s">
        <v>1553</v>
      </c>
      <c r="C49" s="300" t="s">
        <v>104</v>
      </c>
      <c r="D49" s="565" t="s">
        <v>1548</v>
      </c>
      <c r="E49" s="427"/>
      <c r="F49" s="428"/>
      <c r="G49" s="28" t="s">
        <v>136</v>
      </c>
      <c r="H49" s="426" t="s">
        <v>1565</v>
      </c>
      <c r="I49" s="428"/>
      <c r="J49" s="291" t="s">
        <v>94</v>
      </c>
      <c r="K49" s="429" t="s">
        <v>1569</v>
      </c>
      <c r="L49" s="430"/>
      <c r="M49" s="305" t="s">
        <v>32</v>
      </c>
      <c r="O49" s="273">
        <v>1</v>
      </c>
      <c r="P49" s="280">
        <v>2</v>
      </c>
      <c r="Q49" s="287">
        <v>2</v>
      </c>
      <c r="R49" s="290">
        <v>1</v>
      </c>
    </row>
    <row r="50" spans="1:18" ht="18.75">
      <c r="A50" s="26">
        <v>2</v>
      </c>
      <c r="B50" s="301" t="s">
        <v>1540</v>
      </c>
      <c r="C50" s="300" t="s">
        <v>104</v>
      </c>
      <c r="D50" s="558" t="s">
        <v>1549</v>
      </c>
      <c r="E50" s="373"/>
      <c r="F50" s="374"/>
      <c r="G50" s="301" t="s">
        <v>136</v>
      </c>
      <c r="H50" s="372" t="s">
        <v>1566</v>
      </c>
      <c r="I50" s="374"/>
      <c r="J50" s="301" t="s">
        <v>10</v>
      </c>
      <c r="K50" s="375" t="s">
        <v>1533</v>
      </c>
      <c r="L50" s="376"/>
      <c r="M50" s="303" t="s">
        <v>134</v>
      </c>
      <c r="O50" s="273">
        <v>1</v>
      </c>
      <c r="P50" s="280">
        <v>2</v>
      </c>
      <c r="Q50" s="287">
        <v>2</v>
      </c>
      <c r="R50" s="290">
        <v>1</v>
      </c>
    </row>
    <row r="51" spans="1:18" ht="18.75">
      <c r="A51" s="26">
        <v>3</v>
      </c>
      <c r="B51" s="301" t="s">
        <v>1554</v>
      </c>
      <c r="C51" s="300" t="s">
        <v>105</v>
      </c>
      <c r="D51" s="558" t="s">
        <v>1559</v>
      </c>
      <c r="E51" s="373"/>
      <c r="F51" s="374"/>
      <c r="G51" s="301" t="s">
        <v>143</v>
      </c>
      <c r="H51" s="372" t="s">
        <v>1567</v>
      </c>
      <c r="I51" s="374"/>
      <c r="J51" s="301" t="s">
        <v>10</v>
      </c>
      <c r="K51" s="375"/>
      <c r="L51" s="376"/>
      <c r="M51" s="303"/>
      <c r="O51" s="273">
        <v>2</v>
      </c>
      <c r="P51" s="280">
        <v>2</v>
      </c>
      <c r="Q51" s="287">
        <v>2</v>
      </c>
    </row>
    <row r="52" spans="1:18" ht="18.75">
      <c r="A52" s="26">
        <v>4</v>
      </c>
      <c r="B52" s="301" t="s">
        <v>1555</v>
      </c>
      <c r="C52" s="300" t="s">
        <v>102</v>
      </c>
      <c r="D52" s="558" t="s">
        <v>1560</v>
      </c>
      <c r="E52" s="373"/>
      <c r="F52" s="374"/>
      <c r="G52" s="61" t="s">
        <v>143</v>
      </c>
      <c r="H52" s="372" t="s">
        <v>1568</v>
      </c>
      <c r="I52" s="374"/>
      <c r="J52" s="301" t="s">
        <v>6</v>
      </c>
      <c r="K52" s="559"/>
      <c r="L52" s="560"/>
      <c r="M52" s="303"/>
      <c r="O52" s="273">
        <v>1</v>
      </c>
      <c r="P52" s="280">
        <v>2</v>
      </c>
      <c r="Q52" s="287">
        <v>2</v>
      </c>
    </row>
    <row r="53" spans="1:18" ht="18.75">
      <c r="A53" s="26">
        <v>5</v>
      </c>
      <c r="B53" s="301" t="s">
        <v>1556</v>
      </c>
      <c r="C53" s="300" t="s">
        <v>102</v>
      </c>
      <c r="D53" s="558" t="s">
        <v>1561</v>
      </c>
      <c r="E53" s="373"/>
      <c r="F53" s="374"/>
      <c r="G53" s="301" t="s">
        <v>30</v>
      </c>
      <c r="H53" s="372"/>
      <c r="I53" s="374"/>
      <c r="J53" s="301"/>
      <c r="K53" s="375"/>
      <c r="L53" s="376"/>
      <c r="M53" s="303"/>
      <c r="O53" s="273">
        <v>1</v>
      </c>
      <c r="P53" s="280">
        <v>2</v>
      </c>
      <c r="Q53" s="287"/>
    </row>
    <row r="54" spans="1:18" ht="18.75">
      <c r="A54" s="26">
        <v>6</v>
      </c>
      <c r="B54" s="301" t="s">
        <v>1543</v>
      </c>
      <c r="C54" s="300" t="s">
        <v>1528</v>
      </c>
      <c r="D54" s="558" t="s">
        <v>1562</v>
      </c>
      <c r="E54" s="373"/>
      <c r="F54" s="374"/>
      <c r="G54" s="301" t="s">
        <v>32</v>
      </c>
      <c r="H54" s="372"/>
      <c r="I54" s="374"/>
      <c r="J54" s="301"/>
      <c r="K54" s="375"/>
      <c r="L54" s="376"/>
      <c r="M54" s="303"/>
      <c r="O54" s="273">
        <v>1</v>
      </c>
      <c r="P54" s="280">
        <v>1</v>
      </c>
      <c r="Q54" s="287"/>
    </row>
    <row r="55" spans="1:18" ht="18.75">
      <c r="A55" s="26">
        <v>7</v>
      </c>
      <c r="B55" s="301" t="s">
        <v>1557</v>
      </c>
      <c r="C55" s="300" t="s">
        <v>1528</v>
      </c>
      <c r="D55" s="558" t="s">
        <v>1563</v>
      </c>
      <c r="E55" s="373"/>
      <c r="F55" s="374"/>
      <c r="G55" s="301" t="s">
        <v>32</v>
      </c>
      <c r="H55" s="372"/>
      <c r="I55" s="374"/>
      <c r="J55" s="301"/>
      <c r="K55" s="375"/>
      <c r="L55" s="376"/>
      <c r="M55" s="303"/>
      <c r="O55" s="273">
        <v>1</v>
      </c>
      <c r="P55" s="280">
        <v>1</v>
      </c>
      <c r="Q55" s="287"/>
    </row>
    <row r="56" spans="1:18" ht="18.75">
      <c r="A56" s="26">
        <v>8</v>
      </c>
      <c r="B56" s="301" t="s">
        <v>1545</v>
      </c>
      <c r="C56" s="300" t="s">
        <v>106</v>
      </c>
      <c r="D56" s="558" t="s">
        <v>1306</v>
      </c>
      <c r="E56" s="373"/>
      <c r="F56" s="374"/>
      <c r="G56" s="301" t="s">
        <v>32</v>
      </c>
      <c r="H56" s="372"/>
      <c r="I56" s="374"/>
      <c r="J56" s="301"/>
      <c r="K56" s="375"/>
      <c r="L56" s="376"/>
      <c r="M56" s="303"/>
      <c r="O56" s="273">
        <v>2</v>
      </c>
      <c r="P56" s="280">
        <v>1</v>
      </c>
      <c r="Q56" s="287"/>
    </row>
    <row r="57" spans="1:18" ht="18.75">
      <c r="A57" s="26">
        <v>9</v>
      </c>
      <c r="B57" s="301" t="s">
        <v>1558</v>
      </c>
      <c r="C57" s="300" t="s">
        <v>106</v>
      </c>
      <c r="D57" s="558" t="s">
        <v>1564</v>
      </c>
      <c r="E57" s="373"/>
      <c r="F57" s="374"/>
      <c r="G57" s="301" t="s">
        <v>34</v>
      </c>
      <c r="H57" s="372"/>
      <c r="I57" s="374"/>
      <c r="J57" s="301"/>
      <c r="K57" s="375"/>
      <c r="L57" s="376"/>
      <c r="M57" s="303"/>
      <c r="O57" s="273">
        <v>2</v>
      </c>
      <c r="P57" s="280">
        <v>1</v>
      </c>
      <c r="Q57" s="287"/>
    </row>
    <row r="58" spans="1:18" ht="18.75">
      <c r="A58" s="26">
        <v>10</v>
      </c>
      <c r="B58" s="301" t="s">
        <v>1546</v>
      </c>
      <c r="C58" s="300" t="s">
        <v>106</v>
      </c>
      <c r="D58" s="558"/>
      <c r="E58" s="373"/>
      <c r="F58" s="374"/>
      <c r="G58" s="301"/>
      <c r="H58" s="372"/>
      <c r="I58" s="374"/>
      <c r="J58" s="301"/>
      <c r="K58" s="375"/>
      <c r="L58" s="376"/>
      <c r="M58" s="303"/>
      <c r="O58" s="273">
        <v>2</v>
      </c>
      <c r="P58" s="280"/>
      <c r="Q58" s="287"/>
    </row>
    <row r="59" spans="1:18" ht="18.75">
      <c r="A59" s="26">
        <v>11</v>
      </c>
      <c r="B59" s="301" t="s">
        <v>1547</v>
      </c>
      <c r="C59" s="300" t="s">
        <v>100</v>
      </c>
      <c r="D59" s="558"/>
      <c r="E59" s="373"/>
      <c r="F59" s="374"/>
      <c r="G59" s="301"/>
      <c r="H59" s="372"/>
      <c r="I59" s="374"/>
      <c r="J59" s="301"/>
      <c r="K59" s="375"/>
      <c r="L59" s="376"/>
      <c r="M59" s="303"/>
      <c r="O59" s="273">
        <v>2</v>
      </c>
      <c r="P59" s="280"/>
      <c r="Q59" s="287"/>
    </row>
    <row r="60" spans="1:18" ht="18.75">
      <c r="A60" s="26">
        <v>12</v>
      </c>
      <c r="B60" s="301"/>
      <c r="C60" s="300"/>
      <c r="D60" s="558"/>
      <c r="E60" s="373"/>
      <c r="F60" s="374"/>
      <c r="G60" s="61"/>
      <c r="H60" s="372"/>
      <c r="I60" s="374"/>
      <c r="J60" s="61"/>
      <c r="K60" s="375"/>
      <c r="L60" s="376"/>
      <c r="M60" s="303"/>
      <c r="O60" s="273"/>
      <c r="P60" s="280"/>
      <c r="Q60" s="287"/>
    </row>
    <row r="61" spans="1:18" ht="18.75">
      <c r="A61" s="26">
        <v>13</v>
      </c>
      <c r="B61" s="301"/>
      <c r="C61" s="300"/>
      <c r="D61" s="558"/>
      <c r="E61" s="373"/>
      <c r="F61" s="374"/>
      <c r="G61" s="301"/>
      <c r="H61" s="372"/>
      <c r="I61" s="374"/>
      <c r="J61" s="301"/>
      <c r="K61" s="375"/>
      <c r="L61" s="376"/>
      <c r="M61" s="303"/>
      <c r="O61" s="273"/>
      <c r="P61" s="280"/>
      <c r="Q61" s="287"/>
    </row>
    <row r="62" spans="1:18" ht="18.75">
      <c r="A62" s="26">
        <v>14</v>
      </c>
      <c r="B62" s="301"/>
      <c r="C62" s="300"/>
      <c r="D62" s="558"/>
      <c r="E62" s="373"/>
      <c r="F62" s="374"/>
      <c r="G62" s="301"/>
      <c r="H62" s="372"/>
      <c r="I62" s="374"/>
      <c r="J62" s="301"/>
      <c r="K62" s="375"/>
      <c r="L62" s="376"/>
      <c r="M62" s="303"/>
      <c r="O62" s="273"/>
      <c r="P62" s="280"/>
      <c r="Q62" s="287"/>
    </row>
    <row r="63" spans="1:18" ht="18.75">
      <c r="A63" s="26">
        <v>15</v>
      </c>
      <c r="B63" s="301"/>
      <c r="C63" s="300"/>
      <c r="D63" s="558"/>
      <c r="E63" s="373"/>
      <c r="F63" s="374"/>
      <c r="G63" s="301"/>
      <c r="H63" s="372"/>
      <c r="I63" s="374"/>
      <c r="J63" s="301"/>
      <c r="K63" s="375"/>
      <c r="L63" s="376"/>
      <c r="M63" s="303"/>
      <c r="O63" s="273"/>
      <c r="P63" s="280"/>
      <c r="Q63" s="287"/>
    </row>
    <row r="64" spans="1:18" ht="18.75">
      <c r="A64" s="26">
        <v>16</v>
      </c>
      <c r="B64" s="61"/>
      <c r="C64" s="293"/>
      <c r="D64" s="558"/>
      <c r="E64" s="373"/>
      <c r="F64" s="374"/>
      <c r="G64" s="301"/>
      <c r="H64" s="372"/>
      <c r="I64" s="374"/>
      <c r="J64" s="301"/>
      <c r="K64" s="559"/>
      <c r="L64" s="560"/>
      <c r="M64" s="303"/>
      <c r="O64" s="273"/>
      <c r="P64" s="280"/>
      <c r="Q64" s="287"/>
    </row>
    <row r="65" spans="1:17" ht="18.75">
      <c r="A65" s="26">
        <v>17</v>
      </c>
      <c r="B65" s="301"/>
      <c r="C65" s="293"/>
      <c r="D65" s="558"/>
      <c r="E65" s="373"/>
      <c r="F65" s="374"/>
      <c r="G65" s="61"/>
      <c r="H65" s="372"/>
      <c r="I65" s="374"/>
      <c r="J65" s="61"/>
      <c r="K65" s="375"/>
      <c r="L65" s="376"/>
      <c r="M65" s="303"/>
      <c r="O65" s="273"/>
      <c r="P65" s="280"/>
      <c r="Q65" s="287"/>
    </row>
    <row r="66" spans="1:17" ht="18.75">
      <c r="A66" s="26">
        <v>18</v>
      </c>
      <c r="B66" s="301"/>
      <c r="C66" s="293"/>
      <c r="D66" s="558"/>
      <c r="E66" s="373"/>
      <c r="F66" s="374"/>
      <c r="G66" s="301"/>
      <c r="H66" s="372"/>
      <c r="I66" s="374"/>
      <c r="J66" s="301"/>
      <c r="K66" s="375"/>
      <c r="L66" s="376"/>
      <c r="M66" s="303"/>
      <c r="O66" s="273"/>
      <c r="P66" s="280"/>
      <c r="Q66" s="287"/>
    </row>
    <row r="67" spans="1:17" ht="18.75">
      <c r="A67" s="26">
        <v>19</v>
      </c>
      <c r="B67" s="301"/>
      <c r="C67" s="293"/>
      <c r="D67" s="558"/>
      <c r="E67" s="373"/>
      <c r="F67" s="374"/>
      <c r="G67" s="301"/>
      <c r="H67" s="372"/>
      <c r="I67" s="374"/>
      <c r="J67" s="301"/>
      <c r="K67" s="375"/>
      <c r="L67" s="376"/>
      <c r="M67" s="303"/>
      <c r="O67" s="273"/>
      <c r="P67" s="280"/>
      <c r="Q67" s="287"/>
    </row>
    <row r="68" spans="1:17" ht="18.75">
      <c r="A68" s="26">
        <v>20</v>
      </c>
      <c r="B68" s="61"/>
      <c r="C68" s="293"/>
      <c r="D68" s="558"/>
      <c r="E68" s="373"/>
      <c r="F68" s="374"/>
      <c r="G68" s="301"/>
      <c r="H68" s="372"/>
      <c r="I68" s="374"/>
      <c r="J68" s="301"/>
      <c r="K68" s="375"/>
      <c r="L68" s="376"/>
      <c r="M68" s="303"/>
      <c r="O68" s="273"/>
      <c r="P68" s="280"/>
      <c r="Q68" s="287"/>
    </row>
    <row r="69" spans="1:17" ht="18.75">
      <c r="A69" s="26">
        <v>21</v>
      </c>
      <c r="B69" s="61"/>
      <c r="C69" s="293"/>
      <c r="D69" s="558"/>
      <c r="E69" s="373"/>
      <c r="F69" s="374"/>
      <c r="G69" s="301"/>
      <c r="H69" s="372"/>
      <c r="I69" s="374"/>
      <c r="J69" s="301"/>
      <c r="K69" s="375"/>
      <c r="L69" s="376"/>
      <c r="M69" s="303"/>
      <c r="O69" s="273"/>
      <c r="P69" s="280"/>
      <c r="Q69" s="287"/>
    </row>
    <row r="70" spans="1:17" ht="18.75">
      <c r="A70" s="26">
        <v>22</v>
      </c>
      <c r="B70" s="61"/>
      <c r="C70" s="293"/>
      <c r="D70" s="558"/>
      <c r="E70" s="373"/>
      <c r="F70" s="374"/>
      <c r="G70" s="301"/>
      <c r="H70" s="372"/>
      <c r="I70" s="374"/>
      <c r="J70" s="301"/>
      <c r="K70" s="375"/>
      <c r="L70" s="376"/>
      <c r="M70" s="303"/>
      <c r="O70" s="273"/>
      <c r="P70" s="280"/>
      <c r="Q70" s="287"/>
    </row>
    <row r="71" spans="1:17" ht="18.75">
      <c r="A71" s="26">
        <v>23</v>
      </c>
      <c r="B71" s="61"/>
      <c r="C71" s="293"/>
      <c r="D71" s="558"/>
      <c r="E71" s="373"/>
      <c r="F71" s="374"/>
      <c r="G71" s="301"/>
      <c r="H71" s="372"/>
      <c r="I71" s="374"/>
      <c r="J71" s="301"/>
      <c r="K71" s="375"/>
      <c r="L71" s="376"/>
      <c r="M71" s="303"/>
      <c r="O71" s="273"/>
      <c r="P71" s="280"/>
      <c r="Q71" s="287"/>
    </row>
    <row r="72" spans="1:17" ht="18.75">
      <c r="A72" s="26">
        <v>24</v>
      </c>
      <c r="B72" s="61"/>
      <c r="C72" s="293"/>
      <c r="D72" s="558"/>
      <c r="E72" s="373"/>
      <c r="F72" s="374"/>
      <c r="G72" s="301"/>
      <c r="H72" s="372"/>
      <c r="I72" s="374"/>
      <c r="J72" s="301"/>
      <c r="K72" s="375"/>
      <c r="L72" s="376"/>
      <c r="M72" s="303"/>
      <c r="O72" s="273"/>
      <c r="P72" s="280"/>
      <c r="Q72" s="287"/>
    </row>
    <row r="73" spans="1:17" ht="18.75">
      <c r="A73" s="26">
        <v>25</v>
      </c>
      <c r="B73" s="61"/>
      <c r="C73" s="293"/>
      <c r="D73" s="558"/>
      <c r="E73" s="373"/>
      <c r="F73" s="374"/>
      <c r="G73" s="301"/>
      <c r="H73" s="372"/>
      <c r="I73" s="374"/>
      <c r="J73" s="301"/>
      <c r="K73" s="375"/>
      <c r="L73" s="376"/>
      <c r="M73" s="303"/>
      <c r="O73" s="273"/>
      <c r="P73" s="280"/>
      <c r="Q73" s="287"/>
    </row>
    <row r="74" spans="1:17" ht="18.75">
      <c r="A74" s="26">
        <v>26</v>
      </c>
      <c r="B74" s="61"/>
      <c r="C74" s="293"/>
      <c r="D74" s="558"/>
      <c r="E74" s="373"/>
      <c r="F74" s="374"/>
      <c r="G74" s="301"/>
      <c r="H74" s="372"/>
      <c r="I74" s="374"/>
      <c r="J74" s="301"/>
      <c r="K74" s="375"/>
      <c r="L74" s="376"/>
      <c r="M74" s="303"/>
      <c r="O74" s="273"/>
      <c r="P74" s="280"/>
      <c r="Q74" s="287"/>
    </row>
    <row r="75" spans="1:17" ht="18.75">
      <c r="A75" s="26">
        <v>27</v>
      </c>
      <c r="B75" s="61"/>
      <c r="C75" s="293"/>
      <c r="D75" s="558"/>
      <c r="E75" s="373"/>
      <c r="F75" s="374"/>
      <c r="G75" s="301"/>
      <c r="H75" s="372"/>
      <c r="I75" s="374"/>
      <c r="J75" s="301"/>
      <c r="K75" s="375"/>
      <c r="L75" s="376"/>
      <c r="M75" s="303"/>
      <c r="O75" s="273"/>
      <c r="P75" s="280"/>
      <c r="Q75" s="287"/>
    </row>
    <row r="76" spans="1:17" ht="18.75">
      <c r="A76" s="26">
        <v>28</v>
      </c>
      <c r="B76" s="61"/>
      <c r="C76" s="293"/>
      <c r="D76" s="558"/>
      <c r="E76" s="373"/>
      <c r="F76" s="374"/>
      <c r="G76" s="301"/>
      <c r="H76" s="372"/>
      <c r="I76" s="374"/>
      <c r="J76" s="301"/>
      <c r="K76" s="375"/>
      <c r="L76" s="376"/>
      <c r="M76" s="303"/>
      <c r="O76" s="273"/>
      <c r="P76" s="280"/>
      <c r="Q76" s="287"/>
    </row>
    <row r="77" spans="1:17" ht="18.75">
      <c r="A77" s="26">
        <v>29</v>
      </c>
      <c r="B77" s="61"/>
      <c r="C77" s="293"/>
      <c r="D77" s="558"/>
      <c r="E77" s="373"/>
      <c r="F77" s="374"/>
      <c r="G77" s="301"/>
      <c r="H77" s="372"/>
      <c r="I77" s="374"/>
      <c r="J77" s="301"/>
      <c r="K77" s="375"/>
      <c r="L77" s="376"/>
      <c r="M77" s="303"/>
      <c r="O77" s="273"/>
      <c r="P77" s="280"/>
      <c r="Q77" s="287"/>
    </row>
    <row r="78" spans="1:17" ht="18.75">
      <c r="A78" s="26">
        <v>30</v>
      </c>
      <c r="B78" s="61"/>
      <c r="C78" s="293"/>
      <c r="D78" s="558"/>
      <c r="E78" s="373"/>
      <c r="F78" s="374"/>
      <c r="G78" s="301"/>
      <c r="H78" s="372"/>
      <c r="I78" s="374"/>
      <c r="J78" s="301"/>
      <c r="K78" s="375"/>
      <c r="L78" s="376"/>
      <c r="M78" s="303"/>
      <c r="O78" s="273"/>
      <c r="P78" s="280"/>
      <c r="Q78" s="287"/>
    </row>
    <row r="79" spans="1:17" ht="18.75">
      <c r="A79" s="26">
        <v>31</v>
      </c>
      <c r="B79" s="61"/>
      <c r="C79" s="293"/>
      <c r="D79" s="558"/>
      <c r="E79" s="373"/>
      <c r="F79" s="374"/>
      <c r="G79" s="301"/>
      <c r="H79" s="372"/>
      <c r="I79" s="374"/>
      <c r="J79" s="301"/>
      <c r="K79" s="375"/>
      <c r="L79" s="376"/>
      <c r="M79" s="303"/>
      <c r="O79" s="273"/>
      <c r="P79" s="280"/>
      <c r="Q79" s="287"/>
    </row>
    <row r="80" spans="1:17" ht="18.75">
      <c r="A80" s="26">
        <v>32</v>
      </c>
      <c r="B80" s="61"/>
      <c r="C80" s="293"/>
      <c r="D80" s="558"/>
      <c r="E80" s="373"/>
      <c r="F80" s="374"/>
      <c r="G80" s="301"/>
      <c r="H80" s="372"/>
      <c r="I80" s="374"/>
      <c r="J80" s="301"/>
      <c r="K80" s="375"/>
      <c r="L80" s="376"/>
      <c r="M80" s="303"/>
      <c r="O80" s="273"/>
      <c r="P80" s="280"/>
      <c r="Q80" s="287"/>
    </row>
    <row r="81" spans="1:17" ht="18.75">
      <c r="A81" s="26">
        <v>33</v>
      </c>
      <c r="B81" s="61"/>
      <c r="C81" s="293"/>
      <c r="D81" s="558"/>
      <c r="E81" s="373"/>
      <c r="F81" s="374"/>
      <c r="G81" s="301"/>
      <c r="H81" s="372"/>
      <c r="I81" s="374"/>
      <c r="J81" s="301"/>
      <c r="K81" s="375"/>
      <c r="L81" s="376"/>
      <c r="M81" s="303"/>
      <c r="O81" s="273"/>
      <c r="P81" s="280"/>
      <c r="Q81" s="287"/>
    </row>
    <row r="82" spans="1:17" ht="19.5" thickBot="1">
      <c r="A82" s="26">
        <v>34</v>
      </c>
      <c r="B82" s="61"/>
      <c r="C82" s="293"/>
      <c r="D82" s="630"/>
      <c r="E82" s="631"/>
      <c r="F82" s="632"/>
      <c r="G82" s="79"/>
      <c r="H82" s="633"/>
      <c r="I82" s="632"/>
      <c r="J82" s="301"/>
      <c r="K82" s="375"/>
      <c r="L82" s="376"/>
      <c r="M82" s="303"/>
      <c r="O82" s="273"/>
      <c r="P82" s="280"/>
      <c r="Q82" s="287"/>
    </row>
    <row r="83" spans="1:17" ht="22.5" thickBot="1">
      <c r="A83" s="624" t="s">
        <v>1484</v>
      </c>
      <c r="B83" s="625"/>
      <c r="C83" s="625"/>
      <c r="D83" s="626"/>
      <c r="E83" s="234" t="s">
        <v>1489</v>
      </c>
      <c r="F83" s="264">
        <v>0</v>
      </c>
      <c r="G83" s="234" t="s">
        <v>238</v>
      </c>
      <c r="H83" s="264"/>
      <c r="I83" s="235" t="s">
        <v>1483</v>
      </c>
      <c r="J83" s="264"/>
      <c r="K83" s="627"/>
      <c r="L83" s="628"/>
      <c r="M83" s="629"/>
      <c r="O83" s="273"/>
      <c r="P83" s="280"/>
      <c r="Q83" s="287"/>
    </row>
    <row r="84" spans="1:17" ht="22.5" thickBot="1">
      <c r="A84" s="544" t="s">
        <v>1485</v>
      </c>
      <c r="B84" s="545"/>
      <c r="C84" s="545"/>
      <c r="D84" s="545"/>
      <c r="E84" s="545"/>
      <c r="F84" s="545"/>
      <c r="G84" s="546" t="s">
        <v>243</v>
      </c>
      <c r="H84" s="547"/>
      <c r="I84" s="547"/>
      <c r="J84" s="548"/>
      <c r="K84" s="637" t="s">
        <v>242</v>
      </c>
      <c r="L84" s="638"/>
      <c r="M84" s="639"/>
      <c r="O84" s="273"/>
      <c r="P84" s="280"/>
      <c r="Q84" s="287"/>
    </row>
    <row r="85" spans="1:17" ht="18.75">
      <c r="A85" s="254" t="s">
        <v>190</v>
      </c>
      <c r="B85" s="263" t="s">
        <v>340</v>
      </c>
      <c r="C85" s="253" t="s">
        <v>75</v>
      </c>
      <c r="D85" s="308" t="s">
        <v>1486</v>
      </c>
      <c r="E85" s="549" t="s">
        <v>1487</v>
      </c>
      <c r="F85" s="550"/>
      <c r="G85" s="551"/>
      <c r="H85" s="552"/>
      <c r="I85" s="552"/>
      <c r="J85" s="552"/>
      <c r="K85" s="553"/>
      <c r="L85" s="554"/>
      <c r="M85" s="555"/>
      <c r="O85" s="273"/>
      <c r="P85" s="280"/>
      <c r="Q85" s="287"/>
    </row>
    <row r="86" spans="1:17" ht="18.75">
      <c r="A86" s="238">
        <v>1</v>
      </c>
      <c r="B86" s="255"/>
      <c r="C86" s="239"/>
      <c r="D86" s="299"/>
      <c r="E86" s="534"/>
      <c r="F86" s="535"/>
      <c r="G86" s="556"/>
      <c r="H86" s="557"/>
      <c r="I86" s="557"/>
      <c r="J86" s="557"/>
      <c r="K86" s="634"/>
      <c r="L86" s="635"/>
      <c r="M86" s="636"/>
      <c r="O86" s="273"/>
      <c r="P86" s="280"/>
      <c r="Q86" s="287"/>
    </row>
    <row r="87" spans="1:17" ht="18.75">
      <c r="A87" s="238">
        <v>2</v>
      </c>
      <c r="B87" s="240"/>
      <c r="C87" s="239"/>
      <c r="D87" s="299"/>
      <c r="E87" s="534"/>
      <c r="F87" s="535"/>
      <c r="G87" s="404"/>
      <c r="H87" s="405"/>
      <c r="I87" s="405"/>
      <c r="J87" s="405"/>
      <c r="K87" s="536"/>
      <c r="L87" s="537"/>
      <c r="M87" s="538"/>
      <c r="O87" s="273"/>
      <c r="P87" s="280"/>
      <c r="Q87" s="287"/>
    </row>
    <row r="88" spans="1:17" ht="19.5" thickBot="1">
      <c r="A88" s="238">
        <v>3</v>
      </c>
      <c r="B88" s="289"/>
      <c r="C88" s="239"/>
      <c r="D88" s="299"/>
      <c r="E88" s="539"/>
      <c r="F88" s="540"/>
      <c r="G88" s="495"/>
      <c r="H88" s="496"/>
      <c r="I88" s="496"/>
      <c r="J88" s="496"/>
      <c r="K88" s="541"/>
      <c r="L88" s="542"/>
      <c r="M88" s="543"/>
      <c r="O88" s="273"/>
      <c r="P88" s="280"/>
      <c r="Q88" s="287"/>
    </row>
    <row r="89" spans="1:17" ht="23.25">
      <c r="A89" s="9"/>
      <c r="B89" s="482" t="s">
        <v>81</v>
      </c>
      <c r="C89" s="482"/>
      <c r="D89" s="3"/>
      <c r="E89" s="3"/>
      <c r="F89" s="3"/>
      <c r="G89" s="3"/>
      <c r="H89" s="3"/>
      <c r="I89" s="3"/>
      <c r="J89" s="3"/>
      <c r="K89" s="482" t="s">
        <v>156</v>
      </c>
      <c r="L89" s="482"/>
      <c r="M89" s="3"/>
      <c r="O89" s="273"/>
      <c r="P89" s="280"/>
      <c r="Q89" s="287"/>
    </row>
    <row r="90" spans="1:17">
      <c r="O90" s="273"/>
      <c r="P90" s="280"/>
      <c r="Q90" s="287"/>
    </row>
    <row r="91" spans="1:17">
      <c r="O91" s="273"/>
      <c r="P91" s="280"/>
      <c r="Q91" s="287"/>
    </row>
    <row r="92" spans="1:17">
      <c r="O92" s="273"/>
      <c r="P92" s="280"/>
      <c r="Q92" s="287"/>
    </row>
    <row r="93" spans="1:17">
      <c r="O93" s="273"/>
      <c r="P93" s="280"/>
      <c r="Q93" s="287"/>
    </row>
    <row r="94" spans="1:17">
      <c r="O94" s="273"/>
      <c r="P94" s="280"/>
      <c r="Q94" s="287"/>
    </row>
    <row r="95" spans="1:17">
      <c r="O95" s="273"/>
      <c r="P95" s="280"/>
      <c r="Q95" s="287"/>
    </row>
    <row r="96" spans="1:17">
      <c r="O96" s="273"/>
      <c r="P96" s="280"/>
      <c r="Q96" s="287"/>
    </row>
    <row r="97" spans="15:17">
      <c r="O97" s="273"/>
      <c r="P97" s="280"/>
      <c r="Q97" s="287"/>
    </row>
    <row r="98" spans="15:17">
      <c r="O98" s="273"/>
      <c r="P98" s="280"/>
      <c r="Q98" s="287"/>
    </row>
    <row r="99" spans="15:17">
      <c r="O99" s="273"/>
      <c r="P99" s="280"/>
      <c r="Q99" s="287"/>
    </row>
    <row r="100" spans="15:17">
      <c r="O100" s="273"/>
      <c r="P100" s="280"/>
      <c r="Q100" s="287"/>
    </row>
    <row r="101" spans="15:17">
      <c r="O101" s="273"/>
      <c r="P101" s="280"/>
      <c r="Q101" s="287"/>
    </row>
    <row r="102" spans="15:17">
      <c r="O102" s="273"/>
      <c r="P102" s="280"/>
      <c r="Q102" s="287"/>
    </row>
    <row r="103" spans="15:17">
      <c r="O103" s="273"/>
      <c r="P103" s="280"/>
      <c r="Q103" s="287"/>
    </row>
    <row r="104" spans="15:17">
      <c r="O104" s="273"/>
      <c r="P104" s="280"/>
      <c r="Q104" s="287"/>
    </row>
    <row r="105" spans="15:17">
      <c r="O105" s="273"/>
      <c r="P105" s="280"/>
      <c r="Q105" s="287"/>
    </row>
    <row r="106" spans="15:17">
      <c r="O106" s="273"/>
      <c r="P106" s="280"/>
      <c r="Q106" s="287"/>
    </row>
    <row r="107" spans="15:17">
      <c r="O107" s="273"/>
      <c r="P107" s="280"/>
      <c r="Q107" s="287"/>
    </row>
    <row r="108" spans="15:17">
      <c r="O108" s="273"/>
      <c r="P108" s="280"/>
      <c r="Q108" s="287"/>
    </row>
  </sheetData>
  <mergeCells count="177">
    <mergeCell ref="F1:K2"/>
    <mergeCell ref="L1:M2"/>
    <mergeCell ref="A2:E2"/>
    <mergeCell ref="A3:D3"/>
    <mergeCell ref="E3:F3"/>
    <mergeCell ref="G3:I3"/>
    <mergeCell ref="L3:M3"/>
    <mergeCell ref="A10:M10"/>
    <mergeCell ref="A11:A12"/>
    <mergeCell ref="B11:C12"/>
    <mergeCell ref="E11:G12"/>
    <mergeCell ref="I11:L11"/>
    <mergeCell ref="I12:J12"/>
    <mergeCell ref="K12:L12"/>
    <mergeCell ref="L4:M4"/>
    <mergeCell ref="L5:M6"/>
    <mergeCell ref="A6:B6"/>
    <mergeCell ref="A7:B7"/>
    <mergeCell ref="L7:L9"/>
    <mergeCell ref="M7:M9"/>
    <mergeCell ref="A8:B8"/>
    <mergeCell ref="A9:B9"/>
    <mergeCell ref="A4:B5"/>
    <mergeCell ref="C4:E4"/>
    <mergeCell ref="F4:H4"/>
    <mergeCell ref="I4:I5"/>
    <mergeCell ref="J4:J5"/>
    <mergeCell ref="K4:K5"/>
    <mergeCell ref="B15:C15"/>
    <mergeCell ref="E15:G15"/>
    <mergeCell ref="I15:J15"/>
    <mergeCell ref="K15:L15"/>
    <mergeCell ref="A16:M16"/>
    <mergeCell ref="D43:E43"/>
    <mergeCell ref="F43:G43"/>
    <mergeCell ref="H43:M43"/>
    <mergeCell ref="B13:C13"/>
    <mergeCell ref="E13:G13"/>
    <mergeCell ref="I13:J13"/>
    <mergeCell ref="K13:L13"/>
    <mergeCell ref="B14:C14"/>
    <mergeCell ref="E14:G14"/>
    <mergeCell ref="I14:J14"/>
    <mergeCell ref="K14:L14"/>
    <mergeCell ref="A47:G47"/>
    <mergeCell ref="I47:J47"/>
    <mergeCell ref="K47:M47"/>
    <mergeCell ref="D48:F48"/>
    <mergeCell ref="H48:I48"/>
    <mergeCell ref="K48:L48"/>
    <mergeCell ref="D44:E44"/>
    <mergeCell ref="F44:G44"/>
    <mergeCell ref="H44:M44"/>
    <mergeCell ref="D45:E45"/>
    <mergeCell ref="F45:G45"/>
    <mergeCell ref="H45:M45"/>
    <mergeCell ref="D51:F51"/>
    <mergeCell ref="H51:I51"/>
    <mergeCell ref="K51:L51"/>
    <mergeCell ref="D52:F52"/>
    <mergeCell ref="H52:I52"/>
    <mergeCell ref="K52:L52"/>
    <mergeCell ref="D49:F49"/>
    <mergeCell ref="H49:I49"/>
    <mergeCell ref="K49:L49"/>
    <mergeCell ref="D50:F50"/>
    <mergeCell ref="H50:I50"/>
    <mergeCell ref="K50:L50"/>
    <mergeCell ref="D55:F55"/>
    <mergeCell ref="H55:I55"/>
    <mergeCell ref="K55:L55"/>
    <mergeCell ref="D56:F56"/>
    <mergeCell ref="H56:I56"/>
    <mergeCell ref="K56:L56"/>
    <mergeCell ref="D53:F53"/>
    <mergeCell ref="H53:I53"/>
    <mergeCell ref="K53:L53"/>
    <mergeCell ref="D54:F54"/>
    <mergeCell ref="H54:I54"/>
    <mergeCell ref="K54:L54"/>
    <mergeCell ref="D59:F59"/>
    <mergeCell ref="H59:I59"/>
    <mergeCell ref="K59:L59"/>
    <mergeCell ref="D60:F60"/>
    <mergeCell ref="H60:I60"/>
    <mergeCell ref="K60:L60"/>
    <mergeCell ref="D57:F57"/>
    <mergeCell ref="H57:I57"/>
    <mergeCell ref="K57:L57"/>
    <mergeCell ref="D58:F58"/>
    <mergeCell ref="H58:I58"/>
    <mergeCell ref="K58:L58"/>
    <mergeCell ref="D63:F63"/>
    <mergeCell ref="H63:I63"/>
    <mergeCell ref="K63:L63"/>
    <mergeCell ref="D64:F64"/>
    <mergeCell ref="H64:I64"/>
    <mergeCell ref="K64:L64"/>
    <mergeCell ref="D61:F61"/>
    <mergeCell ref="H61:I61"/>
    <mergeCell ref="K61:L61"/>
    <mergeCell ref="D62:F62"/>
    <mergeCell ref="H62:I62"/>
    <mergeCell ref="K62:L62"/>
    <mergeCell ref="D67:F67"/>
    <mergeCell ref="H67:I67"/>
    <mergeCell ref="K67:L67"/>
    <mergeCell ref="D68:F68"/>
    <mergeCell ref="H68:I68"/>
    <mergeCell ref="K68:L68"/>
    <mergeCell ref="D65:F65"/>
    <mergeCell ref="H65:I65"/>
    <mergeCell ref="K65:L65"/>
    <mergeCell ref="D66:F66"/>
    <mergeCell ref="H66:I66"/>
    <mergeCell ref="K66:L66"/>
    <mergeCell ref="D71:F71"/>
    <mergeCell ref="H71:I71"/>
    <mergeCell ref="K71:L71"/>
    <mergeCell ref="D72:F72"/>
    <mergeCell ref="H72:I72"/>
    <mergeCell ref="K72:L72"/>
    <mergeCell ref="D69:F69"/>
    <mergeCell ref="H69:I69"/>
    <mergeCell ref="K69:L69"/>
    <mergeCell ref="D70:F70"/>
    <mergeCell ref="H70:I70"/>
    <mergeCell ref="K70:L70"/>
    <mergeCell ref="D75:F75"/>
    <mergeCell ref="H75:I75"/>
    <mergeCell ref="K75:L75"/>
    <mergeCell ref="D76:F76"/>
    <mergeCell ref="H76:I76"/>
    <mergeCell ref="K76:L76"/>
    <mergeCell ref="D73:F73"/>
    <mergeCell ref="H73:I73"/>
    <mergeCell ref="K73:L73"/>
    <mergeCell ref="D74:F74"/>
    <mergeCell ref="H74:I74"/>
    <mergeCell ref="K74:L74"/>
    <mergeCell ref="D79:F79"/>
    <mergeCell ref="H79:I79"/>
    <mergeCell ref="K79:L79"/>
    <mergeCell ref="D80:F80"/>
    <mergeCell ref="H80:I80"/>
    <mergeCell ref="K80:L80"/>
    <mergeCell ref="D77:F77"/>
    <mergeCell ref="H77:I77"/>
    <mergeCell ref="K77:L77"/>
    <mergeCell ref="D78:F78"/>
    <mergeCell ref="H78:I78"/>
    <mergeCell ref="K78:L78"/>
    <mergeCell ref="A83:D83"/>
    <mergeCell ref="K83:M83"/>
    <mergeCell ref="A84:F84"/>
    <mergeCell ref="G84:J84"/>
    <mergeCell ref="K84:M84"/>
    <mergeCell ref="E85:F85"/>
    <mergeCell ref="G85:J85"/>
    <mergeCell ref="K85:M85"/>
    <mergeCell ref="D81:F81"/>
    <mergeCell ref="H81:I81"/>
    <mergeCell ref="K81:L81"/>
    <mergeCell ref="D82:F82"/>
    <mergeCell ref="H82:I82"/>
    <mergeCell ref="K82:L82"/>
    <mergeCell ref="E88:F88"/>
    <mergeCell ref="G88:J88"/>
    <mergeCell ref="K88:M88"/>
    <mergeCell ref="B89:C89"/>
    <mergeCell ref="K89:L89"/>
    <mergeCell ref="E86:F86"/>
    <mergeCell ref="G86:J86"/>
    <mergeCell ref="K86:M86"/>
    <mergeCell ref="E87:F87"/>
    <mergeCell ref="G87:J87"/>
    <mergeCell ref="K87:M87"/>
  </mergeCells>
  <dataValidations count="12">
    <dataValidation type="list" allowBlank="1" showInputMessage="1" showErrorMessage="1" sqref="J49:J72 G49:G72 D22:K35 D18:I20 M49:M72 D45:E45 C49:C72">
      <formula1>CL</formula1>
    </dataValidation>
    <dataValidation type="list" allowBlank="1" showInputMessage="1" showErrorMessage="1" sqref="C45 C18:C20 C22:C35">
      <formula1>M</formula1>
    </dataValidation>
    <dataValidation type="list" allowBlank="1" showInputMessage="1" showErrorMessage="1" sqref="I47:J47 E3:F3">
      <formula1>J</formula1>
    </dataValidation>
    <dataValidation type="list" allowBlank="1" showInputMessage="1" showErrorMessage="1" sqref="F45:G45">
      <formula1>T</formula1>
    </dataValidation>
    <dataValidation type="list" allowBlank="1" showInputMessage="1" showErrorMessage="1" sqref="B45 B18:B29">
      <formula1>P</formula1>
    </dataValidation>
    <dataValidation type="list" allowBlank="1" showInputMessage="1" showErrorMessage="1" sqref="L38:L41 L18:L35">
      <formula1>OBSE</formula1>
    </dataValidation>
    <dataValidation type="list" allowBlank="1" showInputMessage="1" showErrorMessage="1" sqref="C38:C41">
      <formula1>CAT</formula1>
    </dataValidation>
    <dataValidation type="list" allowBlank="1" showInputMessage="1" showErrorMessage="1" sqref="B38:B41">
      <formula1>adj</formula1>
    </dataValidation>
    <dataValidation type="list" allowBlank="1" showInputMessage="1" showErrorMessage="1" sqref="J18:K21 D21:I21">
      <formula1>LCA</formula1>
    </dataValidation>
    <dataValidation type="list" allowBlank="1" showInputMessage="1" showErrorMessage="1" sqref="C21">
      <formula1>MAT</formula1>
    </dataValidation>
    <dataValidation type="list" allowBlank="1" showInputMessage="1" showErrorMessage="1" sqref="D38:K41">
      <formula1>#REF!</formula1>
    </dataValidation>
    <dataValidation type="list" allowBlank="1" showInputMessage="1" showErrorMessage="1" sqref="B30:B35">
      <formula1>$B$85:$B$127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R108"/>
  <sheetViews>
    <sheetView rightToLeft="1" view="pageLayout" topLeftCell="B1" workbookViewId="0">
      <selection activeCell="C8" sqref="C8"/>
    </sheetView>
  </sheetViews>
  <sheetFormatPr baseColWidth="10" defaultRowHeight="15"/>
  <cols>
    <col min="1" max="1" width="5.28515625" style="259" customWidth="1"/>
    <col min="2" max="2" width="12.7109375" style="259" customWidth="1"/>
    <col min="3" max="3" width="7.7109375" style="259" customWidth="1"/>
    <col min="4" max="4" width="8.140625" style="259" customWidth="1"/>
    <col min="5" max="5" width="7.140625" style="259" customWidth="1"/>
    <col min="6" max="6" width="6.42578125" style="259" customWidth="1"/>
    <col min="7" max="7" width="6.85546875" style="259" customWidth="1"/>
    <col min="8" max="8" width="7.140625" style="259" customWidth="1"/>
    <col min="9" max="9" width="6.28515625" style="259" customWidth="1"/>
    <col min="10" max="10" width="8.140625" style="259" customWidth="1"/>
    <col min="11" max="11" width="7" style="259" customWidth="1"/>
    <col min="12" max="12" width="9" style="259" customWidth="1"/>
    <col min="13" max="13" width="7.42578125" style="259" customWidth="1"/>
    <col min="14" max="14" width="6.42578125" style="259" customWidth="1"/>
    <col min="15" max="15" width="7" style="268" customWidth="1"/>
    <col min="16" max="16" width="5.85546875" style="274" customWidth="1"/>
    <col min="17" max="17" width="7.140625" style="286" customWidth="1"/>
    <col min="18" max="18" width="8.140625" style="290" customWidth="1"/>
    <col min="19" max="47" width="8.140625" style="259" customWidth="1"/>
    <col min="48" max="66" width="8.42578125" style="259" customWidth="1"/>
    <col min="67" max="16384" width="11.42578125" style="259"/>
  </cols>
  <sheetData>
    <row r="1" spans="1:18" ht="24.75" customHeight="1">
      <c r="A1" s="302" t="s">
        <v>1501</v>
      </c>
      <c r="B1" s="302"/>
      <c r="C1" s="302"/>
      <c r="D1" s="302"/>
      <c r="F1" s="585" t="s">
        <v>1505</v>
      </c>
      <c r="G1" s="586"/>
      <c r="H1" s="586"/>
      <c r="I1" s="586"/>
      <c r="J1" s="586"/>
      <c r="K1" s="587"/>
      <c r="L1" s="596">
        <v>9</v>
      </c>
      <c r="M1" s="597"/>
    </row>
    <row r="2" spans="1:18" ht="28.5" customHeight="1" thickBot="1">
      <c r="A2" s="591" t="s">
        <v>1</v>
      </c>
      <c r="B2" s="591"/>
      <c r="C2" s="591"/>
      <c r="D2" s="591"/>
      <c r="E2" s="591"/>
      <c r="F2" s="588"/>
      <c r="G2" s="589"/>
      <c r="H2" s="589"/>
      <c r="I2" s="589"/>
      <c r="J2" s="589"/>
      <c r="K2" s="590"/>
      <c r="L2" s="598"/>
      <c r="M2" s="599"/>
    </row>
    <row r="3" spans="1:18" ht="22.5" customHeight="1" thickBot="1">
      <c r="A3" s="610" t="s">
        <v>1504</v>
      </c>
      <c r="B3" s="610"/>
      <c r="C3" s="610"/>
      <c r="D3" s="610"/>
      <c r="E3" s="608" t="s">
        <v>92</v>
      </c>
      <c r="F3" s="608"/>
      <c r="G3" s="609">
        <v>42996</v>
      </c>
      <c r="H3" s="609"/>
      <c r="I3" s="609"/>
      <c r="L3" s="600" t="s">
        <v>1502</v>
      </c>
      <c r="M3" s="601"/>
    </row>
    <row r="4" spans="1:18" ht="22.5" thickBot="1">
      <c r="A4" s="476" t="s">
        <v>12</v>
      </c>
      <c r="B4" s="477"/>
      <c r="C4" s="480" t="s">
        <v>1527</v>
      </c>
      <c r="D4" s="480"/>
      <c r="E4" s="480"/>
      <c r="F4" s="480" t="s">
        <v>14</v>
      </c>
      <c r="G4" s="480"/>
      <c r="H4" s="481"/>
      <c r="I4" s="606" t="s">
        <v>1491</v>
      </c>
      <c r="J4" s="607" t="s">
        <v>1492</v>
      </c>
      <c r="K4" s="604" t="s">
        <v>1488</v>
      </c>
      <c r="L4" s="602" t="s">
        <v>1503</v>
      </c>
      <c r="M4" s="603"/>
      <c r="N4" s="257"/>
      <c r="O4" s="269"/>
      <c r="P4" s="275"/>
      <c r="Q4" s="281">
        <v>29</v>
      </c>
      <c r="R4" s="260"/>
    </row>
    <row r="5" spans="1:18" ht="19.5" thickBot="1">
      <c r="A5" s="478"/>
      <c r="B5" s="479"/>
      <c r="C5" s="45" t="s">
        <v>17</v>
      </c>
      <c r="D5" s="46" t="s">
        <v>18</v>
      </c>
      <c r="E5" s="46" t="s">
        <v>19</v>
      </c>
      <c r="F5" s="46" t="s">
        <v>17</v>
      </c>
      <c r="G5" s="46" t="s">
        <v>18</v>
      </c>
      <c r="H5" s="122" t="s">
        <v>19</v>
      </c>
      <c r="I5" s="606"/>
      <c r="J5" s="607"/>
      <c r="K5" s="605"/>
      <c r="L5" s="592" t="s">
        <v>15</v>
      </c>
      <c r="M5" s="593"/>
      <c r="N5" s="110"/>
      <c r="P5" s="276"/>
      <c r="Q5" s="282">
        <v>37</v>
      </c>
    </row>
    <row r="6" spans="1:18" ht="22.5" thickBot="1">
      <c r="A6" s="462" t="s">
        <v>22</v>
      </c>
      <c r="B6" s="463"/>
      <c r="C6" s="231"/>
      <c r="D6" s="232"/>
      <c r="E6" s="232">
        <f>SUM(C6:D6)</f>
        <v>0</v>
      </c>
      <c r="F6" s="265">
        <f>COUNTIF(O49:O82,1)</f>
        <v>6</v>
      </c>
      <c r="G6" s="265">
        <f>COUNTIF(O49:O82,2)</f>
        <v>3</v>
      </c>
      <c r="H6" s="256">
        <f>SUM(F6:G6)</f>
        <v>9</v>
      </c>
      <c r="I6" s="233">
        <v>0</v>
      </c>
      <c r="J6" s="232">
        <f>I6*E6</f>
        <v>0</v>
      </c>
      <c r="K6" s="251">
        <v>0</v>
      </c>
      <c r="L6" s="594"/>
      <c r="M6" s="595"/>
      <c r="N6" s="110"/>
      <c r="P6" s="276"/>
      <c r="Q6" s="282">
        <v>92</v>
      </c>
    </row>
    <row r="7" spans="1:18" ht="27.75">
      <c r="A7" s="466" t="s">
        <v>25</v>
      </c>
      <c r="B7" s="467"/>
      <c r="C7" s="231"/>
      <c r="D7" s="232"/>
      <c r="E7" s="232">
        <f t="shared" ref="E7:E9" si="0">SUM(C7:D7)</f>
        <v>0</v>
      </c>
      <c r="F7" s="265">
        <f>COUNTIF(P49:P82,1)</f>
        <v>1</v>
      </c>
      <c r="G7" s="265">
        <f>COUNTIF(P49:P82,2)</f>
        <v>2</v>
      </c>
      <c r="H7" s="256">
        <f>SUM(F7:G7)</f>
        <v>3</v>
      </c>
      <c r="I7" s="233">
        <v>0</v>
      </c>
      <c r="J7" s="232">
        <f>I7*E7</f>
        <v>0</v>
      </c>
      <c r="K7" s="252">
        <v>0</v>
      </c>
      <c r="L7" s="579" t="e">
        <f>(K9/J9)*100</f>
        <v>#DIV/0!</v>
      </c>
      <c r="M7" s="527" t="s">
        <v>26</v>
      </c>
      <c r="N7" s="258"/>
      <c r="O7" s="270"/>
      <c r="P7" s="277"/>
      <c r="Q7" s="283">
        <v>3</v>
      </c>
      <c r="R7" s="294"/>
    </row>
    <row r="8" spans="1:18" ht="21.75">
      <c r="A8" s="466" t="s">
        <v>29</v>
      </c>
      <c r="B8" s="467"/>
      <c r="C8" s="231"/>
      <c r="D8" s="232"/>
      <c r="E8" s="232">
        <f t="shared" si="0"/>
        <v>0</v>
      </c>
      <c r="F8" s="265">
        <f>COUNTIF(Q49:Q183,1)</f>
        <v>0</v>
      </c>
      <c r="G8" s="265">
        <f>COUNTIF(R49:R110,2)</f>
        <v>0</v>
      </c>
      <c r="H8" s="256">
        <f>SUM(F8:G8)</f>
        <v>0</v>
      </c>
      <c r="I8" s="233">
        <v>0</v>
      </c>
      <c r="J8" s="232">
        <f>I8*E8</f>
        <v>0</v>
      </c>
      <c r="K8" s="252">
        <v>0</v>
      </c>
      <c r="L8" s="580"/>
      <c r="M8" s="527"/>
      <c r="N8" s="110"/>
      <c r="P8" s="276"/>
      <c r="Q8" s="282">
        <v>32</v>
      </c>
    </row>
    <row r="9" spans="1:18" ht="22.5" thickBot="1">
      <c r="A9" s="581" t="s">
        <v>19</v>
      </c>
      <c r="B9" s="582"/>
      <c r="C9" s="242">
        <f>SUM(C6:C8)</f>
        <v>0</v>
      </c>
      <c r="D9" s="242">
        <f>SUM(D6:D8)</f>
        <v>0</v>
      </c>
      <c r="E9" s="232">
        <f t="shared" si="0"/>
        <v>0</v>
      </c>
      <c r="F9" s="241">
        <f>SUM(F6:F8)</f>
        <v>7</v>
      </c>
      <c r="G9" s="241">
        <f>SUM(G6:G8)</f>
        <v>5</v>
      </c>
      <c r="H9" s="243">
        <f>SUM(F9:G9)</f>
        <v>12</v>
      </c>
      <c r="I9" s="241">
        <f>SUM(I6:I8)</f>
        <v>0</v>
      </c>
      <c r="J9" s="236">
        <f>SUM(J6:J8)</f>
        <v>0</v>
      </c>
      <c r="K9" s="237">
        <f>K6+K7+K8</f>
        <v>0</v>
      </c>
      <c r="L9" s="580"/>
      <c r="M9" s="527"/>
      <c r="N9" s="110"/>
      <c r="P9" s="276"/>
      <c r="Q9" s="282">
        <v>20</v>
      </c>
    </row>
    <row r="10" spans="1:18" ht="24" thickBot="1">
      <c r="A10" s="611" t="s">
        <v>194</v>
      </c>
      <c r="B10" s="612"/>
      <c r="C10" s="612"/>
      <c r="D10" s="612"/>
      <c r="E10" s="612"/>
      <c r="F10" s="612"/>
      <c r="G10" s="612"/>
      <c r="H10" s="612"/>
      <c r="I10" s="612"/>
      <c r="J10" s="612"/>
      <c r="K10" s="612"/>
      <c r="L10" s="612"/>
      <c r="M10" s="613"/>
      <c r="N10" s="261"/>
      <c r="O10" s="271"/>
      <c r="P10" s="278"/>
      <c r="Q10" s="284">
        <v>12</v>
      </c>
      <c r="R10" s="295"/>
    </row>
    <row r="11" spans="1:18" ht="24" thickBot="1">
      <c r="A11" s="614" t="s">
        <v>46</v>
      </c>
      <c r="B11" s="566" t="s">
        <v>191</v>
      </c>
      <c r="C11" s="567"/>
      <c r="D11" s="244" t="s">
        <v>188</v>
      </c>
      <c r="E11" s="570" t="s">
        <v>192</v>
      </c>
      <c r="F11" s="571"/>
      <c r="G11" s="572"/>
      <c r="H11" s="244" t="s">
        <v>190</v>
      </c>
      <c r="I11" s="576" t="s">
        <v>193</v>
      </c>
      <c r="J11" s="577"/>
      <c r="K11" s="577"/>
      <c r="L11" s="578"/>
      <c r="M11" s="244" t="s">
        <v>188</v>
      </c>
      <c r="N11" s="262"/>
      <c r="O11" s="272"/>
      <c r="P11" s="279"/>
      <c r="Q11" s="285">
        <v>56</v>
      </c>
      <c r="R11" s="296"/>
    </row>
    <row r="12" spans="1:18" ht="19.5" thickBot="1">
      <c r="A12" s="615"/>
      <c r="B12" s="568"/>
      <c r="C12" s="569"/>
      <c r="D12" s="245" t="s">
        <v>189</v>
      </c>
      <c r="E12" s="573"/>
      <c r="F12" s="574"/>
      <c r="G12" s="575"/>
      <c r="H12" s="245" t="s">
        <v>189</v>
      </c>
      <c r="I12" s="583" t="s">
        <v>1510</v>
      </c>
      <c r="J12" s="584"/>
      <c r="K12" s="583" t="s">
        <v>1511</v>
      </c>
      <c r="L12" s="584"/>
      <c r="M12" s="245" t="s">
        <v>189</v>
      </c>
      <c r="N12" s="262"/>
      <c r="O12" s="272"/>
      <c r="P12" s="279"/>
      <c r="Q12" s="285"/>
      <c r="R12" s="296"/>
    </row>
    <row r="13" spans="1:18" ht="19.5" thickBot="1">
      <c r="A13" s="25">
        <v>1</v>
      </c>
      <c r="B13" s="429"/>
      <c r="C13" s="430"/>
      <c r="D13" s="25"/>
      <c r="E13" s="451"/>
      <c r="F13" s="453"/>
      <c r="G13" s="452"/>
      <c r="H13" s="266"/>
      <c r="I13" s="451"/>
      <c r="J13" s="452"/>
      <c r="K13" s="453"/>
      <c r="L13" s="452"/>
      <c r="M13" s="77"/>
      <c r="N13" s="262"/>
      <c r="O13" s="272"/>
      <c r="P13" s="279"/>
      <c r="Q13" s="288">
        <f>SUM(Q4:Q12)</f>
        <v>281</v>
      </c>
      <c r="R13" s="296"/>
    </row>
    <row r="14" spans="1:18" ht="18.75">
      <c r="A14" s="26">
        <v>2</v>
      </c>
      <c r="B14" s="375"/>
      <c r="C14" s="376"/>
      <c r="D14" s="26"/>
      <c r="E14" s="457"/>
      <c r="F14" s="459"/>
      <c r="G14" s="458"/>
      <c r="H14" s="266"/>
      <c r="I14" s="457"/>
      <c r="J14" s="458"/>
      <c r="K14" s="459"/>
      <c r="L14" s="458"/>
      <c r="M14" s="301"/>
      <c r="N14" s="262"/>
      <c r="O14" s="272"/>
      <c r="P14" s="279"/>
      <c r="Q14" s="285"/>
      <c r="R14" s="296"/>
    </row>
    <row r="15" spans="1:18" ht="18.75">
      <c r="A15" s="26">
        <v>3</v>
      </c>
      <c r="B15" s="375"/>
      <c r="C15" s="376"/>
      <c r="D15" s="26"/>
      <c r="E15" s="454"/>
      <c r="F15" s="455"/>
      <c r="G15" s="456"/>
      <c r="H15" s="72"/>
      <c r="I15" s="457"/>
      <c r="J15" s="458"/>
      <c r="K15" s="459"/>
      <c r="L15" s="458"/>
      <c r="M15" s="301"/>
      <c r="N15" s="262"/>
      <c r="O15" s="272"/>
      <c r="P15" s="279"/>
      <c r="Q15" s="285"/>
      <c r="R15" s="296"/>
    </row>
    <row r="16" spans="1:18" ht="24" thickBot="1">
      <c r="A16" s="616" t="s">
        <v>42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617"/>
      <c r="N16" s="262"/>
      <c r="O16" s="272"/>
      <c r="P16" s="279"/>
      <c r="Q16" s="285"/>
      <c r="R16" s="296"/>
    </row>
    <row r="17" spans="1:18" ht="19.5" thickBot="1">
      <c r="A17" s="246" t="s">
        <v>46</v>
      </c>
      <c r="B17" s="246" t="s">
        <v>47</v>
      </c>
      <c r="C17" s="247" t="s">
        <v>48</v>
      </c>
      <c r="D17" s="246" t="s">
        <v>49</v>
      </c>
      <c r="E17" s="246" t="s">
        <v>50</v>
      </c>
      <c r="F17" s="246" t="s">
        <v>51</v>
      </c>
      <c r="G17" s="246" t="s">
        <v>52</v>
      </c>
      <c r="H17" s="248" t="s">
        <v>53</v>
      </c>
      <c r="I17" s="248" t="s">
        <v>54</v>
      </c>
      <c r="J17" s="248" t="s">
        <v>55</v>
      </c>
      <c r="K17" s="246" t="s">
        <v>56</v>
      </c>
      <c r="L17" s="247" t="s">
        <v>57</v>
      </c>
      <c r="M17" s="246" t="s">
        <v>58</v>
      </c>
      <c r="N17" s="262"/>
      <c r="O17" s="272"/>
      <c r="P17" s="279"/>
      <c r="Q17" s="285"/>
      <c r="R17" s="296"/>
    </row>
    <row r="18" spans="1:18" ht="18.75">
      <c r="A18" s="12">
        <v>1</v>
      </c>
      <c r="B18" s="13" t="s">
        <v>1529</v>
      </c>
      <c r="C18" s="304" t="s">
        <v>20</v>
      </c>
      <c r="D18" s="14" t="s">
        <v>32</v>
      </c>
      <c r="E18" s="14" t="s">
        <v>136</v>
      </c>
      <c r="F18" s="14" t="s">
        <v>106</v>
      </c>
      <c r="G18" s="15" t="s">
        <v>106</v>
      </c>
      <c r="H18" s="16"/>
      <c r="I18" s="14"/>
      <c r="J18" s="14"/>
      <c r="K18" s="14"/>
      <c r="L18" s="15"/>
      <c r="M18" s="17"/>
      <c r="N18" s="262"/>
      <c r="O18" s="272"/>
      <c r="P18" s="279"/>
      <c r="Q18" s="285"/>
      <c r="R18" s="296"/>
    </row>
    <row r="19" spans="1:18" ht="18.75">
      <c r="A19" s="19">
        <v>2</v>
      </c>
      <c r="B19" s="13" t="s">
        <v>315</v>
      </c>
      <c r="C19" s="304" t="s">
        <v>59</v>
      </c>
      <c r="D19" s="14"/>
      <c r="E19" s="14"/>
      <c r="F19" s="14" t="s">
        <v>103</v>
      </c>
      <c r="G19" s="15" t="s">
        <v>103</v>
      </c>
      <c r="H19" s="16" t="s">
        <v>34</v>
      </c>
      <c r="I19" s="14"/>
      <c r="J19" s="14" t="s">
        <v>30</v>
      </c>
      <c r="K19" s="14" t="s">
        <v>100</v>
      </c>
      <c r="L19" s="267"/>
      <c r="M19" s="17"/>
      <c r="N19" s="262"/>
      <c r="O19" s="272"/>
      <c r="P19" s="279"/>
      <c r="Q19" s="285"/>
      <c r="R19" s="296"/>
    </row>
    <row r="20" spans="1:18" ht="18.75">
      <c r="A20" s="19">
        <v>3</v>
      </c>
      <c r="B20" s="13"/>
      <c r="C20" s="304"/>
      <c r="D20" s="14"/>
      <c r="E20" s="14"/>
      <c r="F20" s="14"/>
      <c r="G20" s="15"/>
      <c r="H20" s="20"/>
      <c r="I20" s="21"/>
      <c r="J20" s="14"/>
      <c r="K20" s="14"/>
      <c r="L20" s="267"/>
      <c r="M20" s="17"/>
      <c r="N20" s="262"/>
      <c r="O20" s="272"/>
      <c r="P20" s="279"/>
      <c r="Q20" s="285"/>
      <c r="R20" s="296"/>
    </row>
    <row r="21" spans="1:18" ht="18.75">
      <c r="A21" s="19">
        <v>4</v>
      </c>
      <c r="B21" s="13"/>
      <c r="C21" s="304"/>
      <c r="D21" s="14"/>
      <c r="E21" s="14"/>
      <c r="F21" s="14"/>
      <c r="G21" s="15"/>
      <c r="H21" s="20"/>
      <c r="I21" s="21"/>
      <c r="J21" s="14"/>
      <c r="K21" s="14"/>
      <c r="L21" s="267"/>
      <c r="M21" s="17"/>
      <c r="N21" s="262"/>
      <c r="O21" s="272"/>
      <c r="P21" s="279"/>
      <c r="Q21" s="285"/>
      <c r="R21" s="296"/>
    </row>
    <row r="22" spans="1:18" ht="18.75">
      <c r="A22" s="19">
        <v>5</v>
      </c>
      <c r="B22" s="13"/>
      <c r="C22" s="304"/>
      <c r="D22" s="14"/>
      <c r="E22" s="14"/>
      <c r="F22" s="14"/>
      <c r="G22" s="15"/>
      <c r="H22" s="20"/>
      <c r="I22" s="21"/>
      <c r="J22" s="14"/>
      <c r="K22" s="14"/>
      <c r="L22" s="267"/>
      <c r="M22" s="17"/>
      <c r="N22" s="262"/>
      <c r="O22" s="272"/>
      <c r="P22" s="279"/>
      <c r="Q22" s="285"/>
      <c r="R22" s="296"/>
    </row>
    <row r="23" spans="1:18" ht="18.75">
      <c r="A23" s="19">
        <v>6</v>
      </c>
      <c r="B23" s="13"/>
      <c r="C23" s="304"/>
      <c r="D23" s="14"/>
      <c r="E23" s="14"/>
      <c r="F23" s="14"/>
      <c r="G23" s="15"/>
      <c r="H23" s="20"/>
      <c r="I23" s="21"/>
      <c r="J23" s="14"/>
      <c r="K23" s="14"/>
      <c r="L23" s="15"/>
      <c r="M23" s="17"/>
      <c r="N23" s="262"/>
      <c r="O23" s="272"/>
      <c r="P23" s="279"/>
      <c r="Q23" s="285"/>
      <c r="R23" s="296"/>
    </row>
    <row r="24" spans="1:18" ht="18.75">
      <c r="A24" s="19">
        <v>7</v>
      </c>
      <c r="B24" s="13"/>
      <c r="C24" s="304"/>
      <c r="D24" s="14"/>
      <c r="E24" s="14"/>
      <c r="F24" s="14"/>
      <c r="G24" s="15"/>
      <c r="H24" s="20"/>
      <c r="I24" s="21"/>
      <c r="J24" s="14"/>
      <c r="K24" s="14"/>
      <c r="L24" s="15"/>
      <c r="M24" s="17"/>
      <c r="N24" s="262"/>
      <c r="O24" s="272"/>
      <c r="P24" s="279"/>
      <c r="Q24" s="285"/>
      <c r="R24" s="296"/>
    </row>
    <row r="25" spans="1:18" ht="18.75">
      <c r="A25" s="19">
        <v>8</v>
      </c>
      <c r="B25" s="13"/>
      <c r="C25" s="304"/>
      <c r="D25" s="14"/>
      <c r="E25" s="14"/>
      <c r="F25" s="14"/>
      <c r="G25" s="15"/>
      <c r="H25" s="16"/>
      <c r="I25" s="14"/>
      <c r="J25" s="14"/>
      <c r="K25" s="14"/>
      <c r="L25" s="15"/>
      <c r="M25" s="17"/>
      <c r="N25" s="262"/>
      <c r="O25" s="272"/>
      <c r="P25" s="279"/>
      <c r="Q25" s="285"/>
      <c r="R25" s="296"/>
    </row>
    <row r="26" spans="1:18" ht="18.75">
      <c r="A26" s="19">
        <v>9</v>
      </c>
      <c r="B26" s="13"/>
      <c r="C26" s="304"/>
      <c r="D26" s="14"/>
      <c r="E26" s="14"/>
      <c r="F26" s="15"/>
      <c r="G26" s="15"/>
      <c r="H26" s="16"/>
      <c r="I26" s="14"/>
      <c r="J26" s="14"/>
      <c r="K26" s="14"/>
      <c r="L26" s="15"/>
      <c r="M26" s="17"/>
      <c r="N26" s="262"/>
      <c r="O26" s="272"/>
      <c r="P26" s="279"/>
      <c r="Q26" s="285"/>
      <c r="R26" s="296"/>
    </row>
    <row r="27" spans="1:18" ht="18.75">
      <c r="A27" s="19">
        <v>10</v>
      </c>
      <c r="B27" s="13"/>
      <c r="C27" s="304"/>
      <c r="D27" s="14"/>
      <c r="E27" s="14"/>
      <c r="F27" s="15"/>
      <c r="G27" s="15"/>
      <c r="H27" s="16"/>
      <c r="I27" s="14"/>
      <c r="J27" s="14"/>
      <c r="K27" s="14"/>
      <c r="L27" s="15"/>
      <c r="M27" s="17"/>
      <c r="N27" s="262"/>
      <c r="O27" s="272"/>
      <c r="P27" s="279"/>
      <c r="Q27" s="285"/>
      <c r="R27" s="296"/>
    </row>
    <row r="28" spans="1:18" ht="18.75">
      <c r="A28" s="19">
        <v>11</v>
      </c>
      <c r="B28" s="13"/>
      <c r="C28" s="304"/>
      <c r="D28" s="14"/>
      <c r="E28" s="14"/>
      <c r="F28" s="15"/>
      <c r="G28" s="15"/>
      <c r="H28" s="16"/>
      <c r="I28" s="14"/>
      <c r="J28" s="14"/>
      <c r="K28" s="14"/>
      <c r="L28" s="15"/>
      <c r="M28" s="17"/>
      <c r="N28" s="262"/>
      <c r="O28" s="272"/>
      <c r="P28" s="279"/>
      <c r="Q28" s="285"/>
      <c r="R28" s="296"/>
    </row>
    <row r="29" spans="1:18" ht="18.75">
      <c r="A29" s="19">
        <v>12</v>
      </c>
      <c r="B29" s="13"/>
      <c r="C29" s="304"/>
      <c r="D29" s="14"/>
      <c r="E29" s="14"/>
      <c r="F29" s="15"/>
      <c r="G29" s="15"/>
      <c r="H29" s="16"/>
      <c r="I29" s="14"/>
      <c r="J29" s="14"/>
      <c r="K29" s="14"/>
      <c r="L29" s="15"/>
      <c r="M29" s="17"/>
      <c r="N29" s="262"/>
      <c r="O29" s="272"/>
      <c r="P29" s="279"/>
      <c r="Q29" s="285"/>
      <c r="R29" s="296"/>
    </row>
    <row r="30" spans="1:18" ht="18.75">
      <c r="A30" s="19">
        <v>13</v>
      </c>
      <c r="B30" s="13"/>
      <c r="C30" s="304"/>
      <c r="D30" s="14"/>
      <c r="E30" s="14"/>
      <c r="F30" s="15"/>
      <c r="G30" s="15"/>
      <c r="H30" s="16"/>
      <c r="I30" s="14"/>
      <c r="J30" s="14"/>
      <c r="K30" s="14"/>
      <c r="L30" s="15"/>
      <c r="M30" s="17"/>
      <c r="N30" s="262"/>
      <c r="O30" s="272"/>
      <c r="P30" s="279"/>
      <c r="Q30" s="285"/>
      <c r="R30" s="296"/>
    </row>
    <row r="31" spans="1:18" ht="18.75">
      <c r="A31" s="19">
        <v>14</v>
      </c>
      <c r="B31" s="13"/>
      <c r="C31" s="304"/>
      <c r="D31" s="14"/>
      <c r="E31" s="14"/>
      <c r="F31" s="15"/>
      <c r="G31" s="15"/>
      <c r="H31" s="16"/>
      <c r="I31" s="14"/>
      <c r="J31" s="14"/>
      <c r="K31" s="14"/>
      <c r="L31" s="15"/>
      <c r="M31" s="17"/>
      <c r="N31" s="262"/>
      <c r="O31" s="272"/>
      <c r="P31" s="279"/>
      <c r="Q31" s="285"/>
      <c r="R31" s="296"/>
    </row>
    <row r="32" spans="1:18" ht="18.75">
      <c r="A32" s="19">
        <v>15</v>
      </c>
      <c r="B32" s="13"/>
      <c r="C32" s="304"/>
      <c r="D32" s="14"/>
      <c r="E32" s="14"/>
      <c r="F32" s="15"/>
      <c r="G32" s="15"/>
      <c r="H32" s="16"/>
      <c r="I32" s="14"/>
      <c r="J32" s="14"/>
      <c r="K32" s="14"/>
      <c r="L32" s="15"/>
      <c r="M32" s="17"/>
      <c r="N32" s="262"/>
      <c r="O32" s="272"/>
      <c r="P32" s="279"/>
      <c r="Q32" s="285"/>
      <c r="R32" s="296"/>
    </row>
    <row r="33" spans="1:18" ht="18.75">
      <c r="A33" s="19">
        <v>16</v>
      </c>
      <c r="B33" s="13"/>
      <c r="C33" s="304"/>
      <c r="D33" s="14"/>
      <c r="E33" s="14"/>
      <c r="F33" s="15"/>
      <c r="G33" s="15"/>
      <c r="H33" s="16"/>
      <c r="I33" s="14"/>
      <c r="J33" s="14"/>
      <c r="K33" s="14"/>
      <c r="L33" s="15"/>
      <c r="M33" s="17"/>
    </row>
    <row r="34" spans="1:18" ht="18.75">
      <c r="A34" s="19">
        <v>17</v>
      </c>
      <c r="B34" s="13"/>
      <c r="C34" s="304"/>
      <c r="D34" s="14"/>
      <c r="E34" s="14"/>
      <c r="F34" s="15"/>
      <c r="G34" s="15"/>
      <c r="H34" s="16"/>
      <c r="I34" s="14"/>
      <c r="J34" s="14"/>
      <c r="K34" s="14"/>
      <c r="L34" s="15"/>
      <c r="M34" s="17"/>
    </row>
    <row r="35" spans="1:18" ht="18.75">
      <c r="A35" s="19">
        <v>18</v>
      </c>
      <c r="B35" s="13"/>
      <c r="C35" s="304"/>
      <c r="D35" s="14"/>
      <c r="E35" s="14"/>
      <c r="F35" s="14"/>
      <c r="G35" s="14"/>
      <c r="H35" s="16"/>
      <c r="I35" s="14"/>
      <c r="J35" s="14"/>
      <c r="K35" s="14"/>
      <c r="L35" s="15"/>
      <c r="M35" s="17"/>
    </row>
    <row r="36" spans="1:18" ht="22.5" thickBot="1">
      <c r="A36" s="9"/>
      <c r="B36" s="107" t="s">
        <v>66</v>
      </c>
      <c r="C36" s="108"/>
      <c r="D36" s="108"/>
      <c r="E36" s="107" t="s">
        <v>67</v>
      </c>
      <c r="F36" s="107"/>
      <c r="G36" s="107"/>
      <c r="H36" s="3"/>
      <c r="I36" s="3"/>
      <c r="J36" s="3"/>
      <c r="K36" s="3"/>
      <c r="L36" s="3"/>
      <c r="M36" s="4"/>
    </row>
    <row r="37" spans="1:18" ht="19.5" thickBot="1">
      <c r="A37" s="246" t="s">
        <v>46</v>
      </c>
      <c r="B37" s="246" t="s">
        <v>47</v>
      </c>
      <c r="C37" s="247" t="s">
        <v>48</v>
      </c>
      <c r="D37" s="246" t="s">
        <v>49</v>
      </c>
      <c r="E37" s="246" t="s">
        <v>50</v>
      </c>
      <c r="F37" s="246" t="s">
        <v>51</v>
      </c>
      <c r="G37" s="246" t="s">
        <v>52</v>
      </c>
      <c r="H37" s="246" t="s">
        <v>53</v>
      </c>
      <c r="I37" s="246" t="s">
        <v>54</v>
      </c>
      <c r="J37" s="246" t="s">
        <v>55</v>
      </c>
      <c r="K37" s="246" t="s">
        <v>56</v>
      </c>
      <c r="L37" s="247" t="s">
        <v>57</v>
      </c>
      <c r="M37" s="246" t="s">
        <v>58</v>
      </c>
    </row>
    <row r="38" spans="1:18" ht="18.75">
      <c r="A38" s="18">
        <v>1</v>
      </c>
      <c r="B38" s="13"/>
      <c r="C38" s="51"/>
      <c r="D38" s="13"/>
      <c r="E38" s="13"/>
      <c r="F38" s="13"/>
      <c r="G38" s="22"/>
      <c r="H38" s="19"/>
      <c r="I38" s="23"/>
      <c r="J38" s="23"/>
      <c r="K38" s="304"/>
      <c r="L38" s="13"/>
      <c r="M38" s="22"/>
    </row>
    <row r="39" spans="1:18" ht="18.75">
      <c r="A39" s="19">
        <v>2</v>
      </c>
      <c r="B39" s="13"/>
      <c r="C39" s="13"/>
      <c r="D39" s="13"/>
      <c r="E39" s="13"/>
      <c r="F39" s="13"/>
      <c r="G39" s="22"/>
      <c r="H39" s="19"/>
      <c r="I39" s="23"/>
      <c r="J39" s="23"/>
      <c r="K39" s="304"/>
      <c r="L39" s="13"/>
      <c r="M39" s="22"/>
    </row>
    <row r="40" spans="1:18" ht="18.75">
      <c r="A40" s="19">
        <v>3</v>
      </c>
      <c r="B40" s="13"/>
      <c r="C40" s="13"/>
      <c r="D40" s="13"/>
      <c r="E40" s="13"/>
      <c r="F40" s="13"/>
      <c r="G40" s="22"/>
      <c r="H40" s="19"/>
      <c r="I40" s="23"/>
      <c r="J40" s="23"/>
      <c r="K40" s="304"/>
      <c r="L40" s="13"/>
      <c r="M40" s="22"/>
    </row>
    <row r="41" spans="1:18" ht="18.75">
      <c r="A41" s="19">
        <v>4</v>
      </c>
      <c r="B41" s="13"/>
      <c r="C41" s="13"/>
      <c r="D41" s="24"/>
      <c r="E41" s="24"/>
      <c r="F41" s="24"/>
      <c r="G41" s="22"/>
      <c r="H41" s="19"/>
      <c r="I41" s="304"/>
      <c r="J41" s="304"/>
      <c r="K41" s="13"/>
      <c r="L41" s="13"/>
      <c r="M41" s="22"/>
    </row>
    <row r="42" spans="1:18" ht="22.5" thickBot="1">
      <c r="A42" s="9"/>
      <c r="B42" s="107" t="s">
        <v>72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4"/>
    </row>
    <row r="43" spans="1:18" ht="19.5" thickBot="1">
      <c r="A43" s="249" t="s">
        <v>46</v>
      </c>
      <c r="B43" s="249" t="s">
        <v>47</v>
      </c>
      <c r="C43" s="250" t="s">
        <v>48</v>
      </c>
      <c r="D43" s="618" t="s">
        <v>75</v>
      </c>
      <c r="E43" s="619"/>
      <c r="F43" s="620" t="s">
        <v>76</v>
      </c>
      <c r="G43" s="621"/>
      <c r="H43" s="622" t="s">
        <v>77</v>
      </c>
      <c r="I43" s="618"/>
      <c r="J43" s="618"/>
      <c r="K43" s="618"/>
      <c r="L43" s="618"/>
      <c r="M43" s="623"/>
    </row>
    <row r="44" spans="1:18" ht="18.75">
      <c r="A44" s="306">
        <v>1</v>
      </c>
      <c r="B44" s="134"/>
      <c r="C44" s="134"/>
      <c r="D44" s="398"/>
      <c r="E44" s="398"/>
      <c r="F44" s="399"/>
      <c r="G44" s="400"/>
      <c r="H44" s="401"/>
      <c r="I44" s="398"/>
      <c r="J44" s="398"/>
      <c r="K44" s="398"/>
      <c r="L44" s="398"/>
      <c r="M44" s="402"/>
    </row>
    <row r="45" spans="1:18" ht="18.75">
      <c r="A45" s="307">
        <v>2</v>
      </c>
      <c r="B45" s="13"/>
      <c r="C45" s="13"/>
      <c r="D45" s="410"/>
      <c r="E45" s="410"/>
      <c r="F45" s="411"/>
      <c r="G45" s="412"/>
      <c r="H45" s="413"/>
      <c r="I45" s="410"/>
      <c r="J45" s="410"/>
      <c r="K45" s="410"/>
      <c r="L45" s="410"/>
      <c r="M45" s="414"/>
    </row>
    <row r="47" spans="1:18" ht="24" thickBot="1">
      <c r="A47" s="421" t="s">
        <v>101</v>
      </c>
      <c r="B47" s="422"/>
      <c r="C47" s="422"/>
      <c r="D47" s="422"/>
      <c r="E47" s="422"/>
      <c r="F47" s="422"/>
      <c r="G47" s="422"/>
      <c r="H47" s="292"/>
      <c r="I47" s="474" t="s">
        <v>91</v>
      </c>
      <c r="J47" s="474"/>
      <c r="K47" s="561">
        <v>42992</v>
      </c>
      <c r="L47" s="561"/>
      <c r="M47" s="561"/>
    </row>
    <row r="48" spans="1:18" ht="19.5" thickBot="1">
      <c r="A48" s="132" t="s">
        <v>46</v>
      </c>
      <c r="B48" s="132" t="s">
        <v>1496</v>
      </c>
      <c r="C48" s="132" t="s">
        <v>75</v>
      </c>
      <c r="D48" s="487" t="s">
        <v>1497</v>
      </c>
      <c r="E48" s="562"/>
      <c r="F48" s="488"/>
      <c r="G48" s="297" t="s">
        <v>75</v>
      </c>
      <c r="H48" s="487" t="s">
        <v>1498</v>
      </c>
      <c r="I48" s="488"/>
      <c r="J48" s="297" t="s">
        <v>75</v>
      </c>
      <c r="K48" s="563" t="s">
        <v>1499</v>
      </c>
      <c r="L48" s="564"/>
      <c r="M48" s="298" t="s">
        <v>75</v>
      </c>
      <c r="O48" s="273" t="s">
        <v>345</v>
      </c>
      <c r="P48" s="280" t="s">
        <v>346</v>
      </c>
      <c r="Q48" s="287" t="s">
        <v>1494</v>
      </c>
      <c r="R48" s="290" t="s">
        <v>1495</v>
      </c>
    </row>
    <row r="49" spans="1:18" ht="18.75">
      <c r="A49" s="25">
        <v>1</v>
      </c>
      <c r="B49" s="301" t="s">
        <v>1539</v>
      </c>
      <c r="C49" s="300" t="s">
        <v>104</v>
      </c>
      <c r="D49" s="565" t="s">
        <v>1530</v>
      </c>
      <c r="E49" s="427"/>
      <c r="F49" s="428"/>
      <c r="G49" s="28" t="s">
        <v>34</v>
      </c>
      <c r="H49" s="426" t="s">
        <v>319</v>
      </c>
      <c r="I49" s="428"/>
      <c r="J49" s="291" t="s">
        <v>134</v>
      </c>
      <c r="K49" s="429" t="s">
        <v>1533</v>
      </c>
      <c r="L49" s="430"/>
      <c r="M49" s="305" t="s">
        <v>134</v>
      </c>
      <c r="O49" s="273">
        <v>1</v>
      </c>
      <c r="P49" s="280">
        <v>1</v>
      </c>
      <c r="Q49" s="287">
        <v>2</v>
      </c>
      <c r="R49" s="290">
        <v>1</v>
      </c>
    </row>
    <row r="50" spans="1:18" ht="18.75">
      <c r="A50" s="26">
        <v>2</v>
      </c>
      <c r="B50" s="301" t="s">
        <v>1540</v>
      </c>
      <c r="C50" s="300" t="s">
        <v>104</v>
      </c>
      <c r="D50" s="558" t="s">
        <v>1548</v>
      </c>
      <c r="E50" s="373"/>
      <c r="F50" s="374"/>
      <c r="G50" s="301" t="s">
        <v>136</v>
      </c>
      <c r="H50" s="372" t="s">
        <v>1531</v>
      </c>
      <c r="I50" s="374"/>
      <c r="J50" s="301" t="s">
        <v>134</v>
      </c>
      <c r="K50" s="375" t="s">
        <v>1535</v>
      </c>
      <c r="L50" s="376"/>
      <c r="M50" s="303" t="s">
        <v>94</v>
      </c>
      <c r="O50" s="273">
        <v>1</v>
      </c>
      <c r="P50" s="280">
        <v>2</v>
      </c>
      <c r="Q50" s="287">
        <v>2</v>
      </c>
      <c r="R50" s="290">
        <v>1</v>
      </c>
    </row>
    <row r="51" spans="1:18" ht="18.75">
      <c r="A51" s="26">
        <v>3</v>
      </c>
      <c r="B51" s="301" t="s">
        <v>1541</v>
      </c>
      <c r="C51" s="300" t="s">
        <v>102</v>
      </c>
      <c r="D51" s="558" t="s">
        <v>1549</v>
      </c>
      <c r="E51" s="373"/>
      <c r="F51" s="374"/>
      <c r="G51" s="301" t="s">
        <v>136</v>
      </c>
      <c r="H51" s="372" t="s">
        <v>1532</v>
      </c>
      <c r="I51" s="374"/>
      <c r="J51" s="301" t="s">
        <v>134</v>
      </c>
      <c r="K51" s="375" t="s">
        <v>1536</v>
      </c>
      <c r="L51" s="376"/>
      <c r="M51" s="303" t="s">
        <v>94</v>
      </c>
      <c r="O51" s="273">
        <v>1</v>
      </c>
      <c r="P51" s="280">
        <v>2</v>
      </c>
      <c r="Q51" s="287">
        <v>2</v>
      </c>
      <c r="R51" s="290">
        <v>1</v>
      </c>
    </row>
    <row r="52" spans="1:18" ht="18.75">
      <c r="A52" s="26">
        <v>4</v>
      </c>
      <c r="B52" s="301" t="s">
        <v>1542</v>
      </c>
      <c r="C52" s="300" t="s">
        <v>102</v>
      </c>
      <c r="D52" s="558"/>
      <c r="E52" s="373"/>
      <c r="F52" s="374"/>
      <c r="G52" s="61"/>
      <c r="H52" s="372" t="s">
        <v>1534</v>
      </c>
      <c r="I52" s="374"/>
      <c r="J52" s="301" t="s">
        <v>94</v>
      </c>
      <c r="K52" s="559"/>
      <c r="L52" s="560"/>
      <c r="M52" s="303"/>
      <c r="O52" s="273">
        <v>1</v>
      </c>
      <c r="P52" s="280"/>
      <c r="Q52" s="287">
        <v>2</v>
      </c>
    </row>
    <row r="53" spans="1:18" ht="18.75">
      <c r="A53" s="26">
        <v>5</v>
      </c>
      <c r="B53" s="301" t="s">
        <v>1543</v>
      </c>
      <c r="C53" s="300" t="s">
        <v>1528</v>
      </c>
      <c r="D53" s="558"/>
      <c r="E53" s="373"/>
      <c r="F53" s="374"/>
      <c r="G53" s="301"/>
      <c r="H53" s="372" t="s">
        <v>298</v>
      </c>
      <c r="I53" s="374"/>
      <c r="J53" s="301" t="s">
        <v>94</v>
      </c>
      <c r="K53" s="375"/>
      <c r="L53" s="376"/>
      <c r="M53" s="303"/>
      <c r="O53" s="273">
        <v>1</v>
      </c>
      <c r="P53" s="280"/>
      <c r="Q53" s="287">
        <v>2</v>
      </c>
    </row>
    <row r="54" spans="1:18" ht="18.75">
      <c r="A54" s="26">
        <v>6</v>
      </c>
      <c r="B54" s="301" t="s">
        <v>1544</v>
      </c>
      <c r="C54" s="300" t="s">
        <v>1528</v>
      </c>
      <c r="D54" s="558"/>
      <c r="E54" s="373"/>
      <c r="F54" s="374"/>
      <c r="G54" s="301"/>
      <c r="H54" s="372" t="s">
        <v>1537</v>
      </c>
      <c r="I54" s="374"/>
      <c r="J54" s="301" t="s">
        <v>10</v>
      </c>
      <c r="K54" s="375"/>
      <c r="L54" s="376"/>
      <c r="M54" s="303"/>
      <c r="O54" s="273">
        <v>1</v>
      </c>
      <c r="P54" s="280"/>
      <c r="Q54" s="287">
        <v>2</v>
      </c>
    </row>
    <row r="55" spans="1:18" ht="18.75">
      <c r="A55" s="26">
        <v>7</v>
      </c>
      <c r="B55" s="301" t="s">
        <v>1545</v>
      </c>
      <c r="C55" s="300" t="s">
        <v>106</v>
      </c>
      <c r="D55" s="558"/>
      <c r="E55" s="373"/>
      <c r="F55" s="374"/>
      <c r="G55" s="301"/>
      <c r="H55" s="372" t="s">
        <v>1538</v>
      </c>
      <c r="I55" s="374"/>
      <c r="J55" s="301" t="s">
        <v>4</v>
      </c>
      <c r="K55" s="375"/>
      <c r="L55" s="376"/>
      <c r="M55" s="303"/>
      <c r="O55" s="273">
        <v>2</v>
      </c>
      <c r="P55" s="280"/>
      <c r="Q55" s="287">
        <v>2</v>
      </c>
    </row>
    <row r="56" spans="1:18" ht="18.75">
      <c r="A56" s="26">
        <v>8</v>
      </c>
      <c r="B56" s="301" t="s">
        <v>1546</v>
      </c>
      <c r="C56" s="300" t="s">
        <v>106</v>
      </c>
      <c r="D56" s="558"/>
      <c r="E56" s="373"/>
      <c r="F56" s="374"/>
      <c r="G56" s="301"/>
      <c r="H56" s="372"/>
      <c r="I56" s="374"/>
      <c r="J56" s="301"/>
      <c r="K56" s="375"/>
      <c r="L56" s="376"/>
      <c r="M56" s="303"/>
      <c r="O56" s="273">
        <v>2</v>
      </c>
      <c r="P56" s="280"/>
      <c r="Q56" s="287"/>
    </row>
    <row r="57" spans="1:18" ht="18.75">
      <c r="A57" s="26">
        <v>9</v>
      </c>
      <c r="B57" s="301" t="s">
        <v>1547</v>
      </c>
      <c r="C57" s="300" t="s">
        <v>100</v>
      </c>
      <c r="D57" s="558"/>
      <c r="E57" s="373"/>
      <c r="F57" s="374"/>
      <c r="G57" s="301"/>
      <c r="H57" s="372"/>
      <c r="I57" s="374"/>
      <c r="J57" s="301"/>
      <c r="K57" s="375"/>
      <c r="L57" s="376"/>
      <c r="M57" s="303"/>
      <c r="O57" s="273">
        <v>2</v>
      </c>
      <c r="P57" s="280"/>
      <c r="Q57" s="287"/>
    </row>
    <row r="58" spans="1:18" ht="18.75">
      <c r="A58" s="26">
        <v>10</v>
      </c>
      <c r="B58" s="301"/>
      <c r="C58" s="300"/>
      <c r="D58" s="558"/>
      <c r="E58" s="373"/>
      <c r="F58" s="374"/>
      <c r="G58" s="301"/>
      <c r="H58" s="372"/>
      <c r="I58" s="374"/>
      <c r="J58" s="301"/>
      <c r="K58" s="375"/>
      <c r="L58" s="376"/>
      <c r="M58" s="303"/>
      <c r="O58" s="273"/>
      <c r="P58" s="280"/>
      <c r="Q58" s="287"/>
    </row>
    <row r="59" spans="1:18" ht="18.75">
      <c r="A59" s="26">
        <v>11</v>
      </c>
      <c r="B59" s="301"/>
      <c r="C59" s="300"/>
      <c r="D59" s="558"/>
      <c r="E59" s="373"/>
      <c r="F59" s="374"/>
      <c r="G59" s="301"/>
      <c r="H59" s="372"/>
      <c r="I59" s="374"/>
      <c r="J59" s="301"/>
      <c r="K59" s="375"/>
      <c r="L59" s="376"/>
      <c r="M59" s="303"/>
      <c r="O59" s="273"/>
      <c r="P59" s="280"/>
      <c r="Q59" s="287"/>
    </row>
    <row r="60" spans="1:18" ht="18.75">
      <c r="A60" s="26">
        <v>12</v>
      </c>
      <c r="B60" s="301"/>
      <c r="C60" s="300"/>
      <c r="D60" s="558"/>
      <c r="E60" s="373"/>
      <c r="F60" s="374"/>
      <c r="G60" s="61"/>
      <c r="H60" s="372"/>
      <c r="I60" s="374"/>
      <c r="J60" s="61"/>
      <c r="K60" s="375"/>
      <c r="L60" s="376"/>
      <c r="M60" s="303"/>
      <c r="O60" s="273"/>
      <c r="P60" s="280"/>
      <c r="Q60" s="287"/>
    </row>
    <row r="61" spans="1:18" ht="18.75">
      <c r="A61" s="26">
        <v>13</v>
      </c>
      <c r="B61" s="301"/>
      <c r="C61" s="300"/>
      <c r="D61" s="558"/>
      <c r="E61" s="373"/>
      <c r="F61" s="374"/>
      <c r="G61" s="301"/>
      <c r="H61" s="372"/>
      <c r="I61" s="374"/>
      <c r="J61" s="301"/>
      <c r="K61" s="375"/>
      <c r="L61" s="376"/>
      <c r="M61" s="303"/>
      <c r="O61" s="273"/>
      <c r="P61" s="280"/>
      <c r="Q61" s="287"/>
    </row>
    <row r="62" spans="1:18" ht="18.75">
      <c r="A62" s="26">
        <v>14</v>
      </c>
      <c r="B62" s="301"/>
      <c r="C62" s="300"/>
      <c r="D62" s="558"/>
      <c r="E62" s="373"/>
      <c r="F62" s="374"/>
      <c r="G62" s="301"/>
      <c r="H62" s="372"/>
      <c r="I62" s="374"/>
      <c r="J62" s="301"/>
      <c r="K62" s="375"/>
      <c r="L62" s="376"/>
      <c r="M62" s="303"/>
      <c r="O62" s="273"/>
      <c r="P62" s="280"/>
      <c r="Q62" s="287"/>
    </row>
    <row r="63" spans="1:18" ht="18.75">
      <c r="A63" s="26">
        <v>15</v>
      </c>
      <c r="B63" s="301"/>
      <c r="C63" s="300"/>
      <c r="D63" s="558"/>
      <c r="E63" s="373"/>
      <c r="F63" s="374"/>
      <c r="G63" s="301"/>
      <c r="H63" s="372"/>
      <c r="I63" s="374"/>
      <c r="J63" s="301"/>
      <c r="K63" s="375"/>
      <c r="L63" s="376"/>
      <c r="M63" s="303"/>
      <c r="O63" s="273"/>
      <c r="P63" s="280"/>
      <c r="Q63" s="287"/>
    </row>
    <row r="64" spans="1:18" ht="18.75">
      <c r="A64" s="26">
        <v>16</v>
      </c>
      <c r="B64" s="61"/>
      <c r="C64" s="293"/>
      <c r="D64" s="558"/>
      <c r="E64" s="373"/>
      <c r="F64" s="374"/>
      <c r="G64" s="301"/>
      <c r="H64" s="372"/>
      <c r="I64" s="374"/>
      <c r="J64" s="301"/>
      <c r="K64" s="559"/>
      <c r="L64" s="560"/>
      <c r="M64" s="303"/>
      <c r="O64" s="273"/>
      <c r="P64" s="280"/>
      <c r="Q64" s="287"/>
    </row>
    <row r="65" spans="1:17" ht="18.75">
      <c r="A65" s="26">
        <v>17</v>
      </c>
      <c r="B65" s="301"/>
      <c r="C65" s="293"/>
      <c r="D65" s="558"/>
      <c r="E65" s="373"/>
      <c r="F65" s="374"/>
      <c r="G65" s="61"/>
      <c r="H65" s="372"/>
      <c r="I65" s="374"/>
      <c r="J65" s="61"/>
      <c r="K65" s="375"/>
      <c r="L65" s="376"/>
      <c r="M65" s="303"/>
      <c r="O65" s="273"/>
      <c r="P65" s="280"/>
      <c r="Q65" s="287"/>
    </row>
    <row r="66" spans="1:17" ht="18.75">
      <c r="A66" s="26">
        <v>18</v>
      </c>
      <c r="B66" s="301"/>
      <c r="C66" s="293"/>
      <c r="D66" s="558"/>
      <c r="E66" s="373"/>
      <c r="F66" s="374"/>
      <c r="G66" s="301"/>
      <c r="H66" s="372"/>
      <c r="I66" s="374"/>
      <c r="J66" s="301"/>
      <c r="K66" s="375"/>
      <c r="L66" s="376"/>
      <c r="M66" s="303"/>
      <c r="O66" s="273"/>
      <c r="P66" s="280"/>
      <c r="Q66" s="287"/>
    </row>
    <row r="67" spans="1:17" ht="18.75">
      <c r="A67" s="26">
        <v>19</v>
      </c>
      <c r="B67" s="301"/>
      <c r="C67" s="293"/>
      <c r="D67" s="558"/>
      <c r="E67" s="373"/>
      <c r="F67" s="374"/>
      <c r="G67" s="301"/>
      <c r="H67" s="372"/>
      <c r="I67" s="374"/>
      <c r="J67" s="301"/>
      <c r="K67" s="375"/>
      <c r="L67" s="376"/>
      <c r="M67" s="303"/>
      <c r="O67" s="273"/>
      <c r="P67" s="280"/>
      <c r="Q67" s="287"/>
    </row>
    <row r="68" spans="1:17" ht="18.75">
      <c r="A68" s="26">
        <v>20</v>
      </c>
      <c r="B68" s="61"/>
      <c r="C68" s="293"/>
      <c r="D68" s="558"/>
      <c r="E68" s="373"/>
      <c r="F68" s="374"/>
      <c r="G68" s="301"/>
      <c r="H68" s="372"/>
      <c r="I68" s="374"/>
      <c r="J68" s="301"/>
      <c r="K68" s="375"/>
      <c r="L68" s="376"/>
      <c r="M68" s="303"/>
      <c r="O68" s="273"/>
      <c r="P68" s="280"/>
      <c r="Q68" s="287"/>
    </row>
    <row r="69" spans="1:17" ht="18.75">
      <c r="A69" s="26">
        <v>21</v>
      </c>
      <c r="B69" s="61"/>
      <c r="C69" s="293"/>
      <c r="D69" s="558"/>
      <c r="E69" s="373"/>
      <c r="F69" s="374"/>
      <c r="G69" s="301"/>
      <c r="H69" s="372"/>
      <c r="I69" s="374"/>
      <c r="J69" s="301"/>
      <c r="K69" s="375"/>
      <c r="L69" s="376"/>
      <c r="M69" s="303"/>
      <c r="O69" s="273"/>
      <c r="P69" s="280"/>
      <c r="Q69" s="287"/>
    </row>
    <row r="70" spans="1:17" ht="18.75">
      <c r="A70" s="26">
        <v>22</v>
      </c>
      <c r="B70" s="61"/>
      <c r="C70" s="293"/>
      <c r="D70" s="558"/>
      <c r="E70" s="373"/>
      <c r="F70" s="374"/>
      <c r="G70" s="301"/>
      <c r="H70" s="372"/>
      <c r="I70" s="374"/>
      <c r="J70" s="301"/>
      <c r="K70" s="375"/>
      <c r="L70" s="376"/>
      <c r="M70" s="303"/>
      <c r="O70" s="273"/>
      <c r="P70" s="280"/>
      <c r="Q70" s="287"/>
    </row>
    <row r="71" spans="1:17" ht="18.75">
      <c r="A71" s="26">
        <v>23</v>
      </c>
      <c r="B71" s="61"/>
      <c r="C71" s="293"/>
      <c r="D71" s="558"/>
      <c r="E71" s="373"/>
      <c r="F71" s="374"/>
      <c r="G71" s="301"/>
      <c r="H71" s="372"/>
      <c r="I71" s="374"/>
      <c r="J71" s="301"/>
      <c r="K71" s="375"/>
      <c r="L71" s="376"/>
      <c r="M71" s="303"/>
      <c r="O71" s="273"/>
      <c r="P71" s="280"/>
      <c r="Q71" s="287"/>
    </row>
    <row r="72" spans="1:17" ht="18.75">
      <c r="A72" s="26">
        <v>24</v>
      </c>
      <c r="B72" s="61"/>
      <c r="C72" s="293"/>
      <c r="D72" s="558"/>
      <c r="E72" s="373"/>
      <c r="F72" s="374"/>
      <c r="G72" s="301"/>
      <c r="H72" s="372"/>
      <c r="I72" s="374"/>
      <c r="J72" s="301"/>
      <c r="K72" s="375"/>
      <c r="L72" s="376"/>
      <c r="M72" s="303"/>
      <c r="O72" s="273"/>
      <c r="P72" s="280"/>
      <c r="Q72" s="287"/>
    </row>
    <row r="73" spans="1:17" ht="18.75">
      <c r="A73" s="26">
        <v>25</v>
      </c>
      <c r="B73" s="61"/>
      <c r="C73" s="293"/>
      <c r="D73" s="558"/>
      <c r="E73" s="373"/>
      <c r="F73" s="374"/>
      <c r="G73" s="301"/>
      <c r="H73" s="372"/>
      <c r="I73" s="374"/>
      <c r="J73" s="301"/>
      <c r="K73" s="375"/>
      <c r="L73" s="376"/>
      <c r="M73" s="303"/>
      <c r="O73" s="273"/>
      <c r="P73" s="280"/>
      <c r="Q73" s="287"/>
    </row>
    <row r="74" spans="1:17" ht="18.75">
      <c r="A74" s="26">
        <v>26</v>
      </c>
      <c r="B74" s="61"/>
      <c r="C74" s="293"/>
      <c r="D74" s="558"/>
      <c r="E74" s="373"/>
      <c r="F74" s="374"/>
      <c r="G74" s="301"/>
      <c r="H74" s="372"/>
      <c r="I74" s="374"/>
      <c r="J74" s="301"/>
      <c r="K74" s="375"/>
      <c r="L74" s="376"/>
      <c r="M74" s="303"/>
      <c r="O74" s="273"/>
      <c r="P74" s="280"/>
      <c r="Q74" s="287"/>
    </row>
    <row r="75" spans="1:17" ht="18.75">
      <c r="A75" s="26">
        <v>27</v>
      </c>
      <c r="B75" s="61"/>
      <c r="C75" s="293"/>
      <c r="D75" s="558"/>
      <c r="E75" s="373"/>
      <c r="F75" s="374"/>
      <c r="G75" s="301"/>
      <c r="H75" s="372"/>
      <c r="I75" s="374"/>
      <c r="J75" s="301"/>
      <c r="K75" s="375"/>
      <c r="L75" s="376"/>
      <c r="M75" s="303"/>
      <c r="O75" s="273"/>
      <c r="P75" s="280"/>
      <c r="Q75" s="287"/>
    </row>
    <row r="76" spans="1:17" ht="18.75">
      <c r="A76" s="26">
        <v>28</v>
      </c>
      <c r="B76" s="61"/>
      <c r="C76" s="293"/>
      <c r="D76" s="558"/>
      <c r="E76" s="373"/>
      <c r="F76" s="374"/>
      <c r="G76" s="301"/>
      <c r="H76" s="372"/>
      <c r="I76" s="374"/>
      <c r="J76" s="301"/>
      <c r="K76" s="375"/>
      <c r="L76" s="376"/>
      <c r="M76" s="303"/>
      <c r="O76" s="273"/>
      <c r="P76" s="280"/>
      <c r="Q76" s="287"/>
    </row>
    <row r="77" spans="1:17" ht="18.75">
      <c r="A77" s="26">
        <v>29</v>
      </c>
      <c r="B77" s="61"/>
      <c r="C77" s="293"/>
      <c r="D77" s="558"/>
      <c r="E77" s="373"/>
      <c r="F77" s="374"/>
      <c r="G77" s="301"/>
      <c r="H77" s="372"/>
      <c r="I77" s="374"/>
      <c r="J77" s="301"/>
      <c r="K77" s="375"/>
      <c r="L77" s="376"/>
      <c r="M77" s="303"/>
      <c r="O77" s="273"/>
      <c r="P77" s="280"/>
      <c r="Q77" s="287"/>
    </row>
    <row r="78" spans="1:17" ht="18.75">
      <c r="A78" s="26">
        <v>30</v>
      </c>
      <c r="B78" s="61"/>
      <c r="C78" s="293"/>
      <c r="D78" s="558"/>
      <c r="E78" s="373"/>
      <c r="F78" s="374"/>
      <c r="G78" s="301"/>
      <c r="H78" s="372"/>
      <c r="I78" s="374"/>
      <c r="J78" s="301"/>
      <c r="K78" s="375"/>
      <c r="L78" s="376"/>
      <c r="M78" s="303"/>
      <c r="O78" s="273"/>
      <c r="P78" s="280"/>
      <c r="Q78" s="287"/>
    </row>
    <row r="79" spans="1:17" ht="18.75">
      <c r="A79" s="26">
        <v>31</v>
      </c>
      <c r="B79" s="61"/>
      <c r="C79" s="293"/>
      <c r="D79" s="558"/>
      <c r="E79" s="373"/>
      <c r="F79" s="374"/>
      <c r="G79" s="301"/>
      <c r="H79" s="372"/>
      <c r="I79" s="374"/>
      <c r="J79" s="301"/>
      <c r="K79" s="375"/>
      <c r="L79" s="376"/>
      <c r="M79" s="303"/>
      <c r="O79" s="273"/>
      <c r="P79" s="280"/>
      <c r="Q79" s="287"/>
    </row>
    <row r="80" spans="1:17" ht="18.75">
      <c r="A80" s="26">
        <v>32</v>
      </c>
      <c r="B80" s="61"/>
      <c r="C80" s="293"/>
      <c r="D80" s="558"/>
      <c r="E80" s="373"/>
      <c r="F80" s="374"/>
      <c r="G80" s="301"/>
      <c r="H80" s="372"/>
      <c r="I80" s="374"/>
      <c r="J80" s="301"/>
      <c r="K80" s="375"/>
      <c r="L80" s="376"/>
      <c r="M80" s="303"/>
      <c r="O80" s="273"/>
      <c r="P80" s="280"/>
      <c r="Q80" s="287"/>
    </row>
    <row r="81" spans="1:17" ht="18.75">
      <c r="A81" s="26">
        <v>33</v>
      </c>
      <c r="B81" s="61"/>
      <c r="C81" s="293"/>
      <c r="D81" s="558"/>
      <c r="E81" s="373"/>
      <c r="F81" s="374"/>
      <c r="G81" s="301"/>
      <c r="H81" s="372"/>
      <c r="I81" s="374"/>
      <c r="J81" s="301"/>
      <c r="K81" s="375"/>
      <c r="L81" s="376"/>
      <c r="M81" s="303"/>
      <c r="O81" s="273"/>
      <c r="P81" s="280"/>
      <c r="Q81" s="287"/>
    </row>
    <row r="82" spans="1:17" ht="19.5" thickBot="1">
      <c r="A82" s="26">
        <v>34</v>
      </c>
      <c r="B82" s="61"/>
      <c r="C82" s="293"/>
      <c r="D82" s="630"/>
      <c r="E82" s="631"/>
      <c r="F82" s="632"/>
      <c r="G82" s="79"/>
      <c r="H82" s="633"/>
      <c r="I82" s="632"/>
      <c r="J82" s="301"/>
      <c r="K82" s="375"/>
      <c r="L82" s="376"/>
      <c r="M82" s="303"/>
      <c r="O82" s="273"/>
      <c r="P82" s="280"/>
      <c r="Q82" s="287"/>
    </row>
    <row r="83" spans="1:17" ht="22.5" thickBot="1">
      <c r="A83" s="624" t="s">
        <v>1484</v>
      </c>
      <c r="B83" s="625"/>
      <c r="C83" s="625"/>
      <c r="D83" s="626"/>
      <c r="E83" s="234" t="s">
        <v>1489</v>
      </c>
      <c r="F83" s="264">
        <v>0</v>
      </c>
      <c r="G83" s="234" t="s">
        <v>238</v>
      </c>
      <c r="H83" s="264"/>
      <c r="I83" s="235" t="s">
        <v>1483</v>
      </c>
      <c r="J83" s="264"/>
      <c r="K83" s="627"/>
      <c r="L83" s="628"/>
      <c r="M83" s="629"/>
      <c r="O83" s="273"/>
      <c r="P83" s="280"/>
      <c r="Q83" s="287"/>
    </row>
    <row r="84" spans="1:17" ht="22.5" thickBot="1">
      <c r="A84" s="544" t="s">
        <v>1485</v>
      </c>
      <c r="B84" s="545"/>
      <c r="C84" s="545"/>
      <c r="D84" s="545"/>
      <c r="E84" s="545"/>
      <c r="F84" s="545"/>
      <c r="G84" s="546" t="s">
        <v>243</v>
      </c>
      <c r="H84" s="547"/>
      <c r="I84" s="547"/>
      <c r="J84" s="548"/>
      <c r="K84" s="637" t="s">
        <v>242</v>
      </c>
      <c r="L84" s="638"/>
      <c r="M84" s="639"/>
      <c r="O84" s="273"/>
      <c r="P84" s="280"/>
      <c r="Q84" s="287"/>
    </row>
    <row r="85" spans="1:17" ht="18.75">
      <c r="A85" s="254" t="s">
        <v>190</v>
      </c>
      <c r="B85" s="263" t="s">
        <v>340</v>
      </c>
      <c r="C85" s="253" t="s">
        <v>75</v>
      </c>
      <c r="D85" s="308" t="s">
        <v>1486</v>
      </c>
      <c r="E85" s="549" t="s">
        <v>1487</v>
      </c>
      <c r="F85" s="550"/>
      <c r="G85" s="644"/>
      <c r="H85" s="645"/>
      <c r="I85" s="645"/>
      <c r="J85" s="645"/>
      <c r="K85" s="553"/>
      <c r="L85" s="554"/>
      <c r="M85" s="555"/>
      <c r="O85" s="273"/>
      <c r="P85" s="280"/>
      <c r="Q85" s="287"/>
    </row>
    <row r="86" spans="1:17" ht="18.75">
      <c r="A86" s="238">
        <v>1</v>
      </c>
      <c r="B86" s="255"/>
      <c r="C86" s="239"/>
      <c r="D86" s="299"/>
      <c r="E86" s="534"/>
      <c r="F86" s="535"/>
      <c r="G86" s="640" t="s">
        <v>1550</v>
      </c>
      <c r="H86" s="641"/>
      <c r="I86" s="641"/>
      <c r="J86" s="641"/>
      <c r="K86" s="634"/>
      <c r="L86" s="635"/>
      <c r="M86" s="636"/>
      <c r="O86" s="273"/>
      <c r="P86" s="280"/>
      <c r="Q86" s="287"/>
    </row>
    <row r="87" spans="1:17" ht="18.75">
      <c r="A87" s="238">
        <v>2</v>
      </c>
      <c r="B87" s="240"/>
      <c r="C87" s="239"/>
      <c r="D87" s="299"/>
      <c r="E87" s="534"/>
      <c r="F87" s="535"/>
      <c r="G87" s="642" t="s">
        <v>1551</v>
      </c>
      <c r="H87" s="643"/>
      <c r="I87" s="643"/>
      <c r="J87" s="643"/>
      <c r="K87" s="536"/>
      <c r="L87" s="537"/>
      <c r="M87" s="538"/>
      <c r="O87" s="273"/>
      <c r="P87" s="280"/>
      <c r="Q87" s="287"/>
    </row>
    <row r="88" spans="1:17" ht="19.5" thickBot="1">
      <c r="A88" s="238">
        <v>3</v>
      </c>
      <c r="B88" s="289"/>
      <c r="C88" s="239"/>
      <c r="D88" s="299"/>
      <c r="E88" s="539"/>
      <c r="F88" s="540"/>
      <c r="G88" s="495"/>
      <c r="H88" s="496"/>
      <c r="I88" s="496"/>
      <c r="J88" s="496"/>
      <c r="K88" s="541"/>
      <c r="L88" s="542"/>
      <c r="M88" s="543"/>
      <c r="O88" s="273"/>
      <c r="P88" s="280"/>
      <c r="Q88" s="287"/>
    </row>
    <row r="89" spans="1:17" ht="23.25">
      <c r="A89" s="9"/>
      <c r="B89" s="482" t="s">
        <v>81</v>
      </c>
      <c r="C89" s="482"/>
      <c r="D89" s="3"/>
      <c r="E89" s="3"/>
      <c r="F89" s="3"/>
      <c r="G89" s="3"/>
      <c r="H89" s="3"/>
      <c r="I89" s="3"/>
      <c r="J89" s="3"/>
      <c r="K89" s="482" t="s">
        <v>156</v>
      </c>
      <c r="L89" s="482"/>
      <c r="M89" s="3"/>
      <c r="O89" s="273"/>
      <c r="P89" s="280"/>
      <c r="Q89" s="287"/>
    </row>
    <row r="90" spans="1:17">
      <c r="O90" s="273"/>
      <c r="P90" s="280"/>
      <c r="Q90" s="287"/>
    </row>
    <row r="91" spans="1:17">
      <c r="O91" s="273"/>
      <c r="P91" s="280"/>
      <c r="Q91" s="287"/>
    </row>
    <row r="92" spans="1:17">
      <c r="O92" s="273"/>
      <c r="P92" s="280"/>
      <c r="Q92" s="287"/>
    </row>
    <row r="93" spans="1:17">
      <c r="O93" s="273"/>
      <c r="P93" s="280"/>
      <c r="Q93" s="287"/>
    </row>
    <row r="94" spans="1:17">
      <c r="O94" s="273"/>
      <c r="P94" s="280"/>
      <c r="Q94" s="287"/>
    </row>
    <row r="95" spans="1:17">
      <c r="O95" s="273"/>
      <c r="P95" s="280"/>
      <c r="Q95" s="287"/>
    </row>
    <row r="96" spans="1:17">
      <c r="O96" s="273"/>
      <c r="P96" s="280"/>
      <c r="Q96" s="287"/>
    </row>
    <row r="97" spans="15:17">
      <c r="O97" s="273"/>
      <c r="P97" s="280"/>
      <c r="Q97" s="287"/>
    </row>
    <row r="98" spans="15:17">
      <c r="O98" s="273"/>
      <c r="P98" s="280"/>
      <c r="Q98" s="287"/>
    </row>
    <row r="99" spans="15:17">
      <c r="O99" s="273"/>
      <c r="P99" s="280"/>
      <c r="Q99" s="287"/>
    </row>
    <row r="100" spans="15:17">
      <c r="O100" s="273"/>
      <c r="P100" s="280"/>
      <c r="Q100" s="287"/>
    </row>
    <row r="101" spans="15:17">
      <c r="O101" s="273"/>
      <c r="P101" s="280"/>
      <c r="Q101" s="287"/>
    </row>
    <row r="102" spans="15:17">
      <c r="O102" s="273"/>
      <c r="P102" s="280"/>
      <c r="Q102" s="287"/>
    </row>
    <row r="103" spans="15:17">
      <c r="O103" s="273"/>
      <c r="P103" s="280"/>
      <c r="Q103" s="287"/>
    </row>
    <row r="104" spans="15:17">
      <c r="O104" s="273"/>
      <c r="P104" s="280"/>
      <c r="Q104" s="287"/>
    </row>
    <row r="105" spans="15:17">
      <c r="O105" s="273"/>
      <c r="P105" s="280"/>
      <c r="Q105" s="287"/>
    </row>
    <row r="106" spans="15:17">
      <c r="O106" s="273"/>
      <c r="P106" s="280"/>
      <c r="Q106" s="287"/>
    </row>
    <row r="107" spans="15:17">
      <c r="O107" s="273"/>
      <c r="P107" s="280"/>
      <c r="Q107" s="287"/>
    </row>
    <row r="108" spans="15:17">
      <c r="O108" s="273"/>
      <c r="P108" s="280"/>
      <c r="Q108" s="287"/>
    </row>
  </sheetData>
  <mergeCells count="177">
    <mergeCell ref="F1:K2"/>
    <mergeCell ref="L1:M2"/>
    <mergeCell ref="A2:E2"/>
    <mergeCell ref="A3:D3"/>
    <mergeCell ref="E3:F3"/>
    <mergeCell ref="G3:I3"/>
    <mergeCell ref="L3:M3"/>
    <mergeCell ref="A10:M10"/>
    <mergeCell ref="A11:A12"/>
    <mergeCell ref="B11:C12"/>
    <mergeCell ref="E11:G12"/>
    <mergeCell ref="I11:L11"/>
    <mergeCell ref="I12:J12"/>
    <mergeCell ref="K12:L12"/>
    <mergeCell ref="L4:M4"/>
    <mergeCell ref="L5:M6"/>
    <mergeCell ref="A6:B6"/>
    <mergeCell ref="A7:B7"/>
    <mergeCell ref="L7:L9"/>
    <mergeCell ref="M7:M9"/>
    <mergeCell ref="A8:B8"/>
    <mergeCell ref="A9:B9"/>
    <mergeCell ref="A4:B5"/>
    <mergeCell ref="C4:E4"/>
    <mergeCell ref="F4:H4"/>
    <mergeCell ref="I4:I5"/>
    <mergeCell ref="J4:J5"/>
    <mergeCell ref="K4:K5"/>
    <mergeCell ref="B15:C15"/>
    <mergeCell ref="E15:G15"/>
    <mergeCell ref="I15:J15"/>
    <mergeCell ref="K15:L15"/>
    <mergeCell ref="A16:M16"/>
    <mergeCell ref="D43:E43"/>
    <mergeCell ref="F43:G43"/>
    <mergeCell ref="H43:M43"/>
    <mergeCell ref="B13:C13"/>
    <mergeCell ref="E13:G13"/>
    <mergeCell ref="I13:J13"/>
    <mergeCell ref="K13:L13"/>
    <mergeCell ref="B14:C14"/>
    <mergeCell ref="E14:G14"/>
    <mergeCell ref="I14:J14"/>
    <mergeCell ref="K14:L14"/>
    <mergeCell ref="A47:G47"/>
    <mergeCell ref="I47:J47"/>
    <mergeCell ref="K47:M47"/>
    <mergeCell ref="D48:F48"/>
    <mergeCell ref="H48:I48"/>
    <mergeCell ref="K48:L48"/>
    <mergeCell ref="D44:E44"/>
    <mergeCell ref="F44:G44"/>
    <mergeCell ref="H44:M44"/>
    <mergeCell ref="D45:E45"/>
    <mergeCell ref="F45:G45"/>
    <mergeCell ref="H45:M45"/>
    <mergeCell ref="D51:F51"/>
    <mergeCell ref="H51:I51"/>
    <mergeCell ref="K51:L51"/>
    <mergeCell ref="D52:F52"/>
    <mergeCell ref="H52:I52"/>
    <mergeCell ref="K52:L52"/>
    <mergeCell ref="D49:F49"/>
    <mergeCell ref="H49:I49"/>
    <mergeCell ref="K49:L49"/>
    <mergeCell ref="D50:F50"/>
    <mergeCell ref="H50:I50"/>
    <mergeCell ref="K50:L50"/>
    <mergeCell ref="D55:F55"/>
    <mergeCell ref="H55:I55"/>
    <mergeCell ref="K55:L55"/>
    <mergeCell ref="D56:F56"/>
    <mergeCell ref="H56:I56"/>
    <mergeCell ref="K56:L56"/>
    <mergeCell ref="D53:F53"/>
    <mergeCell ref="H53:I53"/>
    <mergeCell ref="K53:L53"/>
    <mergeCell ref="D54:F54"/>
    <mergeCell ref="H54:I54"/>
    <mergeCell ref="K54:L54"/>
    <mergeCell ref="D59:F59"/>
    <mergeCell ref="H59:I59"/>
    <mergeCell ref="K59:L59"/>
    <mergeCell ref="D60:F60"/>
    <mergeCell ref="H60:I60"/>
    <mergeCell ref="K60:L60"/>
    <mergeCell ref="D57:F57"/>
    <mergeCell ref="H57:I57"/>
    <mergeCell ref="K57:L57"/>
    <mergeCell ref="D58:F58"/>
    <mergeCell ref="H58:I58"/>
    <mergeCell ref="K58:L58"/>
    <mergeCell ref="D63:F63"/>
    <mergeCell ref="H63:I63"/>
    <mergeCell ref="K63:L63"/>
    <mergeCell ref="D64:F64"/>
    <mergeCell ref="H64:I64"/>
    <mergeCell ref="K64:L64"/>
    <mergeCell ref="D61:F61"/>
    <mergeCell ref="H61:I61"/>
    <mergeCell ref="K61:L61"/>
    <mergeCell ref="D62:F62"/>
    <mergeCell ref="H62:I62"/>
    <mergeCell ref="K62:L62"/>
    <mergeCell ref="D67:F67"/>
    <mergeCell ref="H67:I67"/>
    <mergeCell ref="K67:L67"/>
    <mergeCell ref="D68:F68"/>
    <mergeCell ref="H68:I68"/>
    <mergeCell ref="K68:L68"/>
    <mergeCell ref="D65:F65"/>
    <mergeCell ref="H65:I65"/>
    <mergeCell ref="K65:L65"/>
    <mergeCell ref="D66:F66"/>
    <mergeCell ref="H66:I66"/>
    <mergeCell ref="K66:L66"/>
    <mergeCell ref="D71:F71"/>
    <mergeCell ref="H71:I71"/>
    <mergeCell ref="K71:L71"/>
    <mergeCell ref="D72:F72"/>
    <mergeCell ref="H72:I72"/>
    <mergeCell ref="K72:L72"/>
    <mergeCell ref="D69:F69"/>
    <mergeCell ref="H69:I69"/>
    <mergeCell ref="K69:L69"/>
    <mergeCell ref="D70:F70"/>
    <mergeCell ref="H70:I70"/>
    <mergeCell ref="K70:L70"/>
    <mergeCell ref="D75:F75"/>
    <mergeCell ref="H75:I75"/>
    <mergeCell ref="K75:L75"/>
    <mergeCell ref="D76:F76"/>
    <mergeCell ref="H76:I76"/>
    <mergeCell ref="K76:L76"/>
    <mergeCell ref="D73:F73"/>
    <mergeCell ref="H73:I73"/>
    <mergeCell ref="K73:L73"/>
    <mergeCell ref="D74:F74"/>
    <mergeCell ref="H74:I74"/>
    <mergeCell ref="K74:L74"/>
    <mergeCell ref="D79:F79"/>
    <mergeCell ref="H79:I79"/>
    <mergeCell ref="K79:L79"/>
    <mergeCell ref="D80:F80"/>
    <mergeCell ref="H80:I80"/>
    <mergeCell ref="K80:L80"/>
    <mergeCell ref="D77:F77"/>
    <mergeCell ref="H77:I77"/>
    <mergeCell ref="K77:L77"/>
    <mergeCell ref="D78:F78"/>
    <mergeCell ref="H78:I78"/>
    <mergeCell ref="K78:L78"/>
    <mergeCell ref="A83:D83"/>
    <mergeCell ref="K83:M83"/>
    <mergeCell ref="A84:F84"/>
    <mergeCell ref="G84:J84"/>
    <mergeCell ref="K84:M84"/>
    <mergeCell ref="E85:F85"/>
    <mergeCell ref="G85:J85"/>
    <mergeCell ref="K85:M85"/>
    <mergeCell ref="D81:F81"/>
    <mergeCell ref="H81:I81"/>
    <mergeCell ref="K81:L81"/>
    <mergeCell ref="D82:F82"/>
    <mergeCell ref="H82:I82"/>
    <mergeCell ref="K82:L82"/>
    <mergeCell ref="E88:F88"/>
    <mergeCell ref="G88:J88"/>
    <mergeCell ref="K88:M88"/>
    <mergeCell ref="B89:C89"/>
    <mergeCell ref="K89:L89"/>
    <mergeCell ref="E86:F86"/>
    <mergeCell ref="G86:J86"/>
    <mergeCell ref="K86:M86"/>
    <mergeCell ref="E87:F87"/>
    <mergeCell ref="G87:J87"/>
    <mergeCell ref="K87:M87"/>
  </mergeCells>
  <dataValidations count="12">
    <dataValidation type="list" allowBlank="1" showInputMessage="1" showErrorMessage="1" sqref="J49:J72 G49:G72 D22:K35 D18:I20 M49:M72 D45:E45 C49:C72">
      <formula1>CL</formula1>
    </dataValidation>
    <dataValidation type="list" allowBlank="1" showInputMessage="1" showErrorMessage="1" sqref="C45 C18:C20 C22:C35">
      <formula1>M</formula1>
    </dataValidation>
    <dataValidation type="list" allowBlank="1" showInputMessage="1" showErrorMessage="1" sqref="I47:J47 E3:F3">
      <formula1>J</formula1>
    </dataValidation>
    <dataValidation type="list" allowBlank="1" showInputMessage="1" showErrorMessage="1" sqref="F45:G45">
      <formula1>T</formula1>
    </dataValidation>
    <dataValidation type="list" allowBlank="1" showInputMessage="1" showErrorMessage="1" sqref="B45 B18:B29">
      <formula1>P</formula1>
    </dataValidation>
    <dataValidation type="list" allowBlank="1" showInputMessage="1" showErrorMessage="1" sqref="L38:L41 L18:L35">
      <formula1>OBSE</formula1>
    </dataValidation>
    <dataValidation type="list" allowBlank="1" showInputMessage="1" showErrorMessage="1" sqref="C38:C41">
      <formula1>CAT</formula1>
    </dataValidation>
    <dataValidation type="list" allowBlank="1" showInputMessage="1" showErrorMessage="1" sqref="B38:B41">
      <formula1>adj</formula1>
    </dataValidation>
    <dataValidation type="list" allowBlank="1" showInputMessage="1" showErrorMessage="1" sqref="J18:K21 D21:I21">
      <formula1>LCA</formula1>
    </dataValidation>
    <dataValidation type="list" allowBlank="1" showInputMessage="1" showErrorMessage="1" sqref="C21">
      <formula1>MAT</formula1>
    </dataValidation>
    <dataValidation type="list" allowBlank="1" showInputMessage="1" showErrorMessage="1" sqref="D38:K41">
      <formula1>#REF!</formula1>
    </dataValidation>
    <dataValidation type="list" allowBlank="1" showInputMessage="1" showErrorMessage="1" sqref="B30:B35">
      <formula1>$B$85:$B$127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21</vt:i4>
      </vt:variant>
    </vt:vector>
  </HeadingPairs>
  <TitlesOfParts>
    <vt:vector size="29" baseType="lpstr">
      <vt:lpstr>B Donnes</vt:lpstr>
      <vt:lpstr>المعطيات</vt:lpstr>
      <vt:lpstr>التعداد</vt:lpstr>
      <vt:lpstr>D</vt:lpstr>
      <vt:lpstr>L</vt:lpstr>
      <vt:lpstr>M17-01-17</vt:lpstr>
      <vt:lpstr>الاحد 17</vt:lpstr>
      <vt:lpstr>الاثنين 18</vt:lpstr>
      <vt:lpstr>adj</vt:lpstr>
      <vt:lpstr>CAT</vt:lpstr>
      <vt:lpstr>CL</vt:lpstr>
      <vt:lpstr>CLA</vt:lpstr>
      <vt:lpstr>CLAS</vt:lpstr>
      <vt:lpstr>CLASS</vt:lpstr>
      <vt:lpstr>CLASSS</vt:lpstr>
      <vt:lpstr>J</vt:lpstr>
      <vt:lpstr>LCA</vt:lpstr>
      <vt:lpstr>LCL</vt:lpstr>
      <vt:lpstr>LCLL</vt:lpstr>
      <vt:lpstr>M</vt:lpstr>
      <vt:lpstr>MAT</vt:lpstr>
      <vt:lpstr>OBSE</vt:lpstr>
      <vt:lpstr>P</vt:lpstr>
      <vt:lpstr>PROF</vt:lpstr>
      <vt:lpstr>T</vt:lpstr>
      <vt:lpstr>TC</vt:lpstr>
      <vt:lpstr>TT</vt:lpstr>
      <vt:lpstr>TTT</vt:lpstr>
      <vt:lpstr>TTTT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khawarizmi</dc:creator>
  <cp:lastModifiedBy>pc</cp:lastModifiedBy>
  <cp:lastPrinted>2017-09-17T12:16:14Z</cp:lastPrinted>
  <dcterms:created xsi:type="dcterms:W3CDTF">2015-09-09T13:45:37Z</dcterms:created>
  <dcterms:modified xsi:type="dcterms:W3CDTF">2018-07-10T21:04:46Z</dcterms:modified>
</cp:coreProperties>
</file>