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50" windowWidth="14625" windowHeight="7935" tabRatio="697" activeTab="5"/>
  </bookViews>
  <sheets>
    <sheet name="بيانات" sheetId="34" r:id="rId1"/>
    <sheet name="التعداد" sheetId="45" state="hidden" r:id="rId2"/>
    <sheet name="D" sheetId="43" state="hidden" r:id="rId3"/>
    <sheet name="L" sheetId="46" state="hidden" r:id="rId4"/>
    <sheet name="M17-01-17" sheetId="47" state="hidden" r:id="rId5"/>
    <sheet name="التقرير اليومي" sheetId="64" r:id="rId6"/>
  </sheets>
  <externalReferences>
    <externalReference r:id="rId7"/>
  </externalReferences>
  <definedNames>
    <definedName name="adj">بيانات!$J$4:$J$12</definedName>
    <definedName name="CAT">بيانات!$L$4:$L$6</definedName>
    <definedName name="CL">بيانات!$F$4:$F$24</definedName>
    <definedName name="CLA">بيانات!$E$4:$F$61</definedName>
    <definedName name="CLAS">بيانات!$E$46:$F$61</definedName>
    <definedName name="CLASS">بيانات!$E$24:$F$43</definedName>
    <definedName name="CLASSS">بيانات!$E$4:$F$19</definedName>
    <definedName name="EMP">بيانات!$B$110:$BE$149</definedName>
    <definedName name="EMPT">'التقرير اليومي'!#REF!</definedName>
    <definedName name="GC2GC">[1]المعطيات!$K$63:$S$74</definedName>
    <definedName name="GC3GC">[1]المعطيات!$K$5:$S$30</definedName>
    <definedName name="GE2ST">[1]المعطيات!$AO$60:$AW$111</definedName>
    <definedName name="GE3GE">[1]المعطيات!$K$32:$S$55</definedName>
    <definedName name="GEGEL">[1]المعطيات!$L$78:$S$111</definedName>
    <definedName name="GEST">[1]المعطيات!$AY$4:$BG$55</definedName>
    <definedName name="J">بيانات!$H$3:$H$8</definedName>
    <definedName name="LCA">بيانات!$F$4:$F$24</definedName>
    <definedName name="LCL">#REF!</definedName>
    <definedName name="LCLL">#REF!</definedName>
    <definedName name="LE2R">[1]المعطيات!$BI$60:$BQ$110</definedName>
    <definedName name="LET">[1]المعطيات!$CC$4:$CK$55</definedName>
    <definedName name="LP2H">[1]المعطيات!$AY$60:$BG$110</definedName>
    <definedName name="LPH">[1]المعطيات!$BI$4:$BQ$55</definedName>
    <definedName name="LPHH">[1]المعطيات!$BS$4:$CA$55</definedName>
    <definedName name="LTL">[1]المعطيات!$AO$115:$AW$166</definedName>
    <definedName name="LTLL">[1]المعطيات!$AY$115:$BG$166</definedName>
    <definedName name="LTLLL">[1]المعطيات!$BI$115:$BQ$166</definedName>
    <definedName name="M">بيانات!$D$4:$D$17</definedName>
    <definedName name="MAT">بيانات!$D$4:$D$17</definedName>
    <definedName name="MM">[1]المعطيات!$B$62:$I$110</definedName>
    <definedName name="MMM">[1]المعطيات!$A$4:$I$55</definedName>
    <definedName name="OBSE">بيانات!$N$4:$N$24</definedName>
    <definedName name="P">بيانات!$B$4:$B$102</definedName>
    <definedName name="PC">#REF!</definedName>
    <definedName name="PROF">بيانات!$B$4:$B$94</definedName>
    <definedName name="SE2X">[1]المعطيات!$U$60:$AC$111</definedName>
    <definedName name="SE2XX">[1]المعطيات!$AE$60:$AM$111</definedName>
    <definedName name="SE3SEX">[1]المعطيات!$U$4:$AC$55</definedName>
    <definedName name="SE3SEXX">[1]المعطيات!$AE$4:$AM$55</definedName>
    <definedName name="SE3SEXXX">[1]المعطيات!$AO$4:$AW$55</definedName>
    <definedName name="T">بيانات!$D$69:$D$77</definedName>
    <definedName name="TC">#REF!</definedName>
    <definedName name="tem">'التقرير اليومي'!$B$105:$L$164</definedName>
    <definedName name="TS">[1]المعطيات!$A$115:$I$166</definedName>
    <definedName name="TSS">[1]المعطيات!$K$115:$S$166</definedName>
    <definedName name="TSSS">[1]المعطيات!$U$115:$AC$166</definedName>
    <definedName name="TSSSS">[1]المعطيات!$AE$115:$AM$166</definedName>
    <definedName name="TT">#REF!</definedName>
    <definedName name="TTT">#REF!</definedName>
    <definedName name="TTTT">#REF!</definedName>
  </definedNames>
  <calcPr calcId="124519"/>
</workbook>
</file>

<file path=xl/calcChain.xml><?xml version="1.0" encoding="utf-8"?>
<calcChain xmlns="http://schemas.openxmlformats.org/spreadsheetml/2006/main">
  <c r="C28" i="64"/>
  <c r="D28"/>
  <c r="E28"/>
  <c r="F28"/>
  <c r="G28"/>
  <c r="H28"/>
  <c r="I28"/>
  <c r="J28"/>
  <c r="K28"/>
  <c r="L28"/>
  <c r="C29"/>
  <c r="D29"/>
  <c r="E29"/>
  <c r="F29"/>
  <c r="G29"/>
  <c r="H29"/>
  <c r="I29"/>
  <c r="J29"/>
  <c r="K29"/>
  <c r="L29"/>
  <c r="C30"/>
  <c r="D30"/>
  <c r="E30"/>
  <c r="F30"/>
  <c r="G30"/>
  <c r="H30"/>
  <c r="I30"/>
  <c r="J30"/>
  <c r="K30"/>
  <c r="L30"/>
  <c r="C31"/>
  <c r="D31"/>
  <c r="E31"/>
  <c r="F31"/>
  <c r="G31"/>
  <c r="H31"/>
  <c r="I31"/>
  <c r="J31"/>
  <c r="K31"/>
  <c r="L31"/>
  <c r="C32"/>
  <c r="D32"/>
  <c r="E32"/>
  <c r="F32"/>
  <c r="G32"/>
  <c r="H32"/>
  <c r="I32"/>
  <c r="J32"/>
  <c r="K32"/>
  <c r="L32"/>
  <c r="C33"/>
  <c r="D33"/>
  <c r="E33"/>
  <c r="F33"/>
  <c r="G33"/>
  <c r="H33"/>
  <c r="I33"/>
  <c r="J33"/>
  <c r="K33"/>
  <c r="L33"/>
  <c r="C34"/>
  <c r="D34"/>
  <c r="E34"/>
  <c r="F34"/>
  <c r="G34"/>
  <c r="H34"/>
  <c r="I34"/>
  <c r="J34"/>
  <c r="K34"/>
  <c r="L34"/>
  <c r="C35"/>
  <c r="D35"/>
  <c r="E35"/>
  <c r="F35"/>
  <c r="G35"/>
  <c r="H35"/>
  <c r="I35"/>
  <c r="J35"/>
  <c r="K35"/>
  <c r="L35"/>
  <c r="C36"/>
  <c r="D36"/>
  <c r="E36"/>
  <c r="F36"/>
  <c r="G36"/>
  <c r="H36"/>
  <c r="I36"/>
  <c r="J36"/>
  <c r="K36"/>
  <c r="L36"/>
  <c r="C37"/>
  <c r="D37"/>
  <c r="E37"/>
  <c r="F37"/>
  <c r="G37"/>
  <c r="H37"/>
  <c r="I37"/>
  <c r="J37"/>
  <c r="K37"/>
  <c r="L37"/>
  <c r="C38"/>
  <c r="D38"/>
  <c r="E38"/>
  <c r="F38"/>
  <c r="G38"/>
  <c r="H38"/>
  <c r="I38"/>
  <c r="J38"/>
  <c r="K38"/>
  <c r="L38"/>
  <c r="C39"/>
  <c r="D39"/>
  <c r="E39"/>
  <c r="F39"/>
  <c r="G39"/>
  <c r="H39"/>
  <c r="I39"/>
  <c r="J39"/>
  <c r="K39"/>
  <c r="L39"/>
  <c r="C40"/>
  <c r="D40"/>
  <c r="E40"/>
  <c r="F40"/>
  <c r="G40"/>
  <c r="H40"/>
  <c r="I40"/>
  <c r="J40"/>
  <c r="K40"/>
  <c r="L40"/>
  <c r="C41"/>
  <c r="D41"/>
  <c r="E41"/>
  <c r="F41"/>
  <c r="G41"/>
  <c r="H41"/>
  <c r="I41"/>
  <c r="J41"/>
  <c r="K41"/>
  <c r="L41"/>
  <c r="C42"/>
  <c r="D42"/>
  <c r="E42"/>
  <c r="F42"/>
  <c r="G42"/>
  <c r="H42"/>
  <c r="I42"/>
  <c r="J42"/>
  <c r="K42"/>
  <c r="L42"/>
  <c r="C43"/>
  <c r="D43"/>
  <c r="E43"/>
  <c r="F43"/>
  <c r="G43"/>
  <c r="H43"/>
  <c r="I43"/>
  <c r="J43"/>
  <c r="K43"/>
  <c r="L43"/>
  <c r="C44"/>
  <c r="D44"/>
  <c r="E44"/>
  <c r="F44"/>
  <c r="G44"/>
  <c r="H44"/>
  <c r="I44"/>
  <c r="J44"/>
  <c r="K44"/>
  <c r="L44"/>
  <c r="C45"/>
  <c r="D45"/>
  <c r="E45"/>
  <c r="F45"/>
  <c r="G45"/>
  <c r="H45"/>
  <c r="I45"/>
  <c r="J45"/>
  <c r="K45"/>
  <c r="L45"/>
  <c r="C46"/>
  <c r="D46"/>
  <c r="E46"/>
  <c r="F46"/>
  <c r="G46"/>
  <c r="H46"/>
  <c r="I46"/>
  <c r="J46"/>
  <c r="K46"/>
  <c r="L46"/>
  <c r="C47"/>
  <c r="D47"/>
  <c r="E47"/>
  <c r="F47"/>
  <c r="G47"/>
  <c r="H47"/>
  <c r="I47"/>
  <c r="J47"/>
  <c r="K47"/>
  <c r="L47"/>
  <c r="C48"/>
  <c r="D48"/>
  <c r="E48"/>
  <c r="F48"/>
  <c r="G48"/>
  <c r="H48"/>
  <c r="I48"/>
  <c r="J48"/>
  <c r="K48"/>
  <c r="L48"/>
  <c r="C49"/>
  <c r="D49"/>
  <c r="E49"/>
  <c r="F49"/>
  <c r="G49"/>
  <c r="H49"/>
  <c r="I49"/>
  <c r="J49"/>
  <c r="K49"/>
  <c r="L49"/>
  <c r="C50"/>
  <c r="D50"/>
  <c r="E50"/>
  <c r="F50"/>
  <c r="G50"/>
  <c r="H50"/>
  <c r="I50"/>
  <c r="J50"/>
  <c r="K50"/>
  <c r="L50"/>
  <c r="I27"/>
  <c r="J27"/>
  <c r="K27"/>
  <c r="L27"/>
  <c r="H27"/>
  <c r="G27"/>
  <c r="F27"/>
  <c r="E27"/>
  <c r="D27"/>
  <c r="C27"/>
  <c r="H10" l="1"/>
  <c r="G10"/>
  <c r="E18"/>
  <c r="D18"/>
  <c r="F17"/>
  <c r="F16"/>
  <c r="F15"/>
  <c r="E11"/>
  <c r="D11"/>
  <c r="F9"/>
  <c r="K9" s="1"/>
  <c r="M9" s="1"/>
  <c r="F10"/>
  <c r="K10" s="1"/>
  <c r="M10" s="1"/>
  <c r="F8"/>
  <c r="I17"/>
  <c r="I16"/>
  <c r="H18"/>
  <c r="G18"/>
  <c r="R22"/>
  <c r="L11"/>
  <c r="J11"/>
  <c r="H9"/>
  <c r="G9"/>
  <c r="H8"/>
  <c r="G8"/>
  <c r="K8"/>
  <c r="M8" s="1"/>
  <c r="F18" l="1"/>
  <c r="I18"/>
  <c r="F11"/>
  <c r="I15"/>
  <c r="H11"/>
  <c r="I9"/>
  <c r="I10"/>
  <c r="G11"/>
  <c r="K11"/>
  <c r="M11" s="1"/>
  <c r="I8"/>
  <c r="M18" l="1"/>
  <c r="I11"/>
  <c r="S30" i="45"/>
  <c r="R30"/>
  <c r="M30"/>
  <c r="L30"/>
  <c r="J30"/>
  <c r="I30"/>
  <c r="G30"/>
  <c r="F30"/>
  <c r="D30"/>
  <c r="C30"/>
  <c r="S29"/>
  <c r="R29"/>
  <c r="M29"/>
  <c r="L29"/>
  <c r="J29"/>
  <c r="I29"/>
  <c r="G29"/>
  <c r="F29"/>
  <c r="D29"/>
  <c r="C29"/>
  <c r="S27"/>
  <c r="R27"/>
  <c r="M27"/>
  <c r="L27"/>
  <c r="J27"/>
  <c r="I27"/>
  <c r="G27"/>
  <c r="F27"/>
  <c r="D27"/>
  <c r="C27"/>
  <c r="D26"/>
  <c r="C26"/>
  <c r="S25"/>
  <c r="R25"/>
  <c r="M25"/>
  <c r="L25"/>
  <c r="J25"/>
  <c r="I25"/>
  <c r="G25"/>
  <c r="F25"/>
  <c r="D25"/>
  <c r="C25"/>
  <c r="S24"/>
  <c r="R24"/>
  <c r="M24"/>
  <c r="L24"/>
  <c r="J24"/>
  <c r="I24"/>
  <c r="G24"/>
  <c r="F24"/>
  <c r="D24"/>
  <c r="C24"/>
  <c r="F26"/>
  <c r="G26"/>
  <c r="S26"/>
  <c r="R26"/>
  <c r="M26"/>
  <c r="L26"/>
  <c r="I26"/>
  <c r="J26"/>
  <c r="I9" i="47"/>
  <c r="AA31" i="45" l="1"/>
  <c r="AC31"/>
  <c r="AE31"/>
  <c r="AG31"/>
  <c r="Y31"/>
  <c r="AA22"/>
  <c r="AC22"/>
  <c r="AE22"/>
  <c r="AG22"/>
  <c r="Y22"/>
  <c r="AA13"/>
  <c r="AC13"/>
  <c r="AE13"/>
  <c r="AG13"/>
  <c r="Y13"/>
  <c r="AA33"/>
  <c r="AC33"/>
  <c r="AE33"/>
  <c r="AG33"/>
  <c r="L45" i="46"/>
  <c r="L45" i="43"/>
  <c r="V134" i="47" a="1"/>
  <c r="V134" s="1"/>
  <c r="U134" a="1"/>
  <c r="U134" s="1"/>
  <c r="T134" a="1"/>
  <c r="T134" s="1"/>
  <c r="S134" a="1"/>
  <c r="S134" s="1"/>
  <c r="R134" a="1"/>
  <c r="R134" s="1"/>
  <c r="Q134" a="1"/>
  <c r="Q134" s="1"/>
  <c r="P134" a="1"/>
  <c r="P134" s="1"/>
  <c r="O134" a="1"/>
  <c r="O134" s="1"/>
  <c r="N134" a="1"/>
  <c r="N134" s="1"/>
  <c r="M134" a="1"/>
  <c r="M134" s="1"/>
  <c r="L134" a="1"/>
  <c r="L134" s="1"/>
  <c r="K134" a="1"/>
  <c r="K134" s="1"/>
  <c r="J134" a="1"/>
  <c r="J134" s="1"/>
  <c r="I134" a="1"/>
  <c r="I134" s="1"/>
  <c r="H134" a="1"/>
  <c r="H134" s="1"/>
  <c r="G134" a="1"/>
  <c r="G134" s="1"/>
  <c r="F134" a="1"/>
  <c r="F134" s="1"/>
  <c r="E134" a="1"/>
  <c r="E134" s="1"/>
  <c r="D134" a="1"/>
  <c r="D134" s="1"/>
  <c r="C134" a="1"/>
  <c r="C134" s="1"/>
  <c r="V133" a="1"/>
  <c r="V133" s="1"/>
  <c r="U133" a="1"/>
  <c r="U133" s="1"/>
  <c r="T133" a="1"/>
  <c r="T133" s="1"/>
  <c r="S133" a="1"/>
  <c r="S133" s="1"/>
  <c r="R133" a="1"/>
  <c r="R133" s="1"/>
  <c r="Q133" a="1"/>
  <c r="Q133" s="1"/>
  <c r="P133" a="1"/>
  <c r="P133" s="1"/>
  <c r="O133" a="1"/>
  <c r="O133" s="1"/>
  <c r="N133" a="1"/>
  <c r="N133" s="1"/>
  <c r="M133" a="1"/>
  <c r="M133" s="1"/>
  <c r="L133" a="1"/>
  <c r="L133" s="1"/>
  <c r="K133" a="1"/>
  <c r="K133" s="1"/>
  <c r="J133" a="1"/>
  <c r="J133" s="1"/>
  <c r="I133" a="1"/>
  <c r="I133" s="1"/>
  <c r="H133" a="1"/>
  <c r="H133" s="1"/>
  <c r="G133" a="1"/>
  <c r="G133" s="1"/>
  <c r="F133" a="1"/>
  <c r="F133" s="1"/>
  <c r="E133" a="1"/>
  <c r="E133" s="1"/>
  <c r="D133" a="1"/>
  <c r="D133" s="1"/>
  <c r="C133" a="1"/>
  <c r="C133" s="1"/>
  <c r="V132" a="1"/>
  <c r="V132" s="1"/>
  <c r="U132" a="1"/>
  <c r="U132" s="1"/>
  <c r="T132" a="1"/>
  <c r="T132" s="1"/>
  <c r="S132" a="1"/>
  <c r="S132" s="1"/>
  <c r="R132" a="1"/>
  <c r="R132" s="1"/>
  <c r="Q132" a="1"/>
  <c r="Q132" s="1"/>
  <c r="P132" a="1"/>
  <c r="P132" s="1"/>
  <c r="O132" a="1"/>
  <c r="O132" s="1"/>
  <c r="N132" a="1"/>
  <c r="N132" s="1"/>
  <c r="M132" a="1"/>
  <c r="M132" s="1"/>
  <c r="L132" a="1"/>
  <c r="L132" s="1"/>
  <c r="K132" a="1"/>
  <c r="K132" s="1"/>
  <c r="J132" a="1"/>
  <c r="J132" s="1"/>
  <c r="I132" a="1"/>
  <c r="I132" s="1"/>
  <c r="H132" a="1"/>
  <c r="H132" s="1"/>
  <c r="G132" a="1"/>
  <c r="G132" s="1"/>
  <c r="F132" a="1"/>
  <c r="F132" s="1"/>
  <c r="E132" a="1"/>
  <c r="E132" s="1"/>
  <c r="D132" a="1"/>
  <c r="D132" s="1"/>
  <c r="C132" a="1"/>
  <c r="C132" s="1"/>
  <c r="V131" a="1"/>
  <c r="V131" s="1"/>
  <c r="U131" a="1"/>
  <c r="U131" s="1"/>
  <c r="T131" a="1"/>
  <c r="T131" s="1"/>
  <c r="S131" a="1"/>
  <c r="S131" s="1"/>
  <c r="R131" a="1"/>
  <c r="R131" s="1"/>
  <c r="Q131" a="1"/>
  <c r="Q131" s="1"/>
  <c r="P131" a="1"/>
  <c r="P131" s="1"/>
  <c r="O131" a="1"/>
  <c r="O131" s="1"/>
  <c r="N131" a="1"/>
  <c r="N131" s="1"/>
  <c r="M131" a="1"/>
  <c r="M131" s="1"/>
  <c r="L131" a="1"/>
  <c r="L131" s="1"/>
  <c r="K131" a="1"/>
  <c r="K131" s="1"/>
  <c r="J131" a="1"/>
  <c r="J131" s="1"/>
  <c r="I131" a="1"/>
  <c r="I131" s="1"/>
  <c r="H131" a="1"/>
  <c r="H131" s="1"/>
  <c r="G131" a="1"/>
  <c r="G131" s="1"/>
  <c r="F131" a="1"/>
  <c r="F131" s="1"/>
  <c r="E131" a="1"/>
  <c r="E131" s="1"/>
  <c r="D131" a="1"/>
  <c r="D131" s="1"/>
  <c r="C131" a="1"/>
  <c r="C131" s="1"/>
  <c r="V130" a="1"/>
  <c r="V130" s="1"/>
  <c r="U130" a="1"/>
  <c r="U130" s="1"/>
  <c r="T130" a="1"/>
  <c r="T130" s="1"/>
  <c r="S130" a="1"/>
  <c r="S130" s="1"/>
  <c r="R130" a="1"/>
  <c r="R130" s="1"/>
  <c r="Q130" a="1"/>
  <c r="Q130" s="1"/>
  <c r="P130" a="1"/>
  <c r="P130" s="1"/>
  <c r="O130" a="1"/>
  <c r="O130" s="1"/>
  <c r="N130" a="1"/>
  <c r="N130" s="1"/>
  <c r="M130" a="1"/>
  <c r="M130" s="1"/>
  <c r="L130" a="1"/>
  <c r="L130" s="1"/>
  <c r="K130" a="1"/>
  <c r="K130" s="1"/>
  <c r="J130" a="1"/>
  <c r="J130" s="1"/>
  <c r="I130" a="1"/>
  <c r="I130" s="1"/>
  <c r="H130" a="1"/>
  <c r="H130" s="1"/>
  <c r="G130" a="1"/>
  <c r="G130" s="1"/>
  <c r="F130" a="1"/>
  <c r="F130" s="1"/>
  <c r="E130" a="1"/>
  <c r="E130" s="1"/>
  <c r="D130" a="1"/>
  <c r="D130" s="1"/>
  <c r="C130" a="1"/>
  <c r="C130" s="1"/>
  <c r="V129" a="1"/>
  <c r="V129" s="1"/>
  <c r="U129" a="1"/>
  <c r="U129" s="1"/>
  <c r="T129" a="1"/>
  <c r="T129" s="1"/>
  <c r="S129" a="1"/>
  <c r="S129" s="1"/>
  <c r="R129" a="1"/>
  <c r="R129" s="1"/>
  <c r="Q129" a="1"/>
  <c r="Q129" s="1"/>
  <c r="P129" a="1"/>
  <c r="P129" s="1"/>
  <c r="O129" a="1"/>
  <c r="O129" s="1"/>
  <c r="N129" a="1"/>
  <c r="N129" s="1"/>
  <c r="M129" a="1"/>
  <c r="M129" s="1"/>
  <c r="L129" a="1"/>
  <c r="L129" s="1"/>
  <c r="K129" a="1"/>
  <c r="K129" s="1"/>
  <c r="J129" a="1"/>
  <c r="J129" s="1"/>
  <c r="I129" a="1"/>
  <c r="I129" s="1"/>
  <c r="H129" a="1"/>
  <c r="H129" s="1"/>
  <c r="G129" a="1"/>
  <c r="G129" s="1"/>
  <c r="F129" a="1"/>
  <c r="F129" s="1"/>
  <c r="E129" a="1"/>
  <c r="E129" s="1"/>
  <c r="D129" a="1"/>
  <c r="D129" s="1"/>
  <c r="C129" a="1"/>
  <c r="C129" s="1"/>
  <c r="V128" a="1"/>
  <c r="V128" s="1"/>
  <c r="U128" a="1"/>
  <c r="U128" s="1"/>
  <c r="T128" a="1"/>
  <c r="T128" s="1"/>
  <c r="S128" a="1"/>
  <c r="S128" s="1"/>
  <c r="R128" a="1"/>
  <c r="R128" s="1"/>
  <c r="Q128" a="1"/>
  <c r="Q128" s="1"/>
  <c r="P128" a="1"/>
  <c r="P128" s="1"/>
  <c r="O128" a="1"/>
  <c r="O128" s="1"/>
  <c r="N128" a="1"/>
  <c r="N128" s="1"/>
  <c r="M128" a="1"/>
  <c r="M128" s="1"/>
  <c r="L128" a="1"/>
  <c r="L128" s="1"/>
  <c r="K128" a="1"/>
  <c r="K128" s="1"/>
  <c r="J128" a="1"/>
  <c r="J128" s="1"/>
  <c r="I128" a="1"/>
  <c r="I128" s="1"/>
  <c r="H128" a="1"/>
  <c r="H128" s="1"/>
  <c r="G128" a="1"/>
  <c r="G128" s="1"/>
  <c r="F128" a="1"/>
  <c r="F128" s="1"/>
  <c r="E128" a="1"/>
  <c r="E128" s="1"/>
  <c r="D128" a="1"/>
  <c r="D128" s="1"/>
  <c r="C128" a="1"/>
  <c r="C128" s="1"/>
  <c r="V127" a="1"/>
  <c r="V127" s="1"/>
  <c r="U127" a="1"/>
  <c r="U127" s="1"/>
  <c r="T127" a="1"/>
  <c r="T127" s="1"/>
  <c r="S127" a="1"/>
  <c r="S127" s="1"/>
  <c r="R127" a="1"/>
  <c r="R127" s="1"/>
  <c r="Q127" a="1"/>
  <c r="Q127" s="1"/>
  <c r="P127" a="1"/>
  <c r="P127" s="1"/>
  <c r="O127" a="1"/>
  <c r="O127" s="1"/>
  <c r="N127" a="1"/>
  <c r="N127" s="1"/>
  <c r="M127" a="1"/>
  <c r="M127" s="1"/>
  <c r="L127" a="1"/>
  <c r="L127" s="1"/>
  <c r="K127" a="1"/>
  <c r="K127" s="1"/>
  <c r="J127" a="1"/>
  <c r="J127" s="1"/>
  <c r="I127" a="1"/>
  <c r="I127" s="1"/>
  <c r="H127" a="1"/>
  <c r="H127" s="1"/>
  <c r="G127" a="1"/>
  <c r="G127" s="1"/>
  <c r="F127" a="1"/>
  <c r="F127" s="1"/>
  <c r="E127" a="1"/>
  <c r="E127" s="1"/>
  <c r="D127" a="1"/>
  <c r="D127" s="1"/>
  <c r="C127" a="1"/>
  <c r="C127" s="1"/>
  <c r="V126" a="1"/>
  <c r="V126" s="1"/>
  <c r="U126" a="1"/>
  <c r="U126" s="1"/>
  <c r="T126" a="1"/>
  <c r="T126" s="1"/>
  <c r="S126" a="1"/>
  <c r="S126" s="1"/>
  <c r="R126" a="1"/>
  <c r="R126" s="1"/>
  <c r="Q126" a="1"/>
  <c r="Q126" s="1"/>
  <c r="P126" a="1"/>
  <c r="P126" s="1"/>
  <c r="O126" a="1"/>
  <c r="O126" s="1"/>
  <c r="N126" a="1"/>
  <c r="N126" s="1"/>
  <c r="M126" a="1"/>
  <c r="M126" s="1"/>
  <c r="L126" a="1"/>
  <c r="L126" s="1"/>
  <c r="K126" a="1"/>
  <c r="K126" s="1"/>
  <c r="J126" a="1"/>
  <c r="J126" s="1"/>
  <c r="I126" a="1"/>
  <c r="I126" s="1"/>
  <c r="H126" a="1"/>
  <c r="H126" s="1"/>
  <c r="G126" a="1"/>
  <c r="G126" s="1"/>
  <c r="F126" a="1"/>
  <c r="F126" s="1"/>
  <c r="E126" a="1"/>
  <c r="E126" s="1"/>
  <c r="D126" a="1"/>
  <c r="D126" s="1"/>
  <c r="C126" a="1"/>
  <c r="C126" s="1"/>
  <c r="V125" a="1"/>
  <c r="V125" s="1"/>
  <c r="U125" a="1"/>
  <c r="U125" s="1"/>
  <c r="T125" a="1"/>
  <c r="T125" s="1"/>
  <c r="S125" a="1"/>
  <c r="S125" s="1"/>
  <c r="R125" a="1"/>
  <c r="R125" s="1"/>
  <c r="Q125" a="1"/>
  <c r="Q125" s="1"/>
  <c r="P125" a="1"/>
  <c r="P125" s="1"/>
  <c r="O125" a="1"/>
  <c r="O125" s="1"/>
  <c r="N125" a="1"/>
  <c r="N125" s="1"/>
  <c r="M125" a="1"/>
  <c r="M125" s="1"/>
  <c r="L125" a="1"/>
  <c r="L125" s="1"/>
  <c r="K125" a="1"/>
  <c r="K125" s="1"/>
  <c r="J125" a="1"/>
  <c r="J125" s="1"/>
  <c r="I125" a="1"/>
  <c r="I125" s="1"/>
  <c r="H125" a="1"/>
  <c r="H125" s="1"/>
  <c r="G125" a="1"/>
  <c r="G125" s="1"/>
  <c r="F125" a="1"/>
  <c r="F125" s="1"/>
  <c r="E125" a="1"/>
  <c r="E125" s="1"/>
  <c r="D125" a="1"/>
  <c r="D125" s="1"/>
  <c r="C125" a="1"/>
  <c r="C125" s="1"/>
  <c r="V124" a="1"/>
  <c r="V124" s="1"/>
  <c r="U124" a="1"/>
  <c r="U124" s="1"/>
  <c r="T124" a="1"/>
  <c r="T124" s="1"/>
  <c r="S124" a="1"/>
  <c r="S124" s="1"/>
  <c r="R124" a="1"/>
  <c r="R124" s="1"/>
  <c r="Q124" a="1"/>
  <c r="Q124" s="1"/>
  <c r="P124" a="1"/>
  <c r="P124" s="1"/>
  <c r="O124" a="1"/>
  <c r="O124" s="1"/>
  <c r="N124" a="1"/>
  <c r="N124" s="1"/>
  <c r="M124" a="1"/>
  <c r="M124" s="1"/>
  <c r="L124" a="1"/>
  <c r="L124" s="1"/>
  <c r="K124" a="1"/>
  <c r="K124" s="1"/>
  <c r="J124" a="1"/>
  <c r="J124" s="1"/>
  <c r="I124" a="1"/>
  <c r="I124" s="1"/>
  <c r="H124" a="1"/>
  <c r="H124" s="1"/>
  <c r="G124" a="1"/>
  <c r="G124" s="1"/>
  <c r="F124" a="1"/>
  <c r="F124" s="1"/>
  <c r="E124" a="1"/>
  <c r="E124" s="1"/>
  <c r="D124" a="1"/>
  <c r="D124" s="1"/>
  <c r="C124" a="1"/>
  <c r="C124" s="1"/>
  <c r="V123" a="1"/>
  <c r="V123" s="1"/>
  <c r="U123" a="1"/>
  <c r="U123" s="1"/>
  <c r="T123" a="1"/>
  <c r="T123" s="1"/>
  <c r="S123" a="1"/>
  <c r="S123" s="1"/>
  <c r="R123" a="1"/>
  <c r="R123" s="1"/>
  <c r="Q123" a="1"/>
  <c r="Q123" s="1"/>
  <c r="P123" a="1"/>
  <c r="P123" s="1"/>
  <c r="O123" a="1"/>
  <c r="O123" s="1"/>
  <c r="N123" a="1"/>
  <c r="N123" s="1"/>
  <c r="M123" a="1"/>
  <c r="M123" s="1"/>
  <c r="L123" a="1"/>
  <c r="L123" s="1"/>
  <c r="K123" a="1"/>
  <c r="K123" s="1"/>
  <c r="J123" a="1"/>
  <c r="J123" s="1"/>
  <c r="I123" a="1"/>
  <c r="I123" s="1"/>
  <c r="H123" a="1"/>
  <c r="H123" s="1"/>
  <c r="G123" a="1"/>
  <c r="G123" s="1"/>
  <c r="F123" a="1"/>
  <c r="F123" s="1"/>
  <c r="E123" a="1"/>
  <c r="E123" s="1"/>
  <c r="D123" a="1"/>
  <c r="D123" s="1"/>
  <c r="C123" a="1"/>
  <c r="C123" s="1"/>
  <c r="V122" a="1"/>
  <c r="V122" s="1"/>
  <c r="U122" a="1"/>
  <c r="U122" s="1"/>
  <c r="T122" a="1"/>
  <c r="T122" s="1"/>
  <c r="S122" a="1"/>
  <c r="S122" s="1"/>
  <c r="R122" a="1"/>
  <c r="R122" s="1"/>
  <c r="Q122" a="1"/>
  <c r="Q122" s="1"/>
  <c r="P122" a="1"/>
  <c r="P122" s="1"/>
  <c r="O122" a="1"/>
  <c r="O122" s="1"/>
  <c r="N122" a="1"/>
  <c r="N122" s="1"/>
  <c r="M122" a="1"/>
  <c r="M122" s="1"/>
  <c r="L122" a="1"/>
  <c r="L122" s="1"/>
  <c r="K122" a="1"/>
  <c r="K122" s="1"/>
  <c r="J122" a="1"/>
  <c r="J122" s="1"/>
  <c r="I122" a="1"/>
  <c r="I122" s="1"/>
  <c r="H122" a="1"/>
  <c r="H122" s="1"/>
  <c r="G122" a="1"/>
  <c r="G122" s="1"/>
  <c r="F122" a="1"/>
  <c r="F122" s="1"/>
  <c r="E122" a="1"/>
  <c r="E122" s="1"/>
  <c r="D122" a="1"/>
  <c r="D122" s="1"/>
  <c r="C122" a="1"/>
  <c r="C122" s="1"/>
  <c r="V121" a="1"/>
  <c r="V121" s="1"/>
  <c r="U121" a="1"/>
  <c r="U121" s="1"/>
  <c r="T121" a="1"/>
  <c r="T121" s="1"/>
  <c r="S121" a="1"/>
  <c r="S121" s="1"/>
  <c r="R121" a="1"/>
  <c r="R121" s="1"/>
  <c r="Q121" a="1"/>
  <c r="Q121" s="1"/>
  <c r="P121" a="1"/>
  <c r="P121" s="1"/>
  <c r="O121" a="1"/>
  <c r="O121" s="1"/>
  <c r="N121" a="1"/>
  <c r="N121" s="1"/>
  <c r="M121" a="1"/>
  <c r="M121" s="1"/>
  <c r="L121" a="1"/>
  <c r="L121" s="1"/>
  <c r="K121" a="1"/>
  <c r="K121" s="1"/>
  <c r="J121" a="1"/>
  <c r="J121" s="1"/>
  <c r="I121" a="1"/>
  <c r="I121" s="1"/>
  <c r="H121" a="1"/>
  <c r="H121" s="1"/>
  <c r="G121" a="1"/>
  <c r="G121" s="1"/>
  <c r="F121" a="1"/>
  <c r="F121" s="1"/>
  <c r="E121" a="1"/>
  <c r="E121" s="1"/>
  <c r="D121" a="1"/>
  <c r="D121" s="1"/>
  <c r="C121" a="1"/>
  <c r="C121" s="1"/>
  <c r="V120" a="1"/>
  <c r="V120" s="1"/>
  <c r="U120" a="1"/>
  <c r="U120" s="1"/>
  <c r="T120" a="1"/>
  <c r="T120" s="1"/>
  <c r="S120" a="1"/>
  <c r="S120" s="1"/>
  <c r="R120" a="1"/>
  <c r="R120" s="1"/>
  <c r="Q120" a="1"/>
  <c r="Q120" s="1"/>
  <c r="P120" a="1"/>
  <c r="P120" s="1"/>
  <c r="O120" a="1"/>
  <c r="O120" s="1"/>
  <c r="N120" a="1"/>
  <c r="N120" s="1"/>
  <c r="M120" a="1"/>
  <c r="M120" s="1"/>
  <c r="L120" a="1"/>
  <c r="L120" s="1"/>
  <c r="K120" a="1"/>
  <c r="K120" s="1"/>
  <c r="J120" a="1"/>
  <c r="J120" s="1"/>
  <c r="I120" a="1"/>
  <c r="I120" s="1"/>
  <c r="H120" a="1"/>
  <c r="H120" s="1"/>
  <c r="G120" a="1"/>
  <c r="G120" s="1"/>
  <c r="F120" a="1"/>
  <c r="F120" s="1"/>
  <c r="E120" a="1"/>
  <c r="E120" s="1"/>
  <c r="D120" a="1"/>
  <c r="D120" s="1"/>
  <c r="C120" a="1"/>
  <c r="C120" s="1"/>
  <c r="V119" a="1"/>
  <c r="V119" s="1"/>
  <c r="U119" a="1"/>
  <c r="U119" s="1"/>
  <c r="T119" a="1"/>
  <c r="T119" s="1"/>
  <c r="S119" a="1"/>
  <c r="S119" s="1"/>
  <c r="R119" a="1"/>
  <c r="R119" s="1"/>
  <c r="Q119" a="1"/>
  <c r="Q119" s="1"/>
  <c r="P119" a="1"/>
  <c r="P119" s="1"/>
  <c r="O119" a="1"/>
  <c r="O119" s="1"/>
  <c r="N119" a="1"/>
  <c r="N119" s="1"/>
  <c r="M119" a="1"/>
  <c r="M119" s="1"/>
  <c r="L119" a="1"/>
  <c r="L119" s="1"/>
  <c r="K119" a="1"/>
  <c r="K119" s="1"/>
  <c r="J119" a="1"/>
  <c r="J119" s="1"/>
  <c r="I119" a="1"/>
  <c r="I119" s="1"/>
  <c r="H119" a="1"/>
  <c r="H119" s="1"/>
  <c r="G119" a="1"/>
  <c r="G119" s="1"/>
  <c r="F119" a="1"/>
  <c r="F119" s="1"/>
  <c r="E119" a="1"/>
  <c r="E119" s="1"/>
  <c r="D119" a="1"/>
  <c r="D119" s="1"/>
  <c r="C119" a="1"/>
  <c r="C119" s="1"/>
  <c r="V118" a="1"/>
  <c r="V118" s="1"/>
  <c r="U118" a="1"/>
  <c r="U118" s="1"/>
  <c r="T118" a="1"/>
  <c r="T118" s="1"/>
  <c r="S118" a="1"/>
  <c r="S118" s="1"/>
  <c r="R118" a="1"/>
  <c r="R118" s="1"/>
  <c r="Q118" a="1"/>
  <c r="Q118" s="1"/>
  <c r="P118" a="1"/>
  <c r="P118" s="1"/>
  <c r="O118" a="1"/>
  <c r="O118" s="1"/>
  <c r="N118" a="1"/>
  <c r="N118" s="1"/>
  <c r="M118" a="1"/>
  <c r="M118" s="1"/>
  <c r="L118" a="1"/>
  <c r="L118" s="1"/>
  <c r="K118" a="1"/>
  <c r="K118" s="1"/>
  <c r="J118" a="1"/>
  <c r="J118" s="1"/>
  <c r="I118" a="1"/>
  <c r="I118" s="1"/>
  <c r="H118" a="1"/>
  <c r="H118" s="1"/>
  <c r="G118" a="1"/>
  <c r="G118" s="1"/>
  <c r="F118" a="1"/>
  <c r="F118" s="1"/>
  <c r="E118" a="1"/>
  <c r="E118" s="1"/>
  <c r="D118" a="1"/>
  <c r="D118" s="1"/>
  <c r="C118" a="1"/>
  <c r="C118" s="1"/>
  <c r="V117" a="1"/>
  <c r="V117" s="1"/>
  <c r="U117" a="1"/>
  <c r="U117" s="1"/>
  <c r="T117" a="1"/>
  <c r="T117" s="1"/>
  <c r="S117" a="1"/>
  <c r="S117" s="1"/>
  <c r="R117" a="1"/>
  <c r="R117" s="1"/>
  <c r="Q117" a="1"/>
  <c r="Q117" s="1"/>
  <c r="P117" a="1"/>
  <c r="P117" s="1"/>
  <c r="O117" a="1"/>
  <c r="O117" s="1"/>
  <c r="N117" a="1"/>
  <c r="N117" s="1"/>
  <c r="M117" a="1"/>
  <c r="M117" s="1"/>
  <c r="L117" a="1"/>
  <c r="L117" s="1"/>
  <c r="K117" a="1"/>
  <c r="K117" s="1"/>
  <c r="J117" a="1"/>
  <c r="J117" s="1"/>
  <c r="I117" a="1"/>
  <c r="I117" s="1"/>
  <c r="H117" a="1"/>
  <c r="H117" s="1"/>
  <c r="G117" a="1"/>
  <c r="G117" s="1"/>
  <c r="F117" a="1"/>
  <c r="F117" s="1"/>
  <c r="E117" a="1"/>
  <c r="E117" s="1"/>
  <c r="D117" a="1"/>
  <c r="D117" s="1"/>
  <c r="C117" a="1"/>
  <c r="C117" s="1"/>
  <c r="V116" a="1"/>
  <c r="V116" s="1"/>
  <c r="U116" a="1"/>
  <c r="U116" s="1"/>
  <c r="T116" a="1"/>
  <c r="T116" s="1"/>
  <c r="S116" a="1"/>
  <c r="S116" s="1"/>
  <c r="R116" a="1"/>
  <c r="R116" s="1"/>
  <c r="Q116" a="1"/>
  <c r="Q116" s="1"/>
  <c r="P116" a="1"/>
  <c r="P116" s="1"/>
  <c r="O116" a="1"/>
  <c r="O116" s="1"/>
  <c r="N116" a="1"/>
  <c r="N116" s="1"/>
  <c r="M116" a="1"/>
  <c r="M116" s="1"/>
  <c r="L116" a="1"/>
  <c r="L116" s="1"/>
  <c r="K116" a="1"/>
  <c r="K116" s="1"/>
  <c r="J116" a="1"/>
  <c r="J116" s="1"/>
  <c r="I116" a="1"/>
  <c r="I116" s="1"/>
  <c r="H116" a="1"/>
  <c r="H116" s="1"/>
  <c r="G116" a="1"/>
  <c r="G116" s="1"/>
  <c r="F116" a="1"/>
  <c r="F116" s="1"/>
  <c r="E116" a="1"/>
  <c r="E116" s="1"/>
  <c r="D116" a="1"/>
  <c r="D116" s="1"/>
  <c r="C116" a="1"/>
  <c r="C116" s="1"/>
  <c r="V115" a="1"/>
  <c r="V115" s="1"/>
  <c r="U115" a="1"/>
  <c r="U115" s="1"/>
  <c r="T115" a="1"/>
  <c r="T115" s="1"/>
  <c r="S115" a="1"/>
  <c r="S115" s="1"/>
  <c r="R115" a="1"/>
  <c r="R115" s="1"/>
  <c r="Q115" a="1"/>
  <c r="Q115" s="1"/>
  <c r="P115" a="1"/>
  <c r="P115" s="1"/>
  <c r="O115" a="1"/>
  <c r="O115" s="1"/>
  <c r="N115" a="1"/>
  <c r="N115" s="1"/>
  <c r="M115" a="1"/>
  <c r="M115" s="1"/>
  <c r="L115" a="1"/>
  <c r="L115" s="1"/>
  <c r="K115" a="1"/>
  <c r="K115" s="1"/>
  <c r="J115" a="1"/>
  <c r="J115" s="1"/>
  <c r="I115" a="1"/>
  <c r="I115" s="1"/>
  <c r="H115" a="1"/>
  <c r="H115" s="1"/>
  <c r="G115" a="1"/>
  <c r="G115" s="1"/>
  <c r="F115" a="1"/>
  <c r="F115" s="1"/>
  <c r="E115" a="1"/>
  <c r="E115" s="1"/>
  <c r="D115" a="1"/>
  <c r="D115" s="1"/>
  <c r="C115" a="1"/>
  <c r="C115" s="1"/>
  <c r="V114" a="1"/>
  <c r="V114" s="1"/>
  <c r="U114" a="1"/>
  <c r="U114" s="1"/>
  <c r="T114" a="1"/>
  <c r="T114" s="1"/>
  <c r="S114" a="1"/>
  <c r="S114" s="1"/>
  <c r="R114" a="1"/>
  <c r="R114" s="1"/>
  <c r="Q114" a="1"/>
  <c r="Q114" s="1"/>
  <c r="P114" a="1"/>
  <c r="P114" s="1"/>
  <c r="O114" a="1"/>
  <c r="O114" s="1"/>
  <c r="N114" a="1"/>
  <c r="N114" s="1"/>
  <c r="M114" a="1"/>
  <c r="M114" s="1"/>
  <c r="L114" a="1"/>
  <c r="L114" s="1"/>
  <c r="K114" a="1"/>
  <c r="K114" s="1"/>
  <c r="J114" a="1"/>
  <c r="J114" s="1"/>
  <c r="I114" a="1"/>
  <c r="I114" s="1"/>
  <c r="H114" a="1"/>
  <c r="H114" s="1"/>
  <c r="G114" a="1"/>
  <c r="G114" s="1"/>
  <c r="F114" a="1"/>
  <c r="F114" s="1"/>
  <c r="E114" a="1"/>
  <c r="E114" s="1"/>
  <c r="D114" a="1"/>
  <c r="D114" s="1"/>
  <c r="C114" a="1"/>
  <c r="C114" s="1"/>
  <c r="V113" a="1"/>
  <c r="V113" s="1"/>
  <c r="U113" a="1"/>
  <c r="U113" s="1"/>
  <c r="T113" a="1"/>
  <c r="T113" s="1"/>
  <c r="S113" a="1"/>
  <c r="S113" s="1"/>
  <c r="R113" a="1"/>
  <c r="R113" s="1"/>
  <c r="Q113" a="1"/>
  <c r="Q113" s="1"/>
  <c r="P113" a="1"/>
  <c r="P113" s="1"/>
  <c r="O113" a="1"/>
  <c r="O113" s="1"/>
  <c r="N113" a="1"/>
  <c r="N113" s="1"/>
  <c r="M113" a="1"/>
  <c r="M113" s="1"/>
  <c r="L113" a="1"/>
  <c r="L113" s="1"/>
  <c r="K113" a="1"/>
  <c r="K113" s="1"/>
  <c r="J113" a="1"/>
  <c r="J113" s="1"/>
  <c r="I113" a="1"/>
  <c r="I113" s="1"/>
  <c r="H113" a="1"/>
  <c r="H113" s="1"/>
  <c r="G113" a="1"/>
  <c r="G113" s="1"/>
  <c r="F113" a="1"/>
  <c r="F113" s="1"/>
  <c r="E113" a="1"/>
  <c r="E113" s="1"/>
  <c r="D113" a="1"/>
  <c r="D113" s="1"/>
  <c r="C113" a="1"/>
  <c r="C113" s="1"/>
  <c r="V112" a="1"/>
  <c r="V112" s="1"/>
  <c r="U112" a="1"/>
  <c r="U112" s="1"/>
  <c r="T112" a="1"/>
  <c r="T112" s="1"/>
  <c r="S112" a="1"/>
  <c r="S112" s="1"/>
  <c r="R112" a="1"/>
  <c r="R112" s="1"/>
  <c r="Q112" a="1"/>
  <c r="Q112" s="1"/>
  <c r="P112" a="1"/>
  <c r="P112" s="1"/>
  <c r="O112" a="1"/>
  <c r="O112" s="1"/>
  <c r="N112" a="1"/>
  <c r="N112" s="1"/>
  <c r="M112" a="1"/>
  <c r="M112" s="1"/>
  <c r="L112" a="1"/>
  <c r="L112" s="1"/>
  <c r="K112" a="1"/>
  <c r="K112" s="1"/>
  <c r="J112" a="1"/>
  <c r="J112" s="1"/>
  <c r="I112" a="1"/>
  <c r="I112" s="1"/>
  <c r="H112" a="1"/>
  <c r="H112" s="1"/>
  <c r="G112" a="1"/>
  <c r="G112" s="1"/>
  <c r="F112" a="1"/>
  <c r="F112" s="1"/>
  <c r="E112" a="1"/>
  <c r="E112" s="1"/>
  <c r="D112" a="1"/>
  <c r="D112" s="1"/>
  <c r="C112" a="1"/>
  <c r="C112" s="1"/>
  <c r="V111" a="1"/>
  <c r="V111" s="1"/>
  <c r="U111" a="1"/>
  <c r="U111" s="1"/>
  <c r="T111" a="1"/>
  <c r="T111" s="1"/>
  <c r="S111" a="1"/>
  <c r="S111" s="1"/>
  <c r="R111" a="1"/>
  <c r="R111" s="1"/>
  <c r="Q111" a="1"/>
  <c r="Q111" s="1"/>
  <c r="P111" a="1"/>
  <c r="P111" s="1"/>
  <c r="O111" a="1"/>
  <c r="O111" s="1"/>
  <c r="N111" a="1"/>
  <c r="N111" s="1"/>
  <c r="M111" a="1"/>
  <c r="M111" s="1"/>
  <c r="L111" a="1"/>
  <c r="L111" s="1"/>
  <c r="K111" a="1"/>
  <c r="K111" s="1"/>
  <c r="J111" a="1"/>
  <c r="J111" s="1"/>
  <c r="I111" a="1"/>
  <c r="I111" s="1"/>
  <c r="H111" a="1"/>
  <c r="H111" s="1"/>
  <c r="G111" a="1"/>
  <c r="G111" s="1"/>
  <c r="F111" a="1"/>
  <c r="F111" s="1"/>
  <c r="E111" a="1"/>
  <c r="E111" s="1"/>
  <c r="D111" a="1"/>
  <c r="D111" s="1"/>
  <c r="C111" a="1"/>
  <c r="C111" s="1"/>
  <c r="V110" a="1"/>
  <c r="V110" s="1"/>
  <c r="U110" a="1"/>
  <c r="U110" s="1"/>
  <c r="T110" a="1"/>
  <c r="T110" s="1"/>
  <c r="S110" a="1"/>
  <c r="S110" s="1"/>
  <c r="R110" a="1"/>
  <c r="R110" s="1"/>
  <c r="Q110" a="1"/>
  <c r="Q110" s="1"/>
  <c r="P110" a="1"/>
  <c r="P110" s="1"/>
  <c r="O110" a="1"/>
  <c r="O110" s="1"/>
  <c r="N110" a="1"/>
  <c r="N110" s="1"/>
  <c r="M110" a="1"/>
  <c r="M110" s="1"/>
  <c r="L110" a="1"/>
  <c r="L110" s="1"/>
  <c r="K110" a="1"/>
  <c r="K110" s="1"/>
  <c r="J110" a="1"/>
  <c r="J110" s="1"/>
  <c r="I110" a="1"/>
  <c r="I110" s="1"/>
  <c r="H110" a="1"/>
  <c r="H110" s="1"/>
  <c r="G110" a="1"/>
  <c r="G110" s="1"/>
  <c r="F110" a="1"/>
  <c r="F110" s="1"/>
  <c r="E110" a="1"/>
  <c r="E110" s="1"/>
  <c r="D110" a="1"/>
  <c r="D110" s="1"/>
  <c r="C110" a="1"/>
  <c r="C110" s="1"/>
  <c r="V109" a="1"/>
  <c r="V109" s="1"/>
  <c r="U109" a="1"/>
  <c r="U109" s="1"/>
  <c r="T109" a="1"/>
  <c r="T109" s="1"/>
  <c r="S109" a="1"/>
  <c r="S109" s="1"/>
  <c r="R109" a="1"/>
  <c r="R109" s="1"/>
  <c r="Q109" a="1"/>
  <c r="Q109" s="1"/>
  <c r="P109" a="1"/>
  <c r="P109" s="1"/>
  <c r="O109" a="1"/>
  <c r="O109" s="1"/>
  <c r="N109" a="1"/>
  <c r="N109" s="1"/>
  <c r="M109" a="1"/>
  <c r="M109" s="1"/>
  <c r="L109" a="1"/>
  <c r="L109" s="1"/>
  <c r="K109" a="1"/>
  <c r="K109" s="1"/>
  <c r="J109" a="1"/>
  <c r="J109" s="1"/>
  <c r="I109" a="1"/>
  <c r="I109" s="1"/>
  <c r="H109" a="1"/>
  <c r="H109" s="1"/>
  <c r="G109" a="1"/>
  <c r="G109" s="1"/>
  <c r="F109" a="1"/>
  <c r="F109" s="1"/>
  <c r="E109" a="1"/>
  <c r="E109" s="1"/>
  <c r="D109" a="1"/>
  <c r="D109" s="1"/>
  <c r="C109" a="1"/>
  <c r="C109" s="1"/>
  <c r="V108" a="1"/>
  <c r="V108" s="1"/>
  <c r="U108" a="1"/>
  <c r="U108" s="1"/>
  <c r="T108" a="1"/>
  <c r="T108" s="1"/>
  <c r="S108" a="1"/>
  <c r="S108" s="1"/>
  <c r="R108" a="1"/>
  <c r="R108" s="1"/>
  <c r="Q108" a="1"/>
  <c r="Q108" s="1"/>
  <c r="P108" a="1"/>
  <c r="P108" s="1"/>
  <c r="O108" a="1"/>
  <c r="O108" s="1"/>
  <c r="N108" a="1"/>
  <c r="N108" s="1"/>
  <c r="M108" a="1"/>
  <c r="M108" s="1"/>
  <c r="L108" a="1"/>
  <c r="L108" s="1"/>
  <c r="K108" a="1"/>
  <c r="K108" s="1"/>
  <c r="J108" a="1"/>
  <c r="J108" s="1"/>
  <c r="I108" a="1"/>
  <c r="I108" s="1"/>
  <c r="H108" a="1"/>
  <c r="H108" s="1"/>
  <c r="G108" a="1"/>
  <c r="G108" s="1"/>
  <c r="F108" a="1"/>
  <c r="F108" s="1"/>
  <c r="E108" a="1"/>
  <c r="E108" s="1"/>
  <c r="D108" a="1"/>
  <c r="D108" s="1"/>
  <c r="C108" a="1"/>
  <c r="C108" s="1"/>
  <c r="V107" a="1"/>
  <c r="V107" s="1"/>
  <c r="U107" a="1"/>
  <c r="U107" s="1"/>
  <c r="T107" a="1"/>
  <c r="T107" s="1"/>
  <c r="S107" a="1"/>
  <c r="S107" s="1"/>
  <c r="R107" a="1"/>
  <c r="R107" s="1"/>
  <c r="Q107" a="1"/>
  <c r="Q107" s="1"/>
  <c r="P107" a="1"/>
  <c r="P107" s="1"/>
  <c r="O107" a="1"/>
  <c r="O107" s="1"/>
  <c r="N107" a="1"/>
  <c r="N107" s="1"/>
  <c r="M107" a="1"/>
  <c r="M107" s="1"/>
  <c r="L107" a="1"/>
  <c r="L107" s="1"/>
  <c r="K107" a="1"/>
  <c r="K107" s="1"/>
  <c r="J107" a="1"/>
  <c r="J107" s="1"/>
  <c r="I107" a="1"/>
  <c r="I107" s="1"/>
  <c r="H107" a="1"/>
  <c r="H107" s="1"/>
  <c r="G107" a="1"/>
  <c r="G107" s="1"/>
  <c r="F107" a="1"/>
  <c r="F107" s="1"/>
  <c r="E107" a="1"/>
  <c r="E107" s="1"/>
  <c r="D107" a="1"/>
  <c r="D107" s="1"/>
  <c r="C107" a="1"/>
  <c r="C107" s="1"/>
  <c r="V106" a="1"/>
  <c r="V106" s="1"/>
  <c r="U106" a="1"/>
  <c r="U106" s="1"/>
  <c r="T106" a="1"/>
  <c r="T106" s="1"/>
  <c r="S106" a="1"/>
  <c r="S106" s="1"/>
  <c r="R106" a="1"/>
  <c r="R106" s="1"/>
  <c r="Q106" a="1"/>
  <c r="Q106" s="1"/>
  <c r="P106" a="1"/>
  <c r="P106" s="1"/>
  <c r="O106" a="1"/>
  <c r="O106" s="1"/>
  <c r="N106" a="1"/>
  <c r="N106" s="1"/>
  <c r="M106" a="1"/>
  <c r="M106" s="1"/>
  <c r="L106" a="1"/>
  <c r="L106" s="1"/>
  <c r="K106" a="1"/>
  <c r="K106" s="1"/>
  <c r="J106" a="1"/>
  <c r="J106" s="1"/>
  <c r="I106" a="1"/>
  <c r="I106" s="1"/>
  <c r="H106" a="1"/>
  <c r="H106" s="1"/>
  <c r="G106" a="1"/>
  <c r="G106" s="1"/>
  <c r="F106" a="1"/>
  <c r="F106" s="1"/>
  <c r="E106" a="1"/>
  <c r="E106" s="1"/>
  <c r="D106" a="1"/>
  <c r="D106" s="1"/>
  <c r="C106" a="1"/>
  <c r="C106" s="1"/>
  <c r="V105" a="1"/>
  <c r="V105" s="1"/>
  <c r="U105" a="1"/>
  <c r="U105" s="1"/>
  <c r="T105" a="1"/>
  <c r="T105" s="1"/>
  <c r="S105" a="1"/>
  <c r="S105" s="1"/>
  <c r="R105" a="1"/>
  <c r="R105" s="1"/>
  <c r="Q105" a="1"/>
  <c r="Q105" s="1"/>
  <c r="P105" a="1"/>
  <c r="P105" s="1"/>
  <c r="O105" a="1"/>
  <c r="O105" s="1"/>
  <c r="N105" a="1"/>
  <c r="N105" s="1"/>
  <c r="M105" a="1"/>
  <c r="M105" s="1"/>
  <c r="L105" a="1"/>
  <c r="L105" s="1"/>
  <c r="K105" a="1"/>
  <c r="K105" s="1"/>
  <c r="J105" a="1"/>
  <c r="J105" s="1"/>
  <c r="I105" a="1"/>
  <c r="I105" s="1"/>
  <c r="H105" a="1"/>
  <c r="H105" s="1"/>
  <c r="G105" a="1"/>
  <c r="G105" s="1"/>
  <c r="F105" a="1"/>
  <c r="F105" s="1"/>
  <c r="E105" a="1"/>
  <c r="E105" s="1"/>
  <c r="D105" a="1"/>
  <c r="D105" s="1"/>
  <c r="C105" a="1"/>
  <c r="C105" s="1"/>
  <c r="V104" a="1"/>
  <c r="V104" s="1"/>
  <c r="U104" a="1"/>
  <c r="U104" s="1"/>
  <c r="T104" a="1"/>
  <c r="T104" s="1"/>
  <c r="S104" a="1"/>
  <c r="S104" s="1"/>
  <c r="R104" a="1"/>
  <c r="R104" s="1"/>
  <c r="Q104" a="1"/>
  <c r="Q104" s="1"/>
  <c r="P104" a="1"/>
  <c r="P104" s="1"/>
  <c r="O104" a="1"/>
  <c r="O104" s="1"/>
  <c r="N104" a="1"/>
  <c r="N104" s="1"/>
  <c r="M104" a="1"/>
  <c r="M104" s="1"/>
  <c r="L104" a="1"/>
  <c r="L104" s="1"/>
  <c r="K104" a="1"/>
  <c r="K104" s="1"/>
  <c r="J104" a="1"/>
  <c r="J104" s="1"/>
  <c r="I104" a="1"/>
  <c r="I104" s="1"/>
  <c r="H104" a="1"/>
  <c r="H104" s="1"/>
  <c r="G104" a="1"/>
  <c r="G104" s="1"/>
  <c r="F104" a="1"/>
  <c r="F104" s="1"/>
  <c r="E104" a="1"/>
  <c r="E104" s="1"/>
  <c r="D104" a="1"/>
  <c r="D104" s="1"/>
  <c r="C104" a="1"/>
  <c r="C104" s="1"/>
  <c r="V103" a="1"/>
  <c r="V103" s="1"/>
  <c r="U103" a="1"/>
  <c r="U103" s="1"/>
  <c r="T103" a="1"/>
  <c r="T103" s="1"/>
  <c r="S103" a="1"/>
  <c r="S103" s="1"/>
  <c r="R103" a="1"/>
  <c r="R103" s="1"/>
  <c r="Q103" a="1"/>
  <c r="Q103" s="1"/>
  <c r="P103" a="1"/>
  <c r="P103" s="1"/>
  <c r="O103" a="1"/>
  <c r="O103" s="1"/>
  <c r="N103" a="1"/>
  <c r="N103" s="1"/>
  <c r="M103" a="1"/>
  <c r="M103" s="1"/>
  <c r="L103" a="1"/>
  <c r="L103" s="1"/>
  <c r="K103" a="1"/>
  <c r="K103" s="1"/>
  <c r="J103" a="1"/>
  <c r="J103" s="1"/>
  <c r="I103" a="1"/>
  <c r="I103" s="1"/>
  <c r="H103" a="1"/>
  <c r="H103" s="1"/>
  <c r="G103" a="1"/>
  <c r="G103" s="1"/>
  <c r="F103" a="1"/>
  <c r="F103" s="1"/>
  <c r="E103" a="1"/>
  <c r="E103" s="1"/>
  <c r="D103" a="1"/>
  <c r="D103" s="1"/>
  <c r="C103" a="1"/>
  <c r="C103" s="1"/>
  <c r="V102" a="1"/>
  <c r="V102" s="1"/>
  <c r="U102" a="1"/>
  <c r="U102" s="1"/>
  <c r="T102" a="1"/>
  <c r="T102" s="1"/>
  <c r="S102" a="1"/>
  <c r="S102" s="1"/>
  <c r="R102" a="1"/>
  <c r="R102" s="1"/>
  <c r="Q102" a="1"/>
  <c r="Q102" s="1"/>
  <c r="P102" a="1"/>
  <c r="P102" s="1"/>
  <c r="O102" a="1"/>
  <c r="O102" s="1"/>
  <c r="N102" a="1"/>
  <c r="N102" s="1"/>
  <c r="M102" a="1"/>
  <c r="M102" s="1"/>
  <c r="L102" a="1"/>
  <c r="L102" s="1"/>
  <c r="K102" a="1"/>
  <c r="K102" s="1"/>
  <c r="J102" a="1"/>
  <c r="J102" s="1"/>
  <c r="I102" a="1"/>
  <c r="I102" s="1"/>
  <c r="H102" a="1"/>
  <c r="H102" s="1"/>
  <c r="G102" a="1"/>
  <c r="G102" s="1"/>
  <c r="F102" a="1"/>
  <c r="F102" s="1"/>
  <c r="E102" a="1"/>
  <c r="E102" s="1"/>
  <c r="D102" a="1"/>
  <c r="D102" s="1"/>
  <c r="C102" a="1"/>
  <c r="C102" s="1"/>
  <c r="V101" a="1"/>
  <c r="V101" s="1"/>
  <c r="U101" a="1"/>
  <c r="U101" s="1"/>
  <c r="T101" a="1"/>
  <c r="T101" s="1"/>
  <c r="S101" a="1"/>
  <c r="S101" s="1"/>
  <c r="R101" a="1"/>
  <c r="R101" s="1"/>
  <c r="Q101" a="1"/>
  <c r="Q101" s="1"/>
  <c r="P101" a="1"/>
  <c r="P101" s="1"/>
  <c r="O101" a="1"/>
  <c r="O101" s="1"/>
  <c r="N101" a="1"/>
  <c r="N101" s="1"/>
  <c r="M101" a="1"/>
  <c r="M101" s="1"/>
  <c r="L101" a="1"/>
  <c r="L101" s="1"/>
  <c r="K101" a="1"/>
  <c r="K101" s="1"/>
  <c r="J101" a="1"/>
  <c r="J101" s="1"/>
  <c r="I101" a="1"/>
  <c r="I101" s="1"/>
  <c r="H101" a="1"/>
  <c r="H101" s="1"/>
  <c r="G101" a="1"/>
  <c r="G101" s="1"/>
  <c r="F101" a="1"/>
  <c r="F101" s="1"/>
  <c r="E101" a="1"/>
  <c r="E101" s="1"/>
  <c r="D101" a="1"/>
  <c r="D101" s="1"/>
  <c r="C101" a="1"/>
  <c r="C101" s="1"/>
  <c r="V100" a="1"/>
  <c r="V100" s="1"/>
  <c r="U100" a="1"/>
  <c r="U100" s="1"/>
  <c r="T100" a="1"/>
  <c r="T100" s="1"/>
  <c r="S100" a="1"/>
  <c r="S100" s="1"/>
  <c r="R100" a="1"/>
  <c r="R100" s="1"/>
  <c r="Q100" a="1"/>
  <c r="Q100" s="1"/>
  <c r="P100" a="1"/>
  <c r="P100" s="1"/>
  <c r="O100" a="1"/>
  <c r="O100" s="1"/>
  <c r="N100" a="1"/>
  <c r="N100" s="1"/>
  <c r="M100" a="1"/>
  <c r="M100" s="1"/>
  <c r="L100" a="1"/>
  <c r="L100" s="1"/>
  <c r="K100" a="1"/>
  <c r="K100" s="1"/>
  <c r="J100" a="1"/>
  <c r="J100" s="1"/>
  <c r="I100" a="1"/>
  <c r="I100" s="1"/>
  <c r="H100" a="1"/>
  <c r="H100" s="1"/>
  <c r="G100" a="1"/>
  <c r="G100" s="1"/>
  <c r="F100" a="1"/>
  <c r="F100" s="1"/>
  <c r="E100" a="1"/>
  <c r="E100" s="1"/>
  <c r="D100" a="1"/>
  <c r="D100" s="1"/>
  <c r="C100" a="1"/>
  <c r="C100" s="1"/>
  <c r="V99" a="1"/>
  <c r="V99" s="1"/>
  <c r="U99" a="1"/>
  <c r="U99" s="1"/>
  <c r="T99" a="1"/>
  <c r="T99" s="1"/>
  <c r="S99" a="1"/>
  <c r="S99" s="1"/>
  <c r="R99" a="1"/>
  <c r="R99" s="1"/>
  <c r="Q99" a="1"/>
  <c r="Q99" s="1"/>
  <c r="P99" a="1"/>
  <c r="P99" s="1"/>
  <c r="O99" a="1"/>
  <c r="O99" s="1"/>
  <c r="N99" a="1"/>
  <c r="N99" s="1"/>
  <c r="M99" a="1"/>
  <c r="M99" s="1"/>
  <c r="L99" a="1"/>
  <c r="L99" s="1"/>
  <c r="K99" a="1"/>
  <c r="K99" s="1"/>
  <c r="J99" a="1"/>
  <c r="J99" s="1"/>
  <c r="I99" a="1"/>
  <c r="I99" s="1"/>
  <c r="H99" a="1"/>
  <c r="H99" s="1"/>
  <c r="G99" a="1"/>
  <c r="G99" s="1"/>
  <c r="F99" a="1"/>
  <c r="F99" s="1"/>
  <c r="E99" a="1"/>
  <c r="E99" s="1"/>
  <c r="D99" a="1"/>
  <c r="D99" s="1"/>
  <c r="C99" a="1"/>
  <c r="C99" s="1"/>
  <c r="V98" a="1"/>
  <c r="V98" s="1"/>
  <c r="U98" a="1"/>
  <c r="U98" s="1"/>
  <c r="T98" a="1"/>
  <c r="T98" s="1"/>
  <c r="S98" a="1"/>
  <c r="S98" s="1"/>
  <c r="R98" a="1"/>
  <c r="R98" s="1"/>
  <c r="Q98" a="1"/>
  <c r="Q98" s="1"/>
  <c r="P98" a="1"/>
  <c r="P98" s="1"/>
  <c r="O98" a="1"/>
  <c r="O98" s="1"/>
  <c r="N98" a="1"/>
  <c r="N98" s="1"/>
  <c r="M98" a="1"/>
  <c r="M98" s="1"/>
  <c r="L98" a="1"/>
  <c r="L98" s="1"/>
  <c r="K98" a="1"/>
  <c r="K98" s="1"/>
  <c r="J98" a="1"/>
  <c r="J98" s="1"/>
  <c r="I98" a="1"/>
  <c r="I98" s="1"/>
  <c r="H98" a="1"/>
  <c r="H98" s="1"/>
  <c r="G98" a="1"/>
  <c r="G98" s="1"/>
  <c r="F98" a="1"/>
  <c r="F98" s="1"/>
  <c r="E98" a="1"/>
  <c r="E98" s="1"/>
  <c r="D98" a="1"/>
  <c r="D98" s="1"/>
  <c r="C98" a="1"/>
  <c r="C98" s="1"/>
  <c r="V97" a="1"/>
  <c r="V97" s="1"/>
  <c r="U97" a="1"/>
  <c r="U97" s="1"/>
  <c r="T97" a="1"/>
  <c r="T97" s="1"/>
  <c r="S97" a="1"/>
  <c r="S97" s="1"/>
  <c r="R97" a="1"/>
  <c r="R97" s="1"/>
  <c r="Q97" a="1"/>
  <c r="Q97" s="1"/>
  <c r="P97" a="1"/>
  <c r="P97" s="1"/>
  <c r="O97" a="1"/>
  <c r="O97" s="1"/>
  <c r="N97" a="1"/>
  <c r="N97" s="1"/>
  <c r="M97" a="1"/>
  <c r="M97" s="1"/>
  <c r="L97" a="1"/>
  <c r="L97" s="1"/>
  <c r="K97" a="1"/>
  <c r="K97" s="1"/>
  <c r="J97" a="1"/>
  <c r="J97" s="1"/>
  <c r="I97" a="1"/>
  <c r="I97" s="1"/>
  <c r="H97" a="1"/>
  <c r="H97" s="1"/>
  <c r="G97" a="1"/>
  <c r="G97" s="1"/>
  <c r="F97" a="1"/>
  <c r="F97" s="1"/>
  <c r="E97" a="1"/>
  <c r="E97" s="1"/>
  <c r="D97" a="1"/>
  <c r="D97" s="1"/>
  <c r="C97" a="1"/>
  <c r="C97" s="1"/>
  <c r="V96" a="1"/>
  <c r="V96" s="1"/>
  <c r="U96" a="1"/>
  <c r="U96" s="1"/>
  <c r="T96" a="1"/>
  <c r="T96" s="1"/>
  <c r="S96" a="1"/>
  <c r="S96" s="1"/>
  <c r="R96" a="1"/>
  <c r="R96" s="1"/>
  <c r="Q96" a="1"/>
  <c r="Q96" s="1"/>
  <c r="P96" a="1"/>
  <c r="P96" s="1"/>
  <c r="O96" a="1"/>
  <c r="O96" s="1"/>
  <c r="N96" a="1"/>
  <c r="N96" s="1"/>
  <c r="M96" a="1"/>
  <c r="M96" s="1"/>
  <c r="L96" a="1"/>
  <c r="L96" s="1"/>
  <c r="K96" a="1"/>
  <c r="K96" s="1"/>
  <c r="J96" a="1"/>
  <c r="J96" s="1"/>
  <c r="I96" a="1"/>
  <c r="I96" s="1"/>
  <c r="H96" a="1"/>
  <c r="H96" s="1"/>
  <c r="G96" a="1"/>
  <c r="G96" s="1"/>
  <c r="F96" a="1"/>
  <c r="F96" s="1"/>
  <c r="E96" a="1"/>
  <c r="E96" s="1"/>
  <c r="D96" a="1"/>
  <c r="D96" s="1"/>
  <c r="C96" a="1"/>
  <c r="C96" s="1"/>
  <c r="V95" a="1"/>
  <c r="V95" s="1"/>
  <c r="U95" a="1"/>
  <c r="U95" s="1"/>
  <c r="T95" a="1"/>
  <c r="T95" s="1"/>
  <c r="S95" a="1"/>
  <c r="S95" s="1"/>
  <c r="R95" a="1"/>
  <c r="R95" s="1"/>
  <c r="Q95" a="1"/>
  <c r="Q95" s="1"/>
  <c r="P95" a="1"/>
  <c r="P95" s="1"/>
  <c r="O95" a="1"/>
  <c r="O95" s="1"/>
  <c r="N95" a="1"/>
  <c r="N95" s="1"/>
  <c r="M95" a="1"/>
  <c r="M95" s="1"/>
  <c r="L95" a="1"/>
  <c r="L95" s="1"/>
  <c r="K95" a="1"/>
  <c r="K95" s="1"/>
  <c r="J95" a="1"/>
  <c r="J95" s="1"/>
  <c r="I95" a="1"/>
  <c r="I95" s="1"/>
  <c r="H95" a="1"/>
  <c r="H95" s="1"/>
  <c r="G95" a="1"/>
  <c r="G95" s="1"/>
  <c r="F95" a="1"/>
  <c r="F95" s="1"/>
  <c r="E95" a="1"/>
  <c r="E95" s="1"/>
  <c r="D95" a="1"/>
  <c r="D95" s="1"/>
  <c r="C95" a="1"/>
  <c r="C95" s="1"/>
  <c r="V94" a="1"/>
  <c r="V94" s="1"/>
  <c r="U94" a="1"/>
  <c r="U94" s="1"/>
  <c r="T94" a="1"/>
  <c r="T94" s="1"/>
  <c r="S94" a="1"/>
  <c r="S94" s="1"/>
  <c r="R94" a="1"/>
  <c r="R94" s="1"/>
  <c r="Q94" a="1"/>
  <c r="Q94" s="1"/>
  <c r="P94" a="1"/>
  <c r="P94" s="1"/>
  <c r="O94" a="1"/>
  <c r="O94" s="1"/>
  <c r="N94" a="1"/>
  <c r="N94" s="1"/>
  <c r="M94" a="1"/>
  <c r="M94" s="1"/>
  <c r="L94" a="1"/>
  <c r="L94" s="1"/>
  <c r="K94" a="1"/>
  <c r="K94" s="1"/>
  <c r="J94" a="1"/>
  <c r="J94" s="1"/>
  <c r="I94" a="1"/>
  <c r="I94" s="1"/>
  <c r="H94" a="1"/>
  <c r="H94" s="1"/>
  <c r="G94" a="1"/>
  <c r="G94" s="1"/>
  <c r="F94" a="1"/>
  <c r="F94" s="1"/>
  <c r="E94" a="1"/>
  <c r="E94" s="1"/>
  <c r="D94" a="1"/>
  <c r="D94" s="1"/>
  <c r="C94" a="1"/>
  <c r="C94" s="1"/>
  <c r="V93" a="1"/>
  <c r="V93" s="1"/>
  <c r="U93" a="1"/>
  <c r="U93" s="1"/>
  <c r="T93" a="1"/>
  <c r="T93" s="1"/>
  <c r="S93" a="1"/>
  <c r="S93" s="1"/>
  <c r="R93" a="1"/>
  <c r="R93" s="1"/>
  <c r="Q93" a="1"/>
  <c r="Q93" s="1"/>
  <c r="P93" a="1"/>
  <c r="P93" s="1"/>
  <c r="O93" a="1"/>
  <c r="O93" s="1"/>
  <c r="N93" a="1"/>
  <c r="N93" s="1"/>
  <c r="M93" a="1"/>
  <c r="M93" s="1"/>
  <c r="L93" a="1"/>
  <c r="L93" s="1"/>
  <c r="K93" a="1"/>
  <c r="K93" s="1"/>
  <c r="J93" a="1"/>
  <c r="J93" s="1"/>
  <c r="I93" a="1"/>
  <c r="I93" s="1"/>
  <c r="H93" a="1"/>
  <c r="H93" s="1"/>
  <c r="G93" a="1"/>
  <c r="G93" s="1"/>
  <c r="F93" a="1"/>
  <c r="F93" s="1"/>
  <c r="E93" a="1"/>
  <c r="E93" s="1"/>
  <c r="D93" a="1"/>
  <c r="D93" s="1"/>
  <c r="C93" a="1"/>
  <c r="C93" s="1"/>
  <c r="V92" a="1"/>
  <c r="V92" s="1"/>
  <c r="U92" a="1"/>
  <c r="U92" s="1"/>
  <c r="T92" a="1"/>
  <c r="T92" s="1"/>
  <c r="S92" a="1"/>
  <c r="S92" s="1"/>
  <c r="R92" a="1"/>
  <c r="R92" s="1"/>
  <c r="Q92" a="1"/>
  <c r="Q92" s="1"/>
  <c r="P92" a="1"/>
  <c r="P92" s="1"/>
  <c r="O92" a="1"/>
  <c r="O92" s="1"/>
  <c r="N92" a="1"/>
  <c r="N92" s="1"/>
  <c r="M92" a="1"/>
  <c r="M92" s="1"/>
  <c r="L92" a="1"/>
  <c r="L92" s="1"/>
  <c r="K92" a="1"/>
  <c r="K92" s="1"/>
  <c r="J92" a="1"/>
  <c r="J92" s="1"/>
  <c r="I92" a="1"/>
  <c r="I92" s="1"/>
  <c r="H92" a="1"/>
  <c r="H92" s="1"/>
  <c r="G92" a="1"/>
  <c r="G92" s="1"/>
  <c r="F92" a="1"/>
  <c r="F92" s="1"/>
  <c r="E92" a="1"/>
  <c r="E92" s="1"/>
  <c r="D92" a="1"/>
  <c r="D92" s="1"/>
  <c r="C92" a="1"/>
  <c r="C92" s="1"/>
  <c r="V91" a="1"/>
  <c r="V91" s="1"/>
  <c r="U91" a="1"/>
  <c r="U91" s="1"/>
  <c r="T91" a="1"/>
  <c r="T91" s="1"/>
  <c r="S91" a="1"/>
  <c r="S91" s="1"/>
  <c r="R91" a="1"/>
  <c r="R91" s="1"/>
  <c r="Q91" a="1"/>
  <c r="Q91" s="1"/>
  <c r="P91" a="1"/>
  <c r="P91" s="1"/>
  <c r="O91" a="1"/>
  <c r="O91" s="1"/>
  <c r="N91" a="1"/>
  <c r="N91" s="1"/>
  <c r="M91" a="1"/>
  <c r="M91" s="1"/>
  <c r="L91" a="1"/>
  <c r="L91" s="1"/>
  <c r="K91" a="1"/>
  <c r="K91" s="1"/>
  <c r="J91" a="1"/>
  <c r="J91" s="1"/>
  <c r="I91" a="1"/>
  <c r="I91" s="1"/>
  <c r="H91" a="1"/>
  <c r="H91" s="1"/>
  <c r="G91" a="1"/>
  <c r="G91" s="1"/>
  <c r="F91" a="1"/>
  <c r="F91" s="1"/>
  <c r="E91" a="1"/>
  <c r="E91" s="1"/>
  <c r="D91" a="1"/>
  <c r="D91" s="1"/>
  <c r="C91" a="1"/>
  <c r="C91" s="1"/>
  <c r="V90" a="1"/>
  <c r="V90" s="1"/>
  <c r="U90" a="1"/>
  <c r="U90" s="1"/>
  <c r="T90" a="1"/>
  <c r="T90" s="1"/>
  <c r="S90" a="1"/>
  <c r="S90" s="1"/>
  <c r="R90" a="1"/>
  <c r="R90" s="1"/>
  <c r="Q90" a="1"/>
  <c r="Q90" s="1"/>
  <c r="P90" a="1"/>
  <c r="P90" s="1"/>
  <c r="O90" a="1"/>
  <c r="O90" s="1"/>
  <c r="N90" a="1"/>
  <c r="N90" s="1"/>
  <c r="M90" a="1"/>
  <c r="M90" s="1"/>
  <c r="L90" a="1"/>
  <c r="L90" s="1"/>
  <c r="K90" a="1"/>
  <c r="K90" s="1"/>
  <c r="J90" a="1"/>
  <c r="J90" s="1"/>
  <c r="I90" a="1"/>
  <c r="I90" s="1"/>
  <c r="H90" a="1"/>
  <c r="H90" s="1"/>
  <c r="G90" a="1"/>
  <c r="G90" s="1"/>
  <c r="F90" a="1"/>
  <c r="F90" s="1"/>
  <c r="E90" a="1"/>
  <c r="E90" s="1"/>
  <c r="D90" a="1"/>
  <c r="D90" s="1"/>
  <c r="C90" a="1"/>
  <c r="C90" s="1"/>
  <c r="V89" a="1"/>
  <c r="V89" s="1"/>
  <c r="U89" a="1"/>
  <c r="U89" s="1"/>
  <c r="T89" a="1"/>
  <c r="T89" s="1"/>
  <c r="S89" a="1"/>
  <c r="S89" s="1"/>
  <c r="R89" a="1"/>
  <c r="R89" s="1"/>
  <c r="Q89" a="1"/>
  <c r="Q89" s="1"/>
  <c r="P89" a="1"/>
  <c r="P89" s="1"/>
  <c r="O89" a="1"/>
  <c r="O89" s="1"/>
  <c r="N89" a="1"/>
  <c r="N89" s="1"/>
  <c r="M89" a="1"/>
  <c r="M89" s="1"/>
  <c r="L89" a="1"/>
  <c r="L89" s="1"/>
  <c r="K89" a="1"/>
  <c r="K89" s="1"/>
  <c r="J89" a="1"/>
  <c r="J89" s="1"/>
  <c r="I89" a="1"/>
  <c r="I89" s="1"/>
  <c r="H89" a="1"/>
  <c r="H89" s="1"/>
  <c r="G89" a="1"/>
  <c r="G89" s="1"/>
  <c r="F89" a="1"/>
  <c r="F89" s="1"/>
  <c r="E89" a="1"/>
  <c r="E89" s="1"/>
  <c r="D89" a="1"/>
  <c r="D89" s="1"/>
  <c r="C89" a="1"/>
  <c r="C89" s="1"/>
  <c r="V88" a="1"/>
  <c r="V88" s="1"/>
  <c r="U88" a="1"/>
  <c r="U88" s="1"/>
  <c r="T88" a="1"/>
  <c r="T88" s="1"/>
  <c r="S88" a="1"/>
  <c r="S88" s="1"/>
  <c r="R88" a="1"/>
  <c r="R88" s="1"/>
  <c r="Q88" a="1"/>
  <c r="Q88" s="1"/>
  <c r="P88" a="1"/>
  <c r="P88" s="1"/>
  <c r="O88" a="1"/>
  <c r="O88" s="1"/>
  <c r="N88" a="1"/>
  <c r="N88" s="1"/>
  <c r="M88" a="1"/>
  <c r="M88" s="1"/>
  <c r="L88" a="1"/>
  <c r="L88" s="1"/>
  <c r="K88" a="1"/>
  <c r="K88" s="1"/>
  <c r="J88" a="1"/>
  <c r="J88" s="1"/>
  <c r="I88" a="1"/>
  <c r="I88" s="1"/>
  <c r="H88" a="1"/>
  <c r="H88" s="1"/>
  <c r="G88" a="1"/>
  <c r="G88" s="1"/>
  <c r="F88" a="1"/>
  <c r="F88" s="1"/>
  <c r="E88" a="1"/>
  <c r="E88" s="1"/>
  <c r="D88" a="1"/>
  <c r="D88" s="1"/>
  <c r="C88" a="1"/>
  <c r="C88" s="1"/>
  <c r="G9"/>
  <c r="F9"/>
  <c r="H8"/>
  <c r="H7"/>
  <c r="H6"/>
  <c r="V135" i="46" a="1"/>
  <c r="V135" s="1"/>
  <c r="U135" a="1"/>
  <c r="U135" s="1"/>
  <c r="T135" a="1"/>
  <c r="T135" s="1"/>
  <c r="S135" a="1"/>
  <c r="S135" s="1"/>
  <c r="R135" a="1"/>
  <c r="R135" s="1"/>
  <c r="Q135" a="1"/>
  <c r="Q135" s="1"/>
  <c r="P135" a="1"/>
  <c r="P135" s="1"/>
  <c r="O135" a="1"/>
  <c r="O135" s="1"/>
  <c r="N135" a="1"/>
  <c r="N135" s="1"/>
  <c r="M135" a="1"/>
  <c r="M135" s="1"/>
  <c r="L135" a="1"/>
  <c r="L135" s="1"/>
  <c r="K135" a="1"/>
  <c r="K135" s="1"/>
  <c r="J135" a="1"/>
  <c r="J135" s="1"/>
  <c r="I135" a="1"/>
  <c r="I135" s="1"/>
  <c r="H135" a="1"/>
  <c r="H135" s="1"/>
  <c r="G135" a="1"/>
  <c r="G135" s="1"/>
  <c r="F135" a="1"/>
  <c r="F135" s="1"/>
  <c r="E135" a="1"/>
  <c r="E135" s="1"/>
  <c r="D135" a="1"/>
  <c r="D135" s="1"/>
  <c r="C135" a="1"/>
  <c r="C135" s="1"/>
  <c r="V134" a="1"/>
  <c r="V134" s="1"/>
  <c r="U134" a="1"/>
  <c r="U134" s="1"/>
  <c r="T134" a="1"/>
  <c r="T134" s="1"/>
  <c r="S134" a="1"/>
  <c r="S134" s="1"/>
  <c r="R134" a="1"/>
  <c r="R134" s="1"/>
  <c r="Q134" a="1"/>
  <c r="Q134" s="1"/>
  <c r="P134" a="1"/>
  <c r="P134" s="1"/>
  <c r="O134" a="1"/>
  <c r="O134" s="1"/>
  <c r="N134" a="1"/>
  <c r="N134" s="1"/>
  <c r="M134" a="1"/>
  <c r="M134" s="1"/>
  <c r="L134" a="1"/>
  <c r="L134" s="1"/>
  <c r="K134" a="1"/>
  <c r="K134" s="1"/>
  <c r="J134" a="1"/>
  <c r="J134" s="1"/>
  <c r="I134" a="1"/>
  <c r="I134" s="1"/>
  <c r="H134" a="1"/>
  <c r="H134" s="1"/>
  <c r="G134" a="1"/>
  <c r="G134" s="1"/>
  <c r="F134" a="1"/>
  <c r="F134" s="1"/>
  <c r="E134" a="1"/>
  <c r="E134" s="1"/>
  <c r="D134" a="1"/>
  <c r="D134" s="1"/>
  <c r="C134" a="1"/>
  <c r="C134" s="1"/>
  <c r="V133" a="1"/>
  <c r="V133" s="1"/>
  <c r="U133" a="1"/>
  <c r="U133" s="1"/>
  <c r="T133" a="1"/>
  <c r="T133" s="1"/>
  <c r="S133" a="1"/>
  <c r="S133" s="1"/>
  <c r="R133" a="1"/>
  <c r="R133" s="1"/>
  <c r="Q133" a="1"/>
  <c r="Q133" s="1"/>
  <c r="P133" a="1"/>
  <c r="P133" s="1"/>
  <c r="O133" a="1"/>
  <c r="O133" s="1"/>
  <c r="N133" a="1"/>
  <c r="N133" s="1"/>
  <c r="M133" a="1"/>
  <c r="M133" s="1"/>
  <c r="L133" a="1"/>
  <c r="L133" s="1"/>
  <c r="K133" a="1"/>
  <c r="K133" s="1"/>
  <c r="J133" a="1"/>
  <c r="J133" s="1"/>
  <c r="I133" a="1"/>
  <c r="I133" s="1"/>
  <c r="H133" a="1"/>
  <c r="H133" s="1"/>
  <c r="G133" a="1"/>
  <c r="G133" s="1"/>
  <c r="F133" a="1"/>
  <c r="F133" s="1"/>
  <c r="E133" a="1"/>
  <c r="E133" s="1"/>
  <c r="D133" a="1"/>
  <c r="D133" s="1"/>
  <c r="C133" a="1"/>
  <c r="C133" s="1"/>
  <c r="V132" a="1"/>
  <c r="V132" s="1"/>
  <c r="U132" a="1"/>
  <c r="U132" s="1"/>
  <c r="T132" a="1"/>
  <c r="T132" s="1"/>
  <c r="S132" a="1"/>
  <c r="S132" s="1"/>
  <c r="R132" a="1"/>
  <c r="R132" s="1"/>
  <c r="Q132" a="1"/>
  <c r="Q132" s="1"/>
  <c r="P132" a="1"/>
  <c r="P132" s="1"/>
  <c r="O132" a="1"/>
  <c r="O132" s="1"/>
  <c r="N132" a="1"/>
  <c r="N132" s="1"/>
  <c r="M132" a="1"/>
  <c r="M132" s="1"/>
  <c r="L132" a="1"/>
  <c r="L132" s="1"/>
  <c r="K132" a="1"/>
  <c r="K132" s="1"/>
  <c r="J132" a="1"/>
  <c r="J132" s="1"/>
  <c r="I132" a="1"/>
  <c r="I132" s="1"/>
  <c r="H132" a="1"/>
  <c r="H132" s="1"/>
  <c r="G132" a="1"/>
  <c r="G132" s="1"/>
  <c r="F132" a="1"/>
  <c r="F132" s="1"/>
  <c r="E132" a="1"/>
  <c r="E132" s="1"/>
  <c r="D132" a="1"/>
  <c r="D132" s="1"/>
  <c r="C132" a="1"/>
  <c r="C132" s="1"/>
  <c r="V131" a="1"/>
  <c r="V131" s="1"/>
  <c r="U131" a="1"/>
  <c r="U131" s="1"/>
  <c r="T131" a="1"/>
  <c r="T131" s="1"/>
  <c r="S131" a="1"/>
  <c r="S131" s="1"/>
  <c r="R131" a="1"/>
  <c r="R131" s="1"/>
  <c r="Q131" a="1"/>
  <c r="Q131" s="1"/>
  <c r="P131" a="1"/>
  <c r="P131" s="1"/>
  <c r="O131" a="1"/>
  <c r="O131" s="1"/>
  <c r="N131" a="1"/>
  <c r="N131" s="1"/>
  <c r="M131" a="1"/>
  <c r="M131" s="1"/>
  <c r="L131" a="1"/>
  <c r="L131" s="1"/>
  <c r="K131" a="1"/>
  <c r="K131" s="1"/>
  <c r="J131" a="1"/>
  <c r="J131" s="1"/>
  <c r="I131" a="1"/>
  <c r="I131" s="1"/>
  <c r="H131" a="1"/>
  <c r="H131" s="1"/>
  <c r="G131" a="1"/>
  <c r="G131" s="1"/>
  <c r="F131" a="1"/>
  <c r="F131" s="1"/>
  <c r="E131" a="1"/>
  <c r="E131" s="1"/>
  <c r="D131" a="1"/>
  <c r="D131" s="1"/>
  <c r="C131" a="1"/>
  <c r="C131" s="1"/>
  <c r="V130" a="1"/>
  <c r="V130" s="1"/>
  <c r="U130" a="1"/>
  <c r="U130" s="1"/>
  <c r="T130" a="1"/>
  <c r="T130" s="1"/>
  <c r="S130" a="1"/>
  <c r="S130" s="1"/>
  <c r="R130" a="1"/>
  <c r="R130" s="1"/>
  <c r="Q130" a="1"/>
  <c r="Q130" s="1"/>
  <c r="P130" a="1"/>
  <c r="P130" s="1"/>
  <c r="O130" a="1"/>
  <c r="O130" s="1"/>
  <c r="N130" a="1"/>
  <c r="N130" s="1"/>
  <c r="M130" a="1"/>
  <c r="M130" s="1"/>
  <c r="L130" a="1"/>
  <c r="L130" s="1"/>
  <c r="K130" a="1"/>
  <c r="K130" s="1"/>
  <c r="J130" a="1"/>
  <c r="J130" s="1"/>
  <c r="I130" a="1"/>
  <c r="I130" s="1"/>
  <c r="H130" a="1"/>
  <c r="H130" s="1"/>
  <c r="G130" a="1"/>
  <c r="G130" s="1"/>
  <c r="F130" a="1"/>
  <c r="F130" s="1"/>
  <c r="E130" a="1"/>
  <c r="E130" s="1"/>
  <c r="D130" a="1"/>
  <c r="D130" s="1"/>
  <c r="C130" a="1"/>
  <c r="C130" s="1"/>
  <c r="V129" a="1"/>
  <c r="V129" s="1"/>
  <c r="U129" a="1"/>
  <c r="U129" s="1"/>
  <c r="T129" a="1"/>
  <c r="T129" s="1"/>
  <c r="S129" a="1"/>
  <c r="S129" s="1"/>
  <c r="R129" a="1"/>
  <c r="R129" s="1"/>
  <c r="Q129" a="1"/>
  <c r="Q129" s="1"/>
  <c r="P129" a="1"/>
  <c r="P129" s="1"/>
  <c r="O129" a="1"/>
  <c r="O129" s="1"/>
  <c r="N129" a="1"/>
  <c r="N129" s="1"/>
  <c r="M129" a="1"/>
  <c r="M129" s="1"/>
  <c r="L129" a="1"/>
  <c r="L129" s="1"/>
  <c r="K129" a="1"/>
  <c r="K129" s="1"/>
  <c r="J129" a="1"/>
  <c r="J129" s="1"/>
  <c r="I129" a="1"/>
  <c r="I129" s="1"/>
  <c r="H129" a="1"/>
  <c r="H129" s="1"/>
  <c r="G129" a="1"/>
  <c r="G129" s="1"/>
  <c r="F129" a="1"/>
  <c r="F129" s="1"/>
  <c r="E129" a="1"/>
  <c r="E129" s="1"/>
  <c r="D129" a="1"/>
  <c r="D129" s="1"/>
  <c r="C129" a="1"/>
  <c r="C129" s="1"/>
  <c r="V128" a="1"/>
  <c r="V128" s="1"/>
  <c r="U128" a="1"/>
  <c r="U128" s="1"/>
  <c r="T128" a="1"/>
  <c r="T128" s="1"/>
  <c r="S128" a="1"/>
  <c r="S128" s="1"/>
  <c r="R128" a="1"/>
  <c r="R128" s="1"/>
  <c r="Q128" a="1"/>
  <c r="Q128" s="1"/>
  <c r="P128" a="1"/>
  <c r="P128" s="1"/>
  <c r="O128" a="1"/>
  <c r="O128" s="1"/>
  <c r="N128" a="1"/>
  <c r="N128" s="1"/>
  <c r="M128" a="1"/>
  <c r="M128" s="1"/>
  <c r="L128" a="1"/>
  <c r="L128" s="1"/>
  <c r="K128" a="1"/>
  <c r="K128" s="1"/>
  <c r="J128" a="1"/>
  <c r="J128" s="1"/>
  <c r="I128" a="1"/>
  <c r="I128" s="1"/>
  <c r="H128" a="1"/>
  <c r="H128" s="1"/>
  <c r="G128" a="1"/>
  <c r="G128" s="1"/>
  <c r="F128" a="1"/>
  <c r="F128" s="1"/>
  <c r="E128" a="1"/>
  <c r="E128" s="1"/>
  <c r="D128" a="1"/>
  <c r="D128" s="1"/>
  <c r="C128" a="1"/>
  <c r="C128" s="1"/>
  <c r="V127" a="1"/>
  <c r="V127" s="1"/>
  <c r="U127" a="1"/>
  <c r="U127" s="1"/>
  <c r="T127" a="1"/>
  <c r="T127" s="1"/>
  <c r="S127" a="1"/>
  <c r="S127" s="1"/>
  <c r="R127" a="1"/>
  <c r="R127" s="1"/>
  <c r="Q127" a="1"/>
  <c r="Q127" s="1"/>
  <c r="P127" a="1"/>
  <c r="P127" s="1"/>
  <c r="O127" a="1"/>
  <c r="O127" s="1"/>
  <c r="N127" a="1"/>
  <c r="N127" s="1"/>
  <c r="M127" a="1"/>
  <c r="M127" s="1"/>
  <c r="L127" a="1"/>
  <c r="L127" s="1"/>
  <c r="K127" a="1"/>
  <c r="K127" s="1"/>
  <c r="J127" a="1"/>
  <c r="J127" s="1"/>
  <c r="I127" a="1"/>
  <c r="I127" s="1"/>
  <c r="H127" a="1"/>
  <c r="H127" s="1"/>
  <c r="G127" a="1"/>
  <c r="G127" s="1"/>
  <c r="F127" a="1"/>
  <c r="F127" s="1"/>
  <c r="E127" a="1"/>
  <c r="E127" s="1"/>
  <c r="D127" a="1"/>
  <c r="D127" s="1"/>
  <c r="C127" a="1"/>
  <c r="C127" s="1"/>
  <c r="V126" a="1"/>
  <c r="V126" s="1"/>
  <c r="U126" a="1"/>
  <c r="U126" s="1"/>
  <c r="T126" a="1"/>
  <c r="T126" s="1"/>
  <c r="S126" a="1"/>
  <c r="S126" s="1"/>
  <c r="R126" a="1"/>
  <c r="R126" s="1"/>
  <c r="Q126" a="1"/>
  <c r="Q126" s="1"/>
  <c r="P126" a="1"/>
  <c r="P126" s="1"/>
  <c r="O126" a="1"/>
  <c r="O126" s="1"/>
  <c r="N126" a="1"/>
  <c r="N126" s="1"/>
  <c r="M126" a="1"/>
  <c r="M126" s="1"/>
  <c r="L126" a="1"/>
  <c r="L126" s="1"/>
  <c r="K126" a="1"/>
  <c r="K126" s="1"/>
  <c r="J126" a="1"/>
  <c r="J126" s="1"/>
  <c r="I126" a="1"/>
  <c r="I126" s="1"/>
  <c r="H126" a="1"/>
  <c r="H126" s="1"/>
  <c r="G126" a="1"/>
  <c r="G126" s="1"/>
  <c r="F126" a="1"/>
  <c r="F126" s="1"/>
  <c r="E126" a="1"/>
  <c r="E126" s="1"/>
  <c r="D126" a="1"/>
  <c r="D126" s="1"/>
  <c r="C126" a="1"/>
  <c r="C126" s="1"/>
  <c r="V125" a="1"/>
  <c r="V125" s="1"/>
  <c r="U125" a="1"/>
  <c r="U125" s="1"/>
  <c r="T125" a="1"/>
  <c r="T125" s="1"/>
  <c r="S125" a="1"/>
  <c r="S125" s="1"/>
  <c r="R125" a="1"/>
  <c r="R125" s="1"/>
  <c r="Q125" a="1"/>
  <c r="Q125" s="1"/>
  <c r="P125" a="1"/>
  <c r="P125" s="1"/>
  <c r="O125" a="1"/>
  <c r="O125" s="1"/>
  <c r="N125" a="1"/>
  <c r="N125" s="1"/>
  <c r="M125" a="1"/>
  <c r="M125" s="1"/>
  <c r="L125" a="1"/>
  <c r="L125" s="1"/>
  <c r="K125" a="1"/>
  <c r="K125" s="1"/>
  <c r="J125" a="1"/>
  <c r="J125" s="1"/>
  <c r="I125" a="1"/>
  <c r="I125" s="1"/>
  <c r="H125" a="1"/>
  <c r="H125" s="1"/>
  <c r="G125" a="1"/>
  <c r="G125" s="1"/>
  <c r="F125" a="1"/>
  <c r="F125" s="1"/>
  <c r="E125" a="1"/>
  <c r="E125" s="1"/>
  <c r="D125" a="1"/>
  <c r="D125" s="1"/>
  <c r="C125" a="1"/>
  <c r="C125" s="1"/>
  <c r="V124" a="1"/>
  <c r="V124" s="1"/>
  <c r="U124" a="1"/>
  <c r="U124" s="1"/>
  <c r="T124" a="1"/>
  <c r="T124" s="1"/>
  <c r="S124" a="1"/>
  <c r="S124" s="1"/>
  <c r="R124" a="1"/>
  <c r="R124" s="1"/>
  <c r="Q124" a="1"/>
  <c r="Q124" s="1"/>
  <c r="P124" a="1"/>
  <c r="P124" s="1"/>
  <c r="O124" a="1"/>
  <c r="O124" s="1"/>
  <c r="N124" a="1"/>
  <c r="N124" s="1"/>
  <c r="M124" a="1"/>
  <c r="M124" s="1"/>
  <c r="L124" a="1"/>
  <c r="L124" s="1"/>
  <c r="K124" a="1"/>
  <c r="K124" s="1"/>
  <c r="J124" a="1"/>
  <c r="J124" s="1"/>
  <c r="I124" a="1"/>
  <c r="I124" s="1"/>
  <c r="H124" a="1"/>
  <c r="H124" s="1"/>
  <c r="G124" a="1"/>
  <c r="G124" s="1"/>
  <c r="F124" a="1"/>
  <c r="F124" s="1"/>
  <c r="E124" a="1"/>
  <c r="E124" s="1"/>
  <c r="D124" a="1"/>
  <c r="D124" s="1"/>
  <c r="C124" a="1"/>
  <c r="C124" s="1"/>
  <c r="V123" a="1"/>
  <c r="V123" s="1"/>
  <c r="U123" a="1"/>
  <c r="U123" s="1"/>
  <c r="T123" a="1"/>
  <c r="T123" s="1"/>
  <c r="S123" a="1"/>
  <c r="S123" s="1"/>
  <c r="R123" a="1"/>
  <c r="R123" s="1"/>
  <c r="Q123" a="1"/>
  <c r="Q123" s="1"/>
  <c r="P123" a="1"/>
  <c r="P123" s="1"/>
  <c r="O123" a="1"/>
  <c r="O123" s="1"/>
  <c r="N123" a="1"/>
  <c r="N123" s="1"/>
  <c r="M123" a="1"/>
  <c r="M123" s="1"/>
  <c r="L123" a="1"/>
  <c r="L123" s="1"/>
  <c r="K123" a="1"/>
  <c r="K123" s="1"/>
  <c r="J123" a="1"/>
  <c r="J123" s="1"/>
  <c r="I123" a="1"/>
  <c r="I123" s="1"/>
  <c r="H123" a="1"/>
  <c r="H123" s="1"/>
  <c r="G123" a="1"/>
  <c r="G123" s="1"/>
  <c r="F123" a="1"/>
  <c r="F123" s="1"/>
  <c r="E123" a="1"/>
  <c r="E123" s="1"/>
  <c r="D123" a="1"/>
  <c r="D123" s="1"/>
  <c r="C123" a="1"/>
  <c r="C123" s="1"/>
  <c r="V122" a="1"/>
  <c r="V122" s="1"/>
  <c r="U122" a="1"/>
  <c r="U122" s="1"/>
  <c r="T122" a="1"/>
  <c r="T122" s="1"/>
  <c r="S122" a="1"/>
  <c r="S122" s="1"/>
  <c r="R122" a="1"/>
  <c r="R122" s="1"/>
  <c r="Q122" a="1"/>
  <c r="Q122" s="1"/>
  <c r="P122" a="1"/>
  <c r="P122" s="1"/>
  <c r="O122" a="1"/>
  <c r="O122" s="1"/>
  <c r="N122" a="1"/>
  <c r="N122" s="1"/>
  <c r="M122" a="1"/>
  <c r="M122" s="1"/>
  <c r="L122" a="1"/>
  <c r="L122" s="1"/>
  <c r="K122" a="1"/>
  <c r="K122" s="1"/>
  <c r="J122" a="1"/>
  <c r="J122" s="1"/>
  <c r="I122" a="1"/>
  <c r="I122" s="1"/>
  <c r="H122" a="1"/>
  <c r="H122" s="1"/>
  <c r="G122" a="1"/>
  <c r="G122" s="1"/>
  <c r="F122" a="1"/>
  <c r="F122" s="1"/>
  <c r="E122" a="1"/>
  <c r="E122" s="1"/>
  <c r="D122" a="1"/>
  <c r="D122" s="1"/>
  <c r="C122" a="1"/>
  <c r="C122" s="1"/>
  <c r="V121" a="1"/>
  <c r="V121" s="1"/>
  <c r="U121" a="1"/>
  <c r="U121" s="1"/>
  <c r="T121" a="1"/>
  <c r="T121" s="1"/>
  <c r="S121" a="1"/>
  <c r="S121" s="1"/>
  <c r="R121" a="1"/>
  <c r="R121" s="1"/>
  <c r="Q121" a="1"/>
  <c r="Q121" s="1"/>
  <c r="P121" a="1"/>
  <c r="P121" s="1"/>
  <c r="O121" a="1"/>
  <c r="O121" s="1"/>
  <c r="N121" a="1"/>
  <c r="N121" s="1"/>
  <c r="M121" a="1"/>
  <c r="M121" s="1"/>
  <c r="L121" a="1"/>
  <c r="L121" s="1"/>
  <c r="K121" a="1"/>
  <c r="K121" s="1"/>
  <c r="J121" a="1"/>
  <c r="J121" s="1"/>
  <c r="I121" a="1"/>
  <c r="I121" s="1"/>
  <c r="H121" a="1"/>
  <c r="H121" s="1"/>
  <c r="G121" a="1"/>
  <c r="G121" s="1"/>
  <c r="F121" a="1"/>
  <c r="F121" s="1"/>
  <c r="E121" a="1"/>
  <c r="E121" s="1"/>
  <c r="D121" a="1"/>
  <c r="D121" s="1"/>
  <c r="C121" a="1"/>
  <c r="C121" s="1"/>
  <c r="V120" a="1"/>
  <c r="V120" s="1"/>
  <c r="U120" a="1"/>
  <c r="U120" s="1"/>
  <c r="T120" a="1"/>
  <c r="T120" s="1"/>
  <c r="S120" a="1"/>
  <c r="S120" s="1"/>
  <c r="R120" a="1"/>
  <c r="R120" s="1"/>
  <c r="Q120" a="1"/>
  <c r="Q120" s="1"/>
  <c r="P120" a="1"/>
  <c r="P120" s="1"/>
  <c r="O120" a="1"/>
  <c r="O120" s="1"/>
  <c r="N120" a="1"/>
  <c r="N120" s="1"/>
  <c r="M120" a="1"/>
  <c r="M120" s="1"/>
  <c r="L120" a="1"/>
  <c r="L120" s="1"/>
  <c r="K120" a="1"/>
  <c r="K120" s="1"/>
  <c r="J120" a="1"/>
  <c r="J120" s="1"/>
  <c r="I120" a="1"/>
  <c r="I120" s="1"/>
  <c r="H120" a="1"/>
  <c r="H120" s="1"/>
  <c r="G120" a="1"/>
  <c r="G120" s="1"/>
  <c r="F120" a="1"/>
  <c r="F120" s="1"/>
  <c r="E120" a="1"/>
  <c r="E120" s="1"/>
  <c r="D120" a="1"/>
  <c r="D120" s="1"/>
  <c r="C120" a="1"/>
  <c r="C120" s="1"/>
  <c r="V119" a="1"/>
  <c r="V119" s="1"/>
  <c r="U119" a="1"/>
  <c r="U119" s="1"/>
  <c r="T119" a="1"/>
  <c r="T119" s="1"/>
  <c r="S119" a="1"/>
  <c r="S119" s="1"/>
  <c r="R119" a="1"/>
  <c r="R119" s="1"/>
  <c r="Q119" a="1"/>
  <c r="Q119" s="1"/>
  <c r="P119" a="1"/>
  <c r="P119" s="1"/>
  <c r="O119" a="1"/>
  <c r="O119" s="1"/>
  <c r="N119" a="1"/>
  <c r="N119" s="1"/>
  <c r="M119" a="1"/>
  <c r="M119" s="1"/>
  <c r="L119" a="1"/>
  <c r="L119" s="1"/>
  <c r="K119" a="1"/>
  <c r="K119" s="1"/>
  <c r="J119" a="1"/>
  <c r="J119" s="1"/>
  <c r="I119" a="1"/>
  <c r="I119" s="1"/>
  <c r="H119" a="1"/>
  <c r="H119" s="1"/>
  <c r="G119" a="1"/>
  <c r="G119" s="1"/>
  <c r="F119" a="1"/>
  <c r="F119" s="1"/>
  <c r="E119" a="1"/>
  <c r="E119" s="1"/>
  <c r="D119" a="1"/>
  <c r="D119" s="1"/>
  <c r="C119" a="1"/>
  <c r="C119" s="1"/>
  <c r="V118" a="1"/>
  <c r="V118" s="1"/>
  <c r="U118" a="1"/>
  <c r="U118" s="1"/>
  <c r="T118" a="1"/>
  <c r="T118" s="1"/>
  <c r="S118" a="1"/>
  <c r="S118" s="1"/>
  <c r="R118" a="1"/>
  <c r="R118" s="1"/>
  <c r="Q118" a="1"/>
  <c r="Q118" s="1"/>
  <c r="P118" a="1"/>
  <c r="P118" s="1"/>
  <c r="O118" a="1"/>
  <c r="O118" s="1"/>
  <c r="N118" a="1"/>
  <c r="N118" s="1"/>
  <c r="M118" a="1"/>
  <c r="M118" s="1"/>
  <c r="L118" a="1"/>
  <c r="L118" s="1"/>
  <c r="K118" a="1"/>
  <c r="K118" s="1"/>
  <c r="J118" a="1"/>
  <c r="J118" s="1"/>
  <c r="I118" a="1"/>
  <c r="I118" s="1"/>
  <c r="H118" a="1"/>
  <c r="H118" s="1"/>
  <c r="G118" a="1"/>
  <c r="G118" s="1"/>
  <c r="F118" a="1"/>
  <c r="F118" s="1"/>
  <c r="E118" a="1"/>
  <c r="E118" s="1"/>
  <c r="D118" a="1"/>
  <c r="D118" s="1"/>
  <c r="C118" a="1"/>
  <c r="C118" s="1"/>
  <c r="V117" a="1"/>
  <c r="V117" s="1"/>
  <c r="U117" a="1"/>
  <c r="U117" s="1"/>
  <c r="T117" a="1"/>
  <c r="T117" s="1"/>
  <c r="S117" a="1"/>
  <c r="S117" s="1"/>
  <c r="R117" a="1"/>
  <c r="R117" s="1"/>
  <c r="Q117" a="1"/>
  <c r="Q117" s="1"/>
  <c r="P117" a="1"/>
  <c r="P117" s="1"/>
  <c r="O117" a="1"/>
  <c r="O117" s="1"/>
  <c r="N117" a="1"/>
  <c r="N117" s="1"/>
  <c r="M117" a="1"/>
  <c r="M117" s="1"/>
  <c r="L117" a="1"/>
  <c r="L117" s="1"/>
  <c r="K117" a="1"/>
  <c r="K117" s="1"/>
  <c r="J117" a="1"/>
  <c r="J117" s="1"/>
  <c r="I117" a="1"/>
  <c r="I117" s="1"/>
  <c r="H117" a="1"/>
  <c r="H117" s="1"/>
  <c r="G117" a="1"/>
  <c r="G117" s="1"/>
  <c r="F117" a="1"/>
  <c r="F117" s="1"/>
  <c r="E117" a="1"/>
  <c r="E117" s="1"/>
  <c r="D117" a="1"/>
  <c r="D117" s="1"/>
  <c r="C117" a="1"/>
  <c r="C117" s="1"/>
  <c r="V116" a="1"/>
  <c r="V116" s="1"/>
  <c r="U116" a="1"/>
  <c r="U116" s="1"/>
  <c r="T116" a="1"/>
  <c r="T116" s="1"/>
  <c r="S116" a="1"/>
  <c r="S116" s="1"/>
  <c r="R116" a="1"/>
  <c r="R116" s="1"/>
  <c r="Q116" a="1"/>
  <c r="Q116" s="1"/>
  <c r="P116" a="1"/>
  <c r="P116" s="1"/>
  <c r="O116" a="1"/>
  <c r="O116" s="1"/>
  <c r="N116" a="1"/>
  <c r="N116" s="1"/>
  <c r="M116" a="1"/>
  <c r="M116" s="1"/>
  <c r="L116" a="1"/>
  <c r="L116" s="1"/>
  <c r="K116" a="1"/>
  <c r="K116" s="1"/>
  <c r="J116" a="1"/>
  <c r="J116" s="1"/>
  <c r="I116" a="1"/>
  <c r="I116" s="1"/>
  <c r="H116" a="1"/>
  <c r="H116" s="1"/>
  <c r="G116" a="1"/>
  <c r="G116" s="1"/>
  <c r="F116" a="1"/>
  <c r="F116" s="1"/>
  <c r="E116" a="1"/>
  <c r="E116" s="1"/>
  <c r="D116" a="1"/>
  <c r="D116" s="1"/>
  <c r="C116" a="1"/>
  <c r="C116" s="1"/>
  <c r="V115" a="1"/>
  <c r="V115" s="1"/>
  <c r="U115" a="1"/>
  <c r="U115" s="1"/>
  <c r="T115" a="1"/>
  <c r="T115" s="1"/>
  <c r="S115" a="1"/>
  <c r="S115" s="1"/>
  <c r="R115" a="1"/>
  <c r="R115" s="1"/>
  <c r="Q115" a="1"/>
  <c r="Q115" s="1"/>
  <c r="P115" a="1"/>
  <c r="P115" s="1"/>
  <c r="O115" a="1"/>
  <c r="O115" s="1"/>
  <c r="N115" a="1"/>
  <c r="N115" s="1"/>
  <c r="M115" a="1"/>
  <c r="M115" s="1"/>
  <c r="L115" a="1"/>
  <c r="L115" s="1"/>
  <c r="K115" a="1"/>
  <c r="K115" s="1"/>
  <c r="J115" a="1"/>
  <c r="J115" s="1"/>
  <c r="I115" a="1"/>
  <c r="I115" s="1"/>
  <c r="H115" a="1"/>
  <c r="H115" s="1"/>
  <c r="G115" a="1"/>
  <c r="G115" s="1"/>
  <c r="F115" a="1"/>
  <c r="F115" s="1"/>
  <c r="E115" a="1"/>
  <c r="E115" s="1"/>
  <c r="D115" a="1"/>
  <c r="D115" s="1"/>
  <c r="C115" a="1"/>
  <c r="C115" s="1"/>
  <c r="V114" a="1"/>
  <c r="V114" s="1"/>
  <c r="U114" a="1"/>
  <c r="U114" s="1"/>
  <c r="T114" a="1"/>
  <c r="T114" s="1"/>
  <c r="S114" a="1"/>
  <c r="S114" s="1"/>
  <c r="R114" a="1"/>
  <c r="R114" s="1"/>
  <c r="Q114" a="1"/>
  <c r="Q114" s="1"/>
  <c r="P114" a="1"/>
  <c r="P114" s="1"/>
  <c r="O114" a="1"/>
  <c r="O114" s="1"/>
  <c r="N114" a="1"/>
  <c r="N114" s="1"/>
  <c r="M114" a="1"/>
  <c r="M114" s="1"/>
  <c r="L114" a="1"/>
  <c r="L114" s="1"/>
  <c r="K114" a="1"/>
  <c r="K114" s="1"/>
  <c r="J114" a="1"/>
  <c r="J114" s="1"/>
  <c r="I114" a="1"/>
  <c r="I114" s="1"/>
  <c r="H114" a="1"/>
  <c r="H114" s="1"/>
  <c r="G114" a="1"/>
  <c r="G114" s="1"/>
  <c r="F114" a="1"/>
  <c r="F114" s="1"/>
  <c r="E114" a="1"/>
  <c r="E114" s="1"/>
  <c r="D114" a="1"/>
  <c r="D114" s="1"/>
  <c r="C114" a="1"/>
  <c r="C114" s="1"/>
  <c r="V113" a="1"/>
  <c r="V113" s="1"/>
  <c r="U113" a="1"/>
  <c r="U113" s="1"/>
  <c r="T113" a="1"/>
  <c r="T113" s="1"/>
  <c r="S113" a="1"/>
  <c r="S113" s="1"/>
  <c r="R113" a="1"/>
  <c r="R113" s="1"/>
  <c r="Q113" a="1"/>
  <c r="Q113" s="1"/>
  <c r="P113" a="1"/>
  <c r="P113" s="1"/>
  <c r="O113" a="1"/>
  <c r="O113" s="1"/>
  <c r="N113" a="1"/>
  <c r="N113" s="1"/>
  <c r="M113" a="1"/>
  <c r="M113" s="1"/>
  <c r="L113" a="1"/>
  <c r="L113" s="1"/>
  <c r="K113" a="1"/>
  <c r="K113" s="1"/>
  <c r="J113" a="1"/>
  <c r="J113" s="1"/>
  <c r="I113" a="1"/>
  <c r="I113" s="1"/>
  <c r="H113" a="1"/>
  <c r="H113" s="1"/>
  <c r="G113" a="1"/>
  <c r="G113" s="1"/>
  <c r="F113" a="1"/>
  <c r="F113" s="1"/>
  <c r="E113" a="1"/>
  <c r="E113" s="1"/>
  <c r="D113" a="1"/>
  <c r="D113" s="1"/>
  <c r="C113" a="1"/>
  <c r="C113" s="1"/>
  <c r="V112" a="1"/>
  <c r="V112" s="1"/>
  <c r="U112" a="1"/>
  <c r="U112" s="1"/>
  <c r="T112" a="1"/>
  <c r="T112" s="1"/>
  <c r="S112" a="1"/>
  <c r="S112" s="1"/>
  <c r="R112" a="1"/>
  <c r="R112" s="1"/>
  <c r="Q112" a="1"/>
  <c r="Q112" s="1"/>
  <c r="P112" a="1"/>
  <c r="P112" s="1"/>
  <c r="O112" a="1"/>
  <c r="O112" s="1"/>
  <c r="N112" a="1"/>
  <c r="N112" s="1"/>
  <c r="M112" a="1"/>
  <c r="M112" s="1"/>
  <c r="L112" a="1"/>
  <c r="L112" s="1"/>
  <c r="K112" a="1"/>
  <c r="K112" s="1"/>
  <c r="J112" a="1"/>
  <c r="J112" s="1"/>
  <c r="I112" a="1"/>
  <c r="I112" s="1"/>
  <c r="H112" a="1"/>
  <c r="H112" s="1"/>
  <c r="G112" a="1"/>
  <c r="G112" s="1"/>
  <c r="F112" a="1"/>
  <c r="F112" s="1"/>
  <c r="E112" a="1"/>
  <c r="E112" s="1"/>
  <c r="D112" a="1"/>
  <c r="D112" s="1"/>
  <c r="C112" a="1"/>
  <c r="C112" s="1"/>
  <c r="V111" a="1"/>
  <c r="V111" s="1"/>
  <c r="U111" a="1"/>
  <c r="U111" s="1"/>
  <c r="T111" a="1"/>
  <c r="T111" s="1"/>
  <c r="S111" a="1"/>
  <c r="S111" s="1"/>
  <c r="R111" a="1"/>
  <c r="R111" s="1"/>
  <c r="Q111" a="1"/>
  <c r="Q111" s="1"/>
  <c r="P111" a="1"/>
  <c r="P111" s="1"/>
  <c r="O111" a="1"/>
  <c r="O111" s="1"/>
  <c r="N111" a="1"/>
  <c r="N111" s="1"/>
  <c r="M111" a="1"/>
  <c r="M111" s="1"/>
  <c r="L111" a="1"/>
  <c r="L111" s="1"/>
  <c r="K111" a="1"/>
  <c r="K111" s="1"/>
  <c r="J111" a="1"/>
  <c r="J111" s="1"/>
  <c r="I111" a="1"/>
  <c r="I111" s="1"/>
  <c r="H111" a="1"/>
  <c r="H111" s="1"/>
  <c r="G111" a="1"/>
  <c r="G111" s="1"/>
  <c r="F111" a="1"/>
  <c r="F111" s="1"/>
  <c r="E111" a="1"/>
  <c r="E111" s="1"/>
  <c r="D111" a="1"/>
  <c r="D111" s="1"/>
  <c r="C111" a="1"/>
  <c r="C111" s="1"/>
  <c r="V110" a="1"/>
  <c r="V110" s="1"/>
  <c r="U110" a="1"/>
  <c r="U110" s="1"/>
  <c r="T110" a="1"/>
  <c r="T110" s="1"/>
  <c r="S110" a="1"/>
  <c r="S110" s="1"/>
  <c r="R110" a="1"/>
  <c r="R110" s="1"/>
  <c r="Q110" a="1"/>
  <c r="Q110" s="1"/>
  <c r="P110" a="1"/>
  <c r="P110" s="1"/>
  <c r="O110" a="1"/>
  <c r="O110" s="1"/>
  <c r="N110" a="1"/>
  <c r="N110" s="1"/>
  <c r="M110" a="1"/>
  <c r="M110" s="1"/>
  <c r="L110" a="1"/>
  <c r="L110" s="1"/>
  <c r="K110" a="1"/>
  <c r="K110" s="1"/>
  <c r="J110" a="1"/>
  <c r="J110" s="1"/>
  <c r="I110" a="1"/>
  <c r="I110" s="1"/>
  <c r="H110" a="1"/>
  <c r="H110" s="1"/>
  <c r="G110" a="1"/>
  <c r="G110" s="1"/>
  <c r="F110" a="1"/>
  <c r="F110" s="1"/>
  <c r="E110" a="1"/>
  <c r="E110" s="1"/>
  <c r="D110" a="1"/>
  <c r="D110" s="1"/>
  <c r="C110" a="1"/>
  <c r="C110" s="1"/>
  <c r="V109" a="1"/>
  <c r="V109" s="1"/>
  <c r="U109" a="1"/>
  <c r="U109" s="1"/>
  <c r="T109" a="1"/>
  <c r="T109" s="1"/>
  <c r="S109" a="1"/>
  <c r="S109" s="1"/>
  <c r="R109" a="1"/>
  <c r="R109" s="1"/>
  <c r="Q109" a="1"/>
  <c r="Q109" s="1"/>
  <c r="P109" a="1"/>
  <c r="P109" s="1"/>
  <c r="O109" a="1"/>
  <c r="O109" s="1"/>
  <c r="N109" a="1"/>
  <c r="N109" s="1"/>
  <c r="M109" a="1"/>
  <c r="M109" s="1"/>
  <c r="L109" a="1"/>
  <c r="L109" s="1"/>
  <c r="K109" a="1"/>
  <c r="K109" s="1"/>
  <c r="J109" a="1"/>
  <c r="J109" s="1"/>
  <c r="I109" a="1"/>
  <c r="I109" s="1"/>
  <c r="H109" a="1"/>
  <c r="H109" s="1"/>
  <c r="G109" a="1"/>
  <c r="G109" s="1"/>
  <c r="F109" a="1"/>
  <c r="F109" s="1"/>
  <c r="E109" a="1"/>
  <c r="E109" s="1"/>
  <c r="D109" a="1"/>
  <c r="D109" s="1"/>
  <c r="C109" a="1"/>
  <c r="C109" s="1"/>
  <c r="V108" a="1"/>
  <c r="V108" s="1"/>
  <c r="U108" a="1"/>
  <c r="U108" s="1"/>
  <c r="T108" a="1"/>
  <c r="T108" s="1"/>
  <c r="S108" a="1"/>
  <c r="S108" s="1"/>
  <c r="R108" a="1"/>
  <c r="R108" s="1"/>
  <c r="Q108" a="1"/>
  <c r="Q108" s="1"/>
  <c r="P108" a="1"/>
  <c r="P108" s="1"/>
  <c r="O108" a="1"/>
  <c r="O108" s="1"/>
  <c r="N108" a="1"/>
  <c r="N108" s="1"/>
  <c r="M108" a="1"/>
  <c r="M108" s="1"/>
  <c r="L108" a="1"/>
  <c r="L108" s="1"/>
  <c r="K108" a="1"/>
  <c r="K108" s="1"/>
  <c r="J108" a="1"/>
  <c r="J108" s="1"/>
  <c r="I108" a="1"/>
  <c r="I108" s="1"/>
  <c r="H108" a="1"/>
  <c r="H108" s="1"/>
  <c r="G108" a="1"/>
  <c r="G108" s="1"/>
  <c r="F108" a="1"/>
  <c r="F108" s="1"/>
  <c r="E108" a="1"/>
  <c r="E108" s="1"/>
  <c r="D108" a="1"/>
  <c r="D108" s="1"/>
  <c r="C108" a="1"/>
  <c r="C108" s="1"/>
  <c r="V107" a="1"/>
  <c r="V107" s="1"/>
  <c r="U107" a="1"/>
  <c r="U107" s="1"/>
  <c r="T107" a="1"/>
  <c r="T107" s="1"/>
  <c r="S107" a="1"/>
  <c r="S107" s="1"/>
  <c r="R107" a="1"/>
  <c r="R107" s="1"/>
  <c r="Q107" a="1"/>
  <c r="Q107" s="1"/>
  <c r="P107" a="1"/>
  <c r="P107" s="1"/>
  <c r="O107" a="1"/>
  <c r="O107" s="1"/>
  <c r="N107" a="1"/>
  <c r="N107" s="1"/>
  <c r="M107" a="1"/>
  <c r="M107" s="1"/>
  <c r="L107" a="1"/>
  <c r="L107" s="1"/>
  <c r="K107" a="1"/>
  <c r="K107" s="1"/>
  <c r="J107" a="1"/>
  <c r="J107" s="1"/>
  <c r="I107" a="1"/>
  <c r="I107" s="1"/>
  <c r="H107" a="1"/>
  <c r="H107" s="1"/>
  <c r="G107" a="1"/>
  <c r="G107" s="1"/>
  <c r="F107" a="1"/>
  <c r="F107" s="1"/>
  <c r="E107" a="1"/>
  <c r="E107" s="1"/>
  <c r="D107" a="1"/>
  <c r="D107" s="1"/>
  <c r="C107" a="1"/>
  <c r="C107" s="1"/>
  <c r="V106" a="1"/>
  <c r="V106" s="1"/>
  <c r="U106" a="1"/>
  <c r="U106" s="1"/>
  <c r="T106" a="1"/>
  <c r="T106" s="1"/>
  <c r="S106" a="1"/>
  <c r="S106" s="1"/>
  <c r="R106" a="1"/>
  <c r="R106" s="1"/>
  <c r="Q106" a="1"/>
  <c r="Q106" s="1"/>
  <c r="P106" a="1"/>
  <c r="P106" s="1"/>
  <c r="O106" a="1"/>
  <c r="O106" s="1"/>
  <c r="N106" a="1"/>
  <c r="N106" s="1"/>
  <c r="M106" a="1"/>
  <c r="M106" s="1"/>
  <c r="L106" a="1"/>
  <c r="L106" s="1"/>
  <c r="K106" a="1"/>
  <c r="K106" s="1"/>
  <c r="J106" a="1"/>
  <c r="J106" s="1"/>
  <c r="I106" a="1"/>
  <c r="I106" s="1"/>
  <c r="H106" a="1"/>
  <c r="H106" s="1"/>
  <c r="G106" a="1"/>
  <c r="G106" s="1"/>
  <c r="F106" a="1"/>
  <c r="F106" s="1"/>
  <c r="E106" a="1"/>
  <c r="E106" s="1"/>
  <c r="D106" a="1"/>
  <c r="D106" s="1"/>
  <c r="C106" a="1"/>
  <c r="C106" s="1"/>
  <c r="V105" a="1"/>
  <c r="V105" s="1"/>
  <c r="U105" a="1"/>
  <c r="U105" s="1"/>
  <c r="T105" a="1"/>
  <c r="T105" s="1"/>
  <c r="S105" a="1"/>
  <c r="S105" s="1"/>
  <c r="R105" a="1"/>
  <c r="R105" s="1"/>
  <c r="Q105" a="1"/>
  <c r="Q105" s="1"/>
  <c r="P105" a="1"/>
  <c r="P105" s="1"/>
  <c r="O105" a="1"/>
  <c r="O105" s="1"/>
  <c r="N105" a="1"/>
  <c r="N105" s="1"/>
  <c r="M105" a="1"/>
  <c r="M105" s="1"/>
  <c r="L105" a="1"/>
  <c r="L105" s="1"/>
  <c r="K105" a="1"/>
  <c r="K105" s="1"/>
  <c r="J105" a="1"/>
  <c r="J105" s="1"/>
  <c r="I105" a="1"/>
  <c r="I105" s="1"/>
  <c r="H105" a="1"/>
  <c r="H105" s="1"/>
  <c r="G105" a="1"/>
  <c r="G105" s="1"/>
  <c r="F105" a="1"/>
  <c r="F105" s="1"/>
  <c r="E105" a="1"/>
  <c r="E105" s="1"/>
  <c r="D105" a="1"/>
  <c r="D105" s="1"/>
  <c r="C105" a="1"/>
  <c r="C105" s="1"/>
  <c r="V104"/>
  <c r="V104" a="1"/>
  <c r="U104"/>
  <c r="U104" a="1"/>
  <c r="T104"/>
  <c r="T104" a="1"/>
  <c r="S104"/>
  <c r="S104" a="1"/>
  <c r="R104"/>
  <c r="R104" a="1"/>
  <c r="Q104"/>
  <c r="Q104" a="1"/>
  <c r="P104"/>
  <c r="P104" a="1"/>
  <c r="O104"/>
  <c r="O104" a="1"/>
  <c r="N104"/>
  <c r="N104" a="1"/>
  <c r="M104"/>
  <c r="M104" a="1"/>
  <c r="L104" a="1"/>
  <c r="L104" s="1"/>
  <c r="K104" a="1"/>
  <c r="K104" s="1"/>
  <c r="J104" a="1"/>
  <c r="J104" s="1"/>
  <c r="I104" a="1"/>
  <c r="I104" s="1"/>
  <c r="H104" a="1"/>
  <c r="H104" s="1"/>
  <c r="G104" a="1"/>
  <c r="G104" s="1"/>
  <c r="F104" a="1"/>
  <c r="F104" s="1"/>
  <c r="E104" a="1"/>
  <c r="E104" s="1"/>
  <c r="D104" a="1"/>
  <c r="D104" s="1"/>
  <c r="C104" a="1"/>
  <c r="C104" s="1"/>
  <c r="V103" a="1"/>
  <c r="V103" s="1"/>
  <c r="U103" a="1"/>
  <c r="U103" s="1"/>
  <c r="T103" a="1"/>
  <c r="T103" s="1"/>
  <c r="S103" a="1"/>
  <c r="S103" s="1"/>
  <c r="R103" a="1"/>
  <c r="R103" s="1"/>
  <c r="Q103" a="1"/>
  <c r="Q103" s="1"/>
  <c r="P103" a="1"/>
  <c r="P103" s="1"/>
  <c r="O103" a="1"/>
  <c r="O103" s="1"/>
  <c r="N103" a="1"/>
  <c r="N103" s="1"/>
  <c r="M103" a="1"/>
  <c r="M103" s="1"/>
  <c r="L103" a="1"/>
  <c r="L103" s="1"/>
  <c r="K103" a="1"/>
  <c r="K103" s="1"/>
  <c r="J103" a="1"/>
  <c r="J103" s="1"/>
  <c r="I103" a="1"/>
  <c r="I103" s="1"/>
  <c r="H103" a="1"/>
  <c r="H103" s="1"/>
  <c r="G103" a="1"/>
  <c r="G103" s="1"/>
  <c r="F103" a="1"/>
  <c r="F103" s="1"/>
  <c r="E103" a="1"/>
  <c r="E103" s="1"/>
  <c r="D103" a="1"/>
  <c r="D103" s="1"/>
  <c r="C103" a="1"/>
  <c r="C103" s="1"/>
  <c r="V102" a="1"/>
  <c r="V102" s="1"/>
  <c r="U102" a="1"/>
  <c r="U102" s="1"/>
  <c r="T102" a="1"/>
  <c r="T102" s="1"/>
  <c r="S102" a="1"/>
  <c r="S102" s="1"/>
  <c r="R102" a="1"/>
  <c r="R102" s="1"/>
  <c r="Q102" a="1"/>
  <c r="Q102" s="1"/>
  <c r="P102" a="1"/>
  <c r="P102" s="1"/>
  <c r="O102" a="1"/>
  <c r="O102" s="1"/>
  <c r="N102" a="1"/>
  <c r="N102" s="1"/>
  <c r="M102" a="1"/>
  <c r="M102" s="1"/>
  <c r="L102" a="1"/>
  <c r="L102" s="1"/>
  <c r="K102" a="1"/>
  <c r="K102" s="1"/>
  <c r="J102" a="1"/>
  <c r="J102" s="1"/>
  <c r="I102" a="1"/>
  <c r="I102" s="1"/>
  <c r="H102" a="1"/>
  <c r="H102" s="1"/>
  <c r="G102" a="1"/>
  <c r="G102" s="1"/>
  <c r="F102" a="1"/>
  <c r="F102" s="1"/>
  <c r="E102" a="1"/>
  <c r="E102" s="1"/>
  <c r="D102" a="1"/>
  <c r="D102" s="1"/>
  <c r="C102" a="1"/>
  <c r="C102" s="1"/>
  <c r="V101" a="1"/>
  <c r="V101" s="1"/>
  <c r="U101" a="1"/>
  <c r="U101" s="1"/>
  <c r="T101" a="1"/>
  <c r="T101" s="1"/>
  <c r="S101" a="1"/>
  <c r="S101" s="1"/>
  <c r="R101" a="1"/>
  <c r="R101" s="1"/>
  <c r="Q101" a="1"/>
  <c r="Q101" s="1"/>
  <c r="P101" a="1"/>
  <c r="P101" s="1"/>
  <c r="O101" a="1"/>
  <c r="O101" s="1"/>
  <c r="N101" a="1"/>
  <c r="N101" s="1"/>
  <c r="M101" a="1"/>
  <c r="M101" s="1"/>
  <c r="L101" a="1"/>
  <c r="L101" s="1"/>
  <c r="K101" a="1"/>
  <c r="K101" s="1"/>
  <c r="J101" a="1"/>
  <c r="J101" s="1"/>
  <c r="I101" a="1"/>
  <c r="I101" s="1"/>
  <c r="H101" a="1"/>
  <c r="H101" s="1"/>
  <c r="G101" a="1"/>
  <c r="G101" s="1"/>
  <c r="F101" a="1"/>
  <c r="F101" s="1"/>
  <c r="E101" a="1"/>
  <c r="E101" s="1"/>
  <c r="D101" a="1"/>
  <c r="D101" s="1"/>
  <c r="C101" a="1"/>
  <c r="C101" s="1"/>
  <c r="V100" a="1"/>
  <c r="V100" s="1"/>
  <c r="U100" a="1"/>
  <c r="U100" s="1"/>
  <c r="T100" a="1"/>
  <c r="T100" s="1"/>
  <c r="S100" a="1"/>
  <c r="S100" s="1"/>
  <c r="R100" a="1"/>
  <c r="R100" s="1"/>
  <c r="Q100" a="1"/>
  <c r="Q100" s="1"/>
  <c r="P100" a="1"/>
  <c r="P100" s="1"/>
  <c r="O100" a="1"/>
  <c r="O100" s="1"/>
  <c r="N100" a="1"/>
  <c r="N100" s="1"/>
  <c r="M100" a="1"/>
  <c r="M100" s="1"/>
  <c r="L100" a="1"/>
  <c r="L100" s="1"/>
  <c r="K100" a="1"/>
  <c r="K100" s="1"/>
  <c r="J100" a="1"/>
  <c r="J100" s="1"/>
  <c r="I100" a="1"/>
  <c r="I100" s="1"/>
  <c r="H100" a="1"/>
  <c r="H100" s="1"/>
  <c r="G100" a="1"/>
  <c r="G100" s="1"/>
  <c r="F100" a="1"/>
  <c r="F100" s="1"/>
  <c r="E100" a="1"/>
  <c r="E100" s="1"/>
  <c r="D100" a="1"/>
  <c r="D100" s="1"/>
  <c r="C100" a="1"/>
  <c r="C100" s="1"/>
  <c r="V99" a="1"/>
  <c r="V99" s="1"/>
  <c r="U99" a="1"/>
  <c r="U99" s="1"/>
  <c r="T99" a="1"/>
  <c r="T99" s="1"/>
  <c r="S99" a="1"/>
  <c r="S99" s="1"/>
  <c r="R99" a="1"/>
  <c r="R99" s="1"/>
  <c r="Q99" a="1"/>
  <c r="Q99" s="1"/>
  <c r="P99" a="1"/>
  <c r="P99" s="1"/>
  <c r="O99" a="1"/>
  <c r="O99" s="1"/>
  <c r="N99" a="1"/>
  <c r="N99" s="1"/>
  <c r="M99" a="1"/>
  <c r="M99" s="1"/>
  <c r="L99" a="1"/>
  <c r="L99" s="1"/>
  <c r="K99" a="1"/>
  <c r="K99" s="1"/>
  <c r="J99" a="1"/>
  <c r="J99" s="1"/>
  <c r="I99" a="1"/>
  <c r="I99" s="1"/>
  <c r="H99" a="1"/>
  <c r="H99" s="1"/>
  <c r="G99" a="1"/>
  <c r="G99" s="1"/>
  <c r="F99" a="1"/>
  <c r="F99" s="1"/>
  <c r="E99" a="1"/>
  <c r="E99" s="1"/>
  <c r="D99" a="1"/>
  <c r="D99" s="1"/>
  <c r="C99" a="1"/>
  <c r="C99" s="1"/>
  <c r="V98" a="1"/>
  <c r="V98" s="1"/>
  <c r="U98" a="1"/>
  <c r="U98" s="1"/>
  <c r="T98" a="1"/>
  <c r="T98" s="1"/>
  <c r="S98" a="1"/>
  <c r="S98" s="1"/>
  <c r="R98" a="1"/>
  <c r="R98" s="1"/>
  <c r="Q98" a="1"/>
  <c r="Q98" s="1"/>
  <c r="P98" a="1"/>
  <c r="P98" s="1"/>
  <c r="O98" a="1"/>
  <c r="O98" s="1"/>
  <c r="N98" a="1"/>
  <c r="N98" s="1"/>
  <c r="M98" a="1"/>
  <c r="M98" s="1"/>
  <c r="L98" a="1"/>
  <c r="L98" s="1"/>
  <c r="K98" a="1"/>
  <c r="K98" s="1"/>
  <c r="J98" a="1"/>
  <c r="J98" s="1"/>
  <c r="I98" a="1"/>
  <c r="I98" s="1"/>
  <c r="H98" a="1"/>
  <c r="H98" s="1"/>
  <c r="G98" a="1"/>
  <c r="G98" s="1"/>
  <c r="F98" a="1"/>
  <c r="F98" s="1"/>
  <c r="E98" a="1"/>
  <c r="E98" s="1"/>
  <c r="D98" a="1"/>
  <c r="D98" s="1"/>
  <c r="C98" a="1"/>
  <c r="C98" s="1"/>
  <c r="V97" a="1"/>
  <c r="V97" s="1"/>
  <c r="U97" a="1"/>
  <c r="U97" s="1"/>
  <c r="T97" a="1"/>
  <c r="T97" s="1"/>
  <c r="S97" a="1"/>
  <c r="S97" s="1"/>
  <c r="R97" a="1"/>
  <c r="R97" s="1"/>
  <c r="Q97" a="1"/>
  <c r="Q97" s="1"/>
  <c r="P97" a="1"/>
  <c r="P97" s="1"/>
  <c r="O97" a="1"/>
  <c r="O97" s="1"/>
  <c r="N97" a="1"/>
  <c r="N97" s="1"/>
  <c r="M97" a="1"/>
  <c r="M97" s="1"/>
  <c r="L97" a="1"/>
  <c r="L97" s="1"/>
  <c r="K97" a="1"/>
  <c r="K97" s="1"/>
  <c r="J97" a="1"/>
  <c r="J97" s="1"/>
  <c r="I97" a="1"/>
  <c r="I97" s="1"/>
  <c r="H97" a="1"/>
  <c r="H97" s="1"/>
  <c r="G97" a="1"/>
  <c r="G97" s="1"/>
  <c r="F97" a="1"/>
  <c r="F97" s="1"/>
  <c r="E97" a="1"/>
  <c r="E97" s="1"/>
  <c r="D97" a="1"/>
  <c r="D97" s="1"/>
  <c r="C97" a="1"/>
  <c r="C97" s="1"/>
  <c r="V96" a="1"/>
  <c r="V96" s="1"/>
  <c r="U96" a="1"/>
  <c r="U96" s="1"/>
  <c r="T96" a="1"/>
  <c r="T96" s="1"/>
  <c r="S96" a="1"/>
  <c r="S96" s="1"/>
  <c r="R96" a="1"/>
  <c r="R96" s="1"/>
  <c r="Q96" a="1"/>
  <c r="Q96" s="1"/>
  <c r="P96" a="1"/>
  <c r="P96" s="1"/>
  <c r="O96" a="1"/>
  <c r="O96" s="1"/>
  <c r="N96" a="1"/>
  <c r="N96" s="1"/>
  <c r="M96" a="1"/>
  <c r="M96" s="1"/>
  <c r="L96" a="1"/>
  <c r="L96" s="1"/>
  <c r="K96" a="1"/>
  <c r="K96" s="1"/>
  <c r="J96" a="1"/>
  <c r="J96" s="1"/>
  <c r="I96" a="1"/>
  <c r="I96" s="1"/>
  <c r="H96" a="1"/>
  <c r="H96" s="1"/>
  <c r="G96" a="1"/>
  <c r="G96" s="1"/>
  <c r="F96" a="1"/>
  <c r="F96" s="1"/>
  <c r="E96" a="1"/>
  <c r="E96" s="1"/>
  <c r="D96" a="1"/>
  <c r="D96" s="1"/>
  <c r="C96" a="1"/>
  <c r="C96" s="1"/>
  <c r="V95" a="1"/>
  <c r="V95" s="1"/>
  <c r="U95" a="1"/>
  <c r="U95" s="1"/>
  <c r="T95" a="1"/>
  <c r="T95" s="1"/>
  <c r="S95" a="1"/>
  <c r="S95" s="1"/>
  <c r="R95" a="1"/>
  <c r="R95" s="1"/>
  <c r="Q95" a="1"/>
  <c r="Q95" s="1"/>
  <c r="P95" a="1"/>
  <c r="P95" s="1"/>
  <c r="O95" a="1"/>
  <c r="O95" s="1"/>
  <c r="N95" a="1"/>
  <c r="N95" s="1"/>
  <c r="M95" a="1"/>
  <c r="M95" s="1"/>
  <c r="L95" a="1"/>
  <c r="L95" s="1"/>
  <c r="K95" a="1"/>
  <c r="K95" s="1"/>
  <c r="J95" a="1"/>
  <c r="J95" s="1"/>
  <c r="I95" a="1"/>
  <c r="I95" s="1"/>
  <c r="H95" a="1"/>
  <c r="H95" s="1"/>
  <c r="G95" a="1"/>
  <c r="G95" s="1"/>
  <c r="F95" a="1"/>
  <c r="F95" s="1"/>
  <c r="E95" a="1"/>
  <c r="E95" s="1"/>
  <c r="D95" a="1"/>
  <c r="D95" s="1"/>
  <c r="C95" a="1"/>
  <c r="C95" s="1"/>
  <c r="V94"/>
  <c r="V94" a="1"/>
  <c r="U94"/>
  <c r="U94" a="1"/>
  <c r="T94" a="1"/>
  <c r="T94" s="1"/>
  <c r="S94" a="1"/>
  <c r="S94" s="1"/>
  <c r="R94" a="1"/>
  <c r="R94" s="1"/>
  <c r="Q94" a="1"/>
  <c r="Q94" s="1"/>
  <c r="P94" a="1"/>
  <c r="P94" s="1"/>
  <c r="O94" a="1"/>
  <c r="O94" s="1"/>
  <c r="N94" a="1"/>
  <c r="N94" s="1"/>
  <c r="M94" a="1"/>
  <c r="M94" s="1"/>
  <c r="L94" a="1"/>
  <c r="L94" s="1"/>
  <c r="K94" a="1"/>
  <c r="K94" s="1"/>
  <c r="J94" a="1"/>
  <c r="J94" s="1"/>
  <c r="I94" a="1"/>
  <c r="I94" s="1"/>
  <c r="H94" a="1"/>
  <c r="H94" s="1"/>
  <c r="G94" a="1"/>
  <c r="G94" s="1"/>
  <c r="F94" a="1"/>
  <c r="F94" s="1"/>
  <c r="E94" a="1"/>
  <c r="E94" s="1"/>
  <c r="D94" a="1"/>
  <c r="D94" s="1"/>
  <c r="C94" a="1"/>
  <c r="C94" s="1"/>
  <c r="V93" a="1"/>
  <c r="V93" s="1"/>
  <c r="U93" a="1"/>
  <c r="U93" s="1"/>
  <c r="T93" a="1"/>
  <c r="T93" s="1"/>
  <c r="S93" a="1"/>
  <c r="S93" s="1"/>
  <c r="R93" a="1"/>
  <c r="R93" s="1"/>
  <c r="Q93" a="1"/>
  <c r="Q93" s="1"/>
  <c r="P93" a="1"/>
  <c r="P93" s="1"/>
  <c r="O93" a="1"/>
  <c r="O93" s="1"/>
  <c r="N93" a="1"/>
  <c r="N93" s="1"/>
  <c r="M93" a="1"/>
  <c r="M93" s="1"/>
  <c r="L93" a="1"/>
  <c r="L93" s="1"/>
  <c r="K93" a="1"/>
  <c r="K93" s="1"/>
  <c r="J93" a="1"/>
  <c r="J93" s="1"/>
  <c r="I93" a="1"/>
  <c r="I93" s="1"/>
  <c r="H93" a="1"/>
  <c r="H93" s="1"/>
  <c r="G93" a="1"/>
  <c r="G93" s="1"/>
  <c r="F93" a="1"/>
  <c r="F93" s="1"/>
  <c r="E93" a="1"/>
  <c r="E93" s="1"/>
  <c r="D93" a="1"/>
  <c r="D93" s="1"/>
  <c r="C93" a="1"/>
  <c r="C93" s="1"/>
  <c r="V92"/>
  <c r="V92" a="1"/>
  <c r="U92"/>
  <c r="U92" a="1"/>
  <c r="T92"/>
  <c r="T92" a="1"/>
  <c r="S92"/>
  <c r="S92" a="1"/>
  <c r="R92"/>
  <c r="R92" a="1"/>
  <c r="Q92"/>
  <c r="Q92" a="1"/>
  <c r="P92"/>
  <c r="P92" a="1"/>
  <c r="O92"/>
  <c r="O92" a="1"/>
  <c r="N92"/>
  <c r="N92" a="1"/>
  <c r="M92" a="1"/>
  <c r="M92" s="1"/>
  <c r="L92" a="1"/>
  <c r="L92" s="1"/>
  <c r="K92" a="1"/>
  <c r="K92" s="1"/>
  <c r="J92" a="1"/>
  <c r="J92" s="1"/>
  <c r="I92" a="1"/>
  <c r="I92" s="1"/>
  <c r="H92" a="1"/>
  <c r="H92" s="1"/>
  <c r="G92" a="1"/>
  <c r="G92" s="1"/>
  <c r="F92" a="1"/>
  <c r="F92" s="1"/>
  <c r="E92" a="1"/>
  <c r="E92" s="1"/>
  <c r="D92" a="1"/>
  <c r="D92" s="1"/>
  <c r="C92" a="1"/>
  <c r="C92" s="1"/>
  <c r="V91" a="1"/>
  <c r="V91" s="1"/>
  <c r="U91" a="1"/>
  <c r="U91" s="1"/>
  <c r="T91" a="1"/>
  <c r="T91" s="1"/>
  <c r="S91" a="1"/>
  <c r="S91" s="1"/>
  <c r="R91" a="1"/>
  <c r="R91" s="1"/>
  <c r="Q91" a="1"/>
  <c r="Q91" s="1"/>
  <c r="P91" a="1"/>
  <c r="P91" s="1"/>
  <c r="O91" a="1"/>
  <c r="O91" s="1"/>
  <c r="N91" a="1"/>
  <c r="N91" s="1"/>
  <c r="M91" a="1"/>
  <c r="M91" s="1"/>
  <c r="L91" a="1"/>
  <c r="L91" s="1"/>
  <c r="K91" a="1"/>
  <c r="K91" s="1"/>
  <c r="J91" a="1"/>
  <c r="J91" s="1"/>
  <c r="I91" a="1"/>
  <c r="I91" s="1"/>
  <c r="H91" a="1"/>
  <c r="H91" s="1"/>
  <c r="G91" a="1"/>
  <c r="G91" s="1"/>
  <c r="F91" a="1"/>
  <c r="F91" s="1"/>
  <c r="E91" a="1"/>
  <c r="E91" s="1"/>
  <c r="D91" a="1"/>
  <c r="D91" s="1"/>
  <c r="C91" a="1"/>
  <c r="C91" s="1"/>
  <c r="V90" a="1"/>
  <c r="V90" s="1"/>
  <c r="U90" a="1"/>
  <c r="U90" s="1"/>
  <c r="T90" a="1"/>
  <c r="T90" s="1"/>
  <c r="S90" a="1"/>
  <c r="S90" s="1"/>
  <c r="R90" a="1"/>
  <c r="R90" s="1"/>
  <c r="Q90" a="1"/>
  <c r="Q90" s="1"/>
  <c r="P90" a="1"/>
  <c r="P90" s="1"/>
  <c r="O90" a="1"/>
  <c r="O90" s="1"/>
  <c r="N90" a="1"/>
  <c r="N90" s="1"/>
  <c r="M90" a="1"/>
  <c r="M90" s="1"/>
  <c r="L90" a="1"/>
  <c r="L90" s="1"/>
  <c r="K90" a="1"/>
  <c r="K90" s="1"/>
  <c r="J90" a="1"/>
  <c r="J90" s="1"/>
  <c r="I90" a="1"/>
  <c r="I90" s="1"/>
  <c r="H90" a="1"/>
  <c r="H90" s="1"/>
  <c r="G90" a="1"/>
  <c r="G90" s="1"/>
  <c r="F90" a="1"/>
  <c r="F90" s="1"/>
  <c r="E90" a="1"/>
  <c r="E90" s="1"/>
  <c r="D90" a="1"/>
  <c r="D90" s="1"/>
  <c r="C90" a="1"/>
  <c r="C90" s="1"/>
  <c r="V89" a="1"/>
  <c r="V89" s="1"/>
  <c r="U89" a="1"/>
  <c r="U89" s="1"/>
  <c r="T89" a="1"/>
  <c r="T89" s="1"/>
  <c r="S89" a="1"/>
  <c r="S89" s="1"/>
  <c r="R89" a="1"/>
  <c r="R89" s="1"/>
  <c r="Q89" a="1"/>
  <c r="Q89" s="1"/>
  <c r="P89" a="1"/>
  <c r="P89" s="1"/>
  <c r="O89" a="1"/>
  <c r="O89" s="1"/>
  <c r="N89" a="1"/>
  <c r="N89" s="1"/>
  <c r="M89" a="1"/>
  <c r="M89" s="1"/>
  <c r="L89" a="1"/>
  <c r="L89" s="1"/>
  <c r="K89" a="1"/>
  <c r="K89" s="1"/>
  <c r="J89" a="1"/>
  <c r="J89" s="1"/>
  <c r="I89" a="1"/>
  <c r="I89" s="1"/>
  <c r="H89" a="1"/>
  <c r="H89" s="1"/>
  <c r="G89" a="1"/>
  <c r="G89" s="1"/>
  <c r="F89" a="1"/>
  <c r="F89" s="1"/>
  <c r="E89" a="1"/>
  <c r="E89" s="1"/>
  <c r="D89" a="1"/>
  <c r="D89" s="1"/>
  <c r="C89" a="1"/>
  <c r="C89" s="1"/>
  <c r="G9"/>
  <c r="F9"/>
  <c r="H8"/>
  <c r="H7"/>
  <c r="H6"/>
  <c r="T30" i="45"/>
  <c r="N30"/>
  <c r="P30"/>
  <c r="V30" s="1"/>
  <c r="O30"/>
  <c r="E30"/>
  <c r="T29"/>
  <c r="N29"/>
  <c r="P29"/>
  <c r="V29" s="1"/>
  <c r="O29"/>
  <c r="S28"/>
  <c r="R28"/>
  <c r="T28" s="1"/>
  <c r="M28"/>
  <c r="L28"/>
  <c r="N28" s="1"/>
  <c r="J28"/>
  <c r="P28" s="1"/>
  <c r="V28" s="1"/>
  <c r="I28"/>
  <c r="O28" s="1"/>
  <c r="G28"/>
  <c r="F28"/>
  <c r="H28" s="1"/>
  <c r="D28"/>
  <c r="C28"/>
  <c r="E28" s="1"/>
  <c r="T27"/>
  <c r="N27"/>
  <c r="P27"/>
  <c r="V27" s="1"/>
  <c r="O27"/>
  <c r="H27"/>
  <c r="E27"/>
  <c r="T26"/>
  <c r="N26"/>
  <c r="P26"/>
  <c r="V26" s="1"/>
  <c r="O26"/>
  <c r="H26"/>
  <c r="E26"/>
  <c r="T25"/>
  <c r="N25"/>
  <c r="P25"/>
  <c r="V25" s="1"/>
  <c r="O25"/>
  <c r="H25"/>
  <c r="E25"/>
  <c r="S31"/>
  <c r="R31"/>
  <c r="M31"/>
  <c r="L31"/>
  <c r="J31"/>
  <c r="I31"/>
  <c r="G31"/>
  <c r="H24"/>
  <c r="D31"/>
  <c r="C31"/>
  <c r="S22"/>
  <c r="R22"/>
  <c r="T22" s="1"/>
  <c r="M22"/>
  <c r="L22"/>
  <c r="N22" s="1"/>
  <c r="J22"/>
  <c r="P22" s="1"/>
  <c r="V22" s="1"/>
  <c r="I22"/>
  <c r="O22" s="1"/>
  <c r="G22"/>
  <c r="F22"/>
  <c r="H22" s="1"/>
  <c r="D22"/>
  <c r="C22"/>
  <c r="E22" s="1"/>
  <c r="S21"/>
  <c r="R21"/>
  <c r="T21" s="1"/>
  <c r="M21"/>
  <c r="L21"/>
  <c r="N21" s="1"/>
  <c r="J21"/>
  <c r="P21" s="1"/>
  <c r="V21" s="1"/>
  <c r="I21"/>
  <c r="O21" s="1"/>
  <c r="G21"/>
  <c r="F21"/>
  <c r="H21" s="1"/>
  <c r="D21"/>
  <c r="C21"/>
  <c r="E21" s="1"/>
  <c r="R20"/>
  <c r="T20" s="1"/>
  <c r="M20"/>
  <c r="L20"/>
  <c r="J20"/>
  <c r="P20" s="1"/>
  <c r="V20" s="1"/>
  <c r="I20"/>
  <c r="O20" s="1"/>
  <c r="G20"/>
  <c r="F20"/>
  <c r="C20"/>
  <c r="E20" s="1"/>
  <c r="S19"/>
  <c r="R19"/>
  <c r="T19" s="1"/>
  <c r="M19"/>
  <c r="L19"/>
  <c r="N19" s="1"/>
  <c r="J19"/>
  <c r="P19" s="1"/>
  <c r="V19" s="1"/>
  <c r="I19"/>
  <c r="O19" s="1"/>
  <c r="G19"/>
  <c r="F19"/>
  <c r="H19" s="1"/>
  <c r="D19"/>
  <c r="C19"/>
  <c r="E19" s="1"/>
  <c r="S18"/>
  <c r="R18"/>
  <c r="T18" s="1"/>
  <c r="M18"/>
  <c r="L18"/>
  <c r="N18" s="1"/>
  <c r="J18"/>
  <c r="P18" s="1"/>
  <c r="V18" s="1"/>
  <c r="I18"/>
  <c r="O18" s="1"/>
  <c r="G18"/>
  <c r="F18"/>
  <c r="H18" s="1"/>
  <c r="D18"/>
  <c r="C18"/>
  <c r="E18" s="1"/>
  <c r="S17"/>
  <c r="R17"/>
  <c r="T17" s="1"/>
  <c r="M17"/>
  <c r="L17"/>
  <c r="N17" s="1"/>
  <c r="J17"/>
  <c r="P17" s="1"/>
  <c r="V17" s="1"/>
  <c r="I17"/>
  <c r="O17" s="1"/>
  <c r="G17"/>
  <c r="F17"/>
  <c r="H17" s="1"/>
  <c r="D17"/>
  <c r="C17"/>
  <c r="E17" s="1"/>
  <c r="S16"/>
  <c r="R16"/>
  <c r="T16" s="1"/>
  <c r="M16"/>
  <c r="L16"/>
  <c r="N16" s="1"/>
  <c r="J16"/>
  <c r="P16" s="1"/>
  <c r="V16" s="1"/>
  <c r="I16"/>
  <c r="O16" s="1"/>
  <c r="G16"/>
  <c r="F16"/>
  <c r="H16" s="1"/>
  <c r="D16"/>
  <c r="C16"/>
  <c r="E16" s="1"/>
  <c r="S15"/>
  <c r="S23" s="1"/>
  <c r="R15"/>
  <c r="R23" s="1"/>
  <c r="M15"/>
  <c r="M23" s="1"/>
  <c r="L15"/>
  <c r="L23" s="1"/>
  <c r="J15"/>
  <c r="J23" s="1"/>
  <c r="I15"/>
  <c r="I23" s="1"/>
  <c r="G15"/>
  <c r="G23" s="1"/>
  <c r="F15"/>
  <c r="F23" s="1"/>
  <c r="D15"/>
  <c r="D23" s="1"/>
  <c r="C15"/>
  <c r="C23" s="1"/>
  <c r="S13"/>
  <c r="R13"/>
  <c r="T13" s="1"/>
  <c r="M13"/>
  <c r="L13"/>
  <c r="N13" s="1"/>
  <c r="J13"/>
  <c r="P13" s="1"/>
  <c r="V13" s="1"/>
  <c r="I13"/>
  <c r="O13" s="1"/>
  <c r="G13"/>
  <c r="F13"/>
  <c r="H13" s="1"/>
  <c r="D13"/>
  <c r="C13"/>
  <c r="E13" s="1"/>
  <c r="R12"/>
  <c r="T12" s="1"/>
  <c r="M12"/>
  <c r="L12"/>
  <c r="J12"/>
  <c r="P12" s="1"/>
  <c r="V12" s="1"/>
  <c r="I12"/>
  <c r="O12" s="1"/>
  <c r="G12"/>
  <c r="F12"/>
  <c r="D12"/>
  <c r="C12"/>
  <c r="S11"/>
  <c r="R11"/>
  <c r="M11"/>
  <c r="L11"/>
  <c r="J11"/>
  <c r="P11" s="1"/>
  <c r="V11" s="1"/>
  <c r="I11"/>
  <c r="O11" s="1"/>
  <c r="G11"/>
  <c r="F11"/>
  <c r="D11"/>
  <c r="C11"/>
  <c r="S10"/>
  <c r="R10"/>
  <c r="M10"/>
  <c r="L10"/>
  <c r="J10"/>
  <c r="P10" s="1"/>
  <c r="I10"/>
  <c r="G10"/>
  <c r="F10"/>
  <c r="D10"/>
  <c r="C10"/>
  <c r="S9"/>
  <c r="R9"/>
  <c r="M9"/>
  <c r="L9"/>
  <c r="J9"/>
  <c r="P9" s="1"/>
  <c r="V9" s="1"/>
  <c r="I9"/>
  <c r="O9" s="1"/>
  <c r="G9"/>
  <c r="F9"/>
  <c r="D9"/>
  <c r="C9"/>
  <c r="S8"/>
  <c r="R8"/>
  <c r="M8"/>
  <c r="L8"/>
  <c r="J8"/>
  <c r="I8"/>
  <c r="O8" s="1"/>
  <c r="G8"/>
  <c r="F8"/>
  <c r="D8"/>
  <c r="C8"/>
  <c r="S7"/>
  <c r="R7"/>
  <c r="M7"/>
  <c r="L7"/>
  <c r="J7"/>
  <c r="P7" s="1"/>
  <c r="V7" s="1"/>
  <c r="I7"/>
  <c r="O7" s="1"/>
  <c r="G7"/>
  <c r="F7"/>
  <c r="D7"/>
  <c r="C7"/>
  <c r="S6"/>
  <c r="R6"/>
  <c r="M6"/>
  <c r="L6"/>
  <c r="J6"/>
  <c r="P6" s="1"/>
  <c r="V6" s="1"/>
  <c r="I6"/>
  <c r="G6"/>
  <c r="F6"/>
  <c r="D6"/>
  <c r="C6"/>
  <c r="S5"/>
  <c r="R5"/>
  <c r="M5"/>
  <c r="L5"/>
  <c r="J5"/>
  <c r="P5" s="1"/>
  <c r="V5" s="1"/>
  <c r="I5"/>
  <c r="O5" s="1"/>
  <c r="G5"/>
  <c r="F5"/>
  <c r="D5"/>
  <c r="C5"/>
  <c r="S4"/>
  <c r="S14" s="1"/>
  <c r="R4"/>
  <c r="M4"/>
  <c r="M14" s="1"/>
  <c r="L4"/>
  <c r="J4"/>
  <c r="I4"/>
  <c r="I14" s="1"/>
  <c r="G4"/>
  <c r="F4"/>
  <c r="F14" s="1"/>
  <c r="D4"/>
  <c r="D14" s="1"/>
  <c r="C4"/>
  <c r="T1"/>
  <c r="G1"/>
  <c r="E29" l="1"/>
  <c r="H29"/>
  <c r="H30"/>
  <c r="H5"/>
  <c r="N5"/>
  <c r="T5"/>
  <c r="E6"/>
  <c r="K6"/>
  <c r="N6"/>
  <c r="T6"/>
  <c r="E7"/>
  <c r="H7"/>
  <c r="N7"/>
  <c r="T7"/>
  <c r="E8"/>
  <c r="H8"/>
  <c r="H9"/>
  <c r="N9"/>
  <c r="T9"/>
  <c r="E10"/>
  <c r="K10"/>
  <c r="N10"/>
  <c r="T10"/>
  <c r="E11"/>
  <c r="H11"/>
  <c r="N11"/>
  <c r="T11"/>
  <c r="E12"/>
  <c r="H12"/>
  <c r="N12"/>
  <c r="N20"/>
  <c r="O6"/>
  <c r="Q6" s="1"/>
  <c r="V10"/>
  <c r="O10"/>
  <c r="Q10" s="1"/>
  <c r="W109" i="47"/>
  <c r="W101"/>
  <c r="W94"/>
  <c r="W129"/>
  <c r="W134"/>
  <c r="W133"/>
  <c r="H9"/>
  <c r="E135"/>
  <c r="G135"/>
  <c r="I135"/>
  <c r="W98"/>
  <c r="W112"/>
  <c r="W113"/>
  <c r="W114"/>
  <c r="W115"/>
  <c r="W117"/>
  <c r="W119"/>
  <c r="W121"/>
  <c r="W123"/>
  <c r="W125"/>
  <c r="W127"/>
  <c r="K135"/>
  <c r="D135"/>
  <c r="F135"/>
  <c r="H135"/>
  <c r="J135"/>
  <c r="L135"/>
  <c r="W89"/>
  <c r="W91"/>
  <c r="W92"/>
  <c r="W95"/>
  <c r="W96"/>
  <c r="W99"/>
  <c r="W100"/>
  <c r="W102"/>
  <c r="W103"/>
  <c r="W106"/>
  <c r="W107"/>
  <c r="M135"/>
  <c r="R135"/>
  <c r="S135"/>
  <c r="T135"/>
  <c r="U135"/>
  <c r="V135"/>
  <c r="W93"/>
  <c r="W97"/>
  <c r="W104"/>
  <c r="W108"/>
  <c r="W130"/>
  <c r="W131"/>
  <c r="V136" i="46"/>
  <c r="T136"/>
  <c r="U136"/>
  <c r="F136"/>
  <c r="J136"/>
  <c r="N136"/>
  <c r="R136"/>
  <c r="W90"/>
  <c r="H9"/>
  <c r="E136"/>
  <c r="G136"/>
  <c r="I136"/>
  <c r="K136"/>
  <c r="M136"/>
  <c r="O136"/>
  <c r="Q136"/>
  <c r="S136"/>
  <c r="W92"/>
  <c r="W93"/>
  <c r="W96"/>
  <c r="W100"/>
  <c r="W104"/>
  <c r="W112"/>
  <c r="W116"/>
  <c r="W121"/>
  <c r="W122"/>
  <c r="W125"/>
  <c r="W126"/>
  <c r="W129"/>
  <c r="W130"/>
  <c r="W133"/>
  <c r="W134"/>
  <c r="D136"/>
  <c r="H136"/>
  <c r="L136"/>
  <c r="P136"/>
  <c r="W91"/>
  <c r="W94"/>
  <c r="W98"/>
  <c r="W102"/>
  <c r="W106"/>
  <c r="W107"/>
  <c r="W110"/>
  <c r="W111"/>
  <c r="W114"/>
  <c r="W118"/>
  <c r="W119"/>
  <c r="W120"/>
  <c r="W124"/>
  <c r="W127"/>
  <c r="W128"/>
  <c r="W132"/>
  <c r="C135" i="47"/>
  <c r="W88"/>
  <c r="W105"/>
  <c r="W90"/>
  <c r="W110"/>
  <c r="W111"/>
  <c r="N135"/>
  <c r="O135"/>
  <c r="P135"/>
  <c r="Q135"/>
  <c r="W116"/>
  <c r="W118"/>
  <c r="W120"/>
  <c r="W122"/>
  <c r="W124"/>
  <c r="W126"/>
  <c r="W128"/>
  <c r="W132"/>
  <c r="C136" i="46"/>
  <c r="W89"/>
  <c r="W97"/>
  <c r="W101"/>
  <c r="W105"/>
  <c r="W108"/>
  <c r="W109"/>
  <c r="W95"/>
  <c r="W99"/>
  <c r="W103"/>
  <c r="W113"/>
  <c r="W117"/>
  <c r="W115"/>
  <c r="W123"/>
  <c r="W131"/>
  <c r="W135"/>
  <c r="U8" i="45"/>
  <c r="U5"/>
  <c r="W5" s="1"/>
  <c r="Q5"/>
  <c r="U9"/>
  <c r="W9" s="1"/>
  <c r="Q9"/>
  <c r="U25"/>
  <c r="W25" s="1"/>
  <c r="Q25"/>
  <c r="U29"/>
  <c r="W29" s="1"/>
  <c r="Q29"/>
  <c r="U30"/>
  <c r="W30" s="1"/>
  <c r="Q30"/>
  <c r="U7"/>
  <c r="W7" s="1"/>
  <c r="Q7"/>
  <c r="U11"/>
  <c r="W11" s="1"/>
  <c r="Q11"/>
  <c r="U12"/>
  <c r="W12" s="1"/>
  <c r="Q12"/>
  <c r="U13"/>
  <c r="W13" s="1"/>
  <c r="Q13"/>
  <c r="U16"/>
  <c r="W16" s="1"/>
  <c r="Q16"/>
  <c r="U17"/>
  <c r="W17" s="1"/>
  <c r="Q17"/>
  <c r="U18"/>
  <c r="W18" s="1"/>
  <c r="Q18"/>
  <c r="U19"/>
  <c r="W19" s="1"/>
  <c r="Q19"/>
  <c r="U20"/>
  <c r="W20" s="1"/>
  <c r="Q20"/>
  <c r="U21"/>
  <c r="W21" s="1"/>
  <c r="Q21"/>
  <c r="U22"/>
  <c r="W22" s="1"/>
  <c r="Q22"/>
  <c r="U26"/>
  <c r="W26" s="1"/>
  <c r="Q26"/>
  <c r="U27"/>
  <c r="W27" s="1"/>
  <c r="Q27"/>
  <c r="U28"/>
  <c r="W28" s="1"/>
  <c r="Q28"/>
  <c r="K4"/>
  <c r="K8"/>
  <c r="I32"/>
  <c r="C14"/>
  <c r="C32" s="1"/>
  <c r="E4"/>
  <c r="G14"/>
  <c r="G32" s="1"/>
  <c r="J14"/>
  <c r="J32" s="1"/>
  <c r="L14"/>
  <c r="L32" s="1"/>
  <c r="O4"/>
  <c r="R14"/>
  <c r="R32" s="1"/>
  <c r="E5"/>
  <c r="H6"/>
  <c r="P8"/>
  <c r="V8" s="1"/>
  <c r="N8"/>
  <c r="T8"/>
  <c r="E9"/>
  <c r="H10"/>
  <c r="D32"/>
  <c r="M32"/>
  <c r="S32"/>
  <c r="N24"/>
  <c r="N31" s="1"/>
  <c r="P24"/>
  <c r="T24"/>
  <c r="T31" s="1"/>
  <c r="K25"/>
  <c r="K26"/>
  <c r="K28"/>
  <c r="K29"/>
  <c r="F31"/>
  <c r="F32" s="1"/>
  <c r="K12"/>
  <c r="H15"/>
  <c r="H23" s="1"/>
  <c r="N15"/>
  <c r="N23" s="1"/>
  <c r="P15"/>
  <c r="T15"/>
  <c r="T23" s="1"/>
  <c r="K16"/>
  <c r="K18"/>
  <c r="K20"/>
  <c r="K22"/>
  <c r="H4"/>
  <c r="N4"/>
  <c r="N14" s="1"/>
  <c r="P4"/>
  <c r="T4"/>
  <c r="T14" s="1"/>
  <c r="K5"/>
  <c r="K7"/>
  <c r="K9"/>
  <c r="K11"/>
  <c r="K13"/>
  <c r="E15"/>
  <c r="E23" s="1"/>
  <c r="K15"/>
  <c r="O15"/>
  <c r="K17"/>
  <c r="K19"/>
  <c r="K21"/>
  <c r="E24"/>
  <c r="E31" s="1"/>
  <c r="K24"/>
  <c r="O24"/>
  <c r="K27"/>
  <c r="K30"/>
  <c r="U10" l="1"/>
  <c r="W10" s="1"/>
  <c r="U6"/>
  <c r="W6" s="1"/>
  <c r="W136" i="46"/>
  <c r="H31" i="45"/>
  <c r="X5"/>
  <c r="W135" i="47"/>
  <c r="E32" i="45"/>
  <c r="O31"/>
  <c r="U24"/>
  <c r="Q24"/>
  <c r="Q31" s="1"/>
  <c r="O23"/>
  <c r="U15"/>
  <c r="Q15"/>
  <c r="Q23" s="1"/>
  <c r="O14"/>
  <c r="U4"/>
  <c r="Q4"/>
  <c r="P14"/>
  <c r="V4"/>
  <c r="V14" s="1"/>
  <c r="P23"/>
  <c r="V15"/>
  <c r="V23" s="1"/>
  <c r="P31"/>
  <c r="P32" s="1"/>
  <c r="V24"/>
  <c r="V31" s="1"/>
  <c r="T32"/>
  <c r="N32"/>
  <c r="E14"/>
  <c r="K14"/>
  <c r="W8"/>
  <c r="K31"/>
  <c r="K23"/>
  <c r="H14"/>
  <c r="H32" s="1"/>
  <c r="Q8"/>
  <c r="V32" l="1"/>
  <c r="D6" i="47"/>
  <c r="D6" i="46"/>
  <c r="D6" i="43"/>
  <c r="D7" i="47"/>
  <c r="D7" i="46"/>
  <c r="D7" i="43"/>
  <c r="D8" i="47"/>
  <c r="D8" i="46"/>
  <c r="D8" i="43"/>
  <c r="U14" i="45"/>
  <c r="W4"/>
  <c r="W14" s="1"/>
  <c r="U31"/>
  <c r="W24"/>
  <c r="W31" s="1"/>
  <c r="U23"/>
  <c r="W15"/>
  <c r="K32"/>
  <c r="Q14"/>
  <c r="Q32"/>
  <c r="O32"/>
  <c r="C7" i="47" l="1"/>
  <c r="E7" s="1"/>
  <c r="C7" i="46"/>
  <c r="C7" i="43"/>
  <c r="C6"/>
  <c r="C6" i="47"/>
  <c r="C6" i="46"/>
  <c r="C8" i="43"/>
  <c r="C8" i="47"/>
  <c r="E8" s="1"/>
  <c r="C8" i="46"/>
  <c r="I8" s="1"/>
  <c r="W23" i="45"/>
  <c r="X15"/>
  <c r="AF31"/>
  <c r="AB31"/>
  <c r="AH31"/>
  <c r="AD31"/>
  <c r="Z31"/>
  <c r="AF13"/>
  <c r="AB13"/>
  <c r="AH13"/>
  <c r="AD13"/>
  <c r="Z13"/>
  <c r="D9" i="46"/>
  <c r="E8"/>
  <c r="D9" i="47"/>
  <c r="U32" i="45"/>
  <c r="W32"/>
  <c r="K8" i="43" l="1"/>
  <c r="K6" i="47"/>
  <c r="K6" i="46"/>
  <c r="C9" i="47"/>
  <c r="E9" s="1"/>
  <c r="E6"/>
  <c r="K8"/>
  <c r="K8" i="46"/>
  <c r="K6" i="43"/>
  <c r="AF22" i="45"/>
  <c r="AF33" s="1"/>
  <c r="AB22"/>
  <c r="AH22"/>
  <c r="AH33" s="1"/>
  <c r="AD22"/>
  <c r="Z22"/>
  <c r="Z33" s="1"/>
  <c r="E6" i="46"/>
  <c r="C9"/>
  <c r="I9" s="1"/>
  <c r="I6"/>
  <c r="I7"/>
  <c r="E7"/>
  <c r="V136" i="43" a="1"/>
  <c r="V136" s="1"/>
  <c r="U136" a="1"/>
  <c r="U136" s="1"/>
  <c r="T136" a="1"/>
  <c r="T136" s="1"/>
  <c r="S136" a="1"/>
  <c r="S136" s="1"/>
  <c r="R136" a="1"/>
  <c r="R136" s="1"/>
  <c r="Q136" a="1"/>
  <c r="Q136" s="1"/>
  <c r="P136" a="1"/>
  <c r="P136" s="1"/>
  <c r="O136" a="1"/>
  <c r="O136" s="1"/>
  <c r="N136" a="1"/>
  <c r="N136" s="1"/>
  <c r="M136" a="1"/>
  <c r="M136" s="1"/>
  <c r="L136" a="1"/>
  <c r="L136" s="1"/>
  <c r="K136" a="1"/>
  <c r="K136" s="1"/>
  <c r="J136" a="1"/>
  <c r="J136" s="1"/>
  <c r="I136" a="1"/>
  <c r="I136" s="1"/>
  <c r="H136" a="1"/>
  <c r="H136" s="1"/>
  <c r="G136" a="1"/>
  <c r="G136" s="1"/>
  <c r="F136" a="1"/>
  <c r="F136" s="1"/>
  <c r="E136" a="1"/>
  <c r="E136" s="1"/>
  <c r="D136" a="1"/>
  <c r="D136" s="1"/>
  <c r="C136" a="1"/>
  <c r="C136" s="1"/>
  <c r="V135" a="1"/>
  <c r="V135" s="1"/>
  <c r="U135" a="1"/>
  <c r="U135" s="1"/>
  <c r="T135" a="1"/>
  <c r="T135" s="1"/>
  <c r="S135" a="1"/>
  <c r="S135" s="1"/>
  <c r="R135" a="1"/>
  <c r="R135" s="1"/>
  <c r="Q135" a="1"/>
  <c r="Q135" s="1"/>
  <c r="P135" a="1"/>
  <c r="P135" s="1"/>
  <c r="O135" a="1"/>
  <c r="O135" s="1"/>
  <c r="N135" a="1"/>
  <c r="N135" s="1"/>
  <c r="M135" a="1"/>
  <c r="M135" s="1"/>
  <c r="L135" a="1"/>
  <c r="L135" s="1"/>
  <c r="K135" a="1"/>
  <c r="K135" s="1"/>
  <c r="J135" a="1"/>
  <c r="J135" s="1"/>
  <c r="I135" a="1"/>
  <c r="I135" s="1"/>
  <c r="H135" a="1"/>
  <c r="H135" s="1"/>
  <c r="G135" a="1"/>
  <c r="G135" s="1"/>
  <c r="F135" a="1"/>
  <c r="F135" s="1"/>
  <c r="E135" a="1"/>
  <c r="E135" s="1"/>
  <c r="D135" a="1"/>
  <c r="D135" s="1"/>
  <c r="C135" a="1"/>
  <c r="C135" s="1"/>
  <c r="V134" a="1"/>
  <c r="V134" s="1"/>
  <c r="U134" a="1"/>
  <c r="U134" s="1"/>
  <c r="T134" a="1"/>
  <c r="T134" s="1"/>
  <c r="S134" a="1"/>
  <c r="S134" s="1"/>
  <c r="R134" a="1"/>
  <c r="R134" s="1"/>
  <c r="Q134" a="1"/>
  <c r="Q134" s="1"/>
  <c r="P134" a="1"/>
  <c r="P134" s="1"/>
  <c r="O134" a="1"/>
  <c r="O134" s="1"/>
  <c r="N134" a="1"/>
  <c r="N134" s="1"/>
  <c r="M134" a="1"/>
  <c r="M134" s="1"/>
  <c r="L134" a="1"/>
  <c r="L134" s="1"/>
  <c r="K134" a="1"/>
  <c r="K134" s="1"/>
  <c r="J134" a="1"/>
  <c r="J134" s="1"/>
  <c r="I134" a="1"/>
  <c r="I134" s="1"/>
  <c r="H134" a="1"/>
  <c r="H134" s="1"/>
  <c r="G134" a="1"/>
  <c r="G134" s="1"/>
  <c r="F134" a="1"/>
  <c r="F134" s="1"/>
  <c r="E134" a="1"/>
  <c r="E134" s="1"/>
  <c r="D134" a="1"/>
  <c r="D134" s="1"/>
  <c r="C134" a="1"/>
  <c r="C134" s="1"/>
  <c r="V133" a="1"/>
  <c r="V133" s="1"/>
  <c r="U133" a="1"/>
  <c r="U133" s="1"/>
  <c r="T133" a="1"/>
  <c r="T133" s="1"/>
  <c r="S133" a="1"/>
  <c r="S133" s="1"/>
  <c r="R133" a="1"/>
  <c r="R133" s="1"/>
  <c r="Q133" a="1"/>
  <c r="Q133" s="1"/>
  <c r="P133" a="1"/>
  <c r="P133" s="1"/>
  <c r="O133" a="1"/>
  <c r="O133" s="1"/>
  <c r="N133" a="1"/>
  <c r="N133" s="1"/>
  <c r="M133" a="1"/>
  <c r="M133" s="1"/>
  <c r="L133" a="1"/>
  <c r="L133" s="1"/>
  <c r="K133" a="1"/>
  <c r="K133" s="1"/>
  <c r="J133" a="1"/>
  <c r="J133" s="1"/>
  <c r="I133" a="1"/>
  <c r="I133" s="1"/>
  <c r="H133" a="1"/>
  <c r="H133" s="1"/>
  <c r="G133" a="1"/>
  <c r="G133" s="1"/>
  <c r="F133" a="1"/>
  <c r="F133" s="1"/>
  <c r="E133" a="1"/>
  <c r="E133" s="1"/>
  <c r="D133" a="1"/>
  <c r="D133" s="1"/>
  <c r="C133" a="1"/>
  <c r="C133" s="1"/>
  <c r="V132" a="1"/>
  <c r="V132" s="1"/>
  <c r="U132" a="1"/>
  <c r="U132" s="1"/>
  <c r="T132" a="1"/>
  <c r="T132" s="1"/>
  <c r="S132" a="1"/>
  <c r="S132" s="1"/>
  <c r="R132" a="1"/>
  <c r="R132" s="1"/>
  <c r="Q132" a="1"/>
  <c r="Q132" s="1"/>
  <c r="P132" a="1"/>
  <c r="P132" s="1"/>
  <c r="O132" a="1"/>
  <c r="O132" s="1"/>
  <c r="N132" a="1"/>
  <c r="N132" s="1"/>
  <c r="M132" a="1"/>
  <c r="M132" s="1"/>
  <c r="L132" a="1"/>
  <c r="L132" s="1"/>
  <c r="K132" a="1"/>
  <c r="K132" s="1"/>
  <c r="J132" a="1"/>
  <c r="J132" s="1"/>
  <c r="I132" a="1"/>
  <c r="I132" s="1"/>
  <c r="H132" a="1"/>
  <c r="H132" s="1"/>
  <c r="G132" a="1"/>
  <c r="G132" s="1"/>
  <c r="F132" a="1"/>
  <c r="F132" s="1"/>
  <c r="E132" a="1"/>
  <c r="E132" s="1"/>
  <c r="D132" a="1"/>
  <c r="D132" s="1"/>
  <c r="C132" a="1"/>
  <c r="C132" s="1"/>
  <c r="V131" a="1"/>
  <c r="V131" s="1"/>
  <c r="U131" a="1"/>
  <c r="U131" s="1"/>
  <c r="T131" a="1"/>
  <c r="T131" s="1"/>
  <c r="S131" a="1"/>
  <c r="S131" s="1"/>
  <c r="R131" a="1"/>
  <c r="R131" s="1"/>
  <c r="Q131" a="1"/>
  <c r="Q131" s="1"/>
  <c r="P131" a="1"/>
  <c r="P131" s="1"/>
  <c r="O131" a="1"/>
  <c r="O131" s="1"/>
  <c r="N131" a="1"/>
  <c r="N131" s="1"/>
  <c r="M131" a="1"/>
  <c r="M131" s="1"/>
  <c r="L131" a="1"/>
  <c r="L131" s="1"/>
  <c r="K131" a="1"/>
  <c r="K131" s="1"/>
  <c r="J131" a="1"/>
  <c r="J131" s="1"/>
  <c r="I131" a="1"/>
  <c r="I131" s="1"/>
  <c r="H131" a="1"/>
  <c r="H131" s="1"/>
  <c r="G131" a="1"/>
  <c r="G131" s="1"/>
  <c r="F131" a="1"/>
  <c r="F131" s="1"/>
  <c r="E131" a="1"/>
  <c r="E131" s="1"/>
  <c r="D131" a="1"/>
  <c r="D131" s="1"/>
  <c r="C131" a="1"/>
  <c r="C131" s="1"/>
  <c r="V130" a="1"/>
  <c r="V130" s="1"/>
  <c r="U130" a="1"/>
  <c r="U130" s="1"/>
  <c r="T130" a="1"/>
  <c r="T130" s="1"/>
  <c r="S130" a="1"/>
  <c r="S130" s="1"/>
  <c r="R130" a="1"/>
  <c r="R130" s="1"/>
  <c r="Q130" a="1"/>
  <c r="Q130" s="1"/>
  <c r="P130" a="1"/>
  <c r="P130" s="1"/>
  <c r="O130" a="1"/>
  <c r="O130" s="1"/>
  <c r="N130" a="1"/>
  <c r="N130" s="1"/>
  <c r="M130" a="1"/>
  <c r="M130" s="1"/>
  <c r="L130" a="1"/>
  <c r="L130" s="1"/>
  <c r="K130" a="1"/>
  <c r="K130" s="1"/>
  <c r="J130" a="1"/>
  <c r="J130" s="1"/>
  <c r="I130" a="1"/>
  <c r="I130" s="1"/>
  <c r="H130" a="1"/>
  <c r="H130" s="1"/>
  <c r="G130" a="1"/>
  <c r="G130" s="1"/>
  <c r="F130" a="1"/>
  <c r="F130" s="1"/>
  <c r="E130" a="1"/>
  <c r="E130" s="1"/>
  <c r="D130" a="1"/>
  <c r="D130" s="1"/>
  <c r="C130" a="1"/>
  <c r="C130" s="1"/>
  <c r="V129" a="1"/>
  <c r="V129" s="1"/>
  <c r="U129" a="1"/>
  <c r="U129" s="1"/>
  <c r="T129" a="1"/>
  <c r="T129" s="1"/>
  <c r="S129" a="1"/>
  <c r="S129" s="1"/>
  <c r="R129" a="1"/>
  <c r="R129" s="1"/>
  <c r="Q129" a="1"/>
  <c r="Q129" s="1"/>
  <c r="P129" a="1"/>
  <c r="P129" s="1"/>
  <c r="O129" a="1"/>
  <c r="O129" s="1"/>
  <c r="N129" a="1"/>
  <c r="N129" s="1"/>
  <c r="M129" a="1"/>
  <c r="M129" s="1"/>
  <c r="L129" a="1"/>
  <c r="L129" s="1"/>
  <c r="K129" a="1"/>
  <c r="K129" s="1"/>
  <c r="J129" a="1"/>
  <c r="J129" s="1"/>
  <c r="I129" a="1"/>
  <c r="I129" s="1"/>
  <c r="H129" a="1"/>
  <c r="H129" s="1"/>
  <c r="G129" a="1"/>
  <c r="G129" s="1"/>
  <c r="F129" a="1"/>
  <c r="F129" s="1"/>
  <c r="E129" a="1"/>
  <c r="E129" s="1"/>
  <c r="D129" a="1"/>
  <c r="D129" s="1"/>
  <c r="C129" a="1"/>
  <c r="C129" s="1"/>
  <c r="V128" a="1"/>
  <c r="V128" s="1"/>
  <c r="U128" a="1"/>
  <c r="U128" s="1"/>
  <c r="T128" a="1"/>
  <c r="T128" s="1"/>
  <c r="S128" a="1"/>
  <c r="S128" s="1"/>
  <c r="R128" a="1"/>
  <c r="R128" s="1"/>
  <c r="Q128" a="1"/>
  <c r="Q128" s="1"/>
  <c r="P128" a="1"/>
  <c r="P128" s="1"/>
  <c r="O128" a="1"/>
  <c r="O128" s="1"/>
  <c r="N128" a="1"/>
  <c r="N128" s="1"/>
  <c r="M128" a="1"/>
  <c r="M128" s="1"/>
  <c r="L128" a="1"/>
  <c r="L128" s="1"/>
  <c r="K128" a="1"/>
  <c r="K128" s="1"/>
  <c r="J128" a="1"/>
  <c r="J128" s="1"/>
  <c r="I128" a="1"/>
  <c r="I128" s="1"/>
  <c r="H128" a="1"/>
  <c r="H128" s="1"/>
  <c r="G128" a="1"/>
  <c r="G128" s="1"/>
  <c r="F128" a="1"/>
  <c r="F128" s="1"/>
  <c r="E128" a="1"/>
  <c r="E128" s="1"/>
  <c r="D128" a="1"/>
  <c r="D128" s="1"/>
  <c r="C128" a="1"/>
  <c r="C128" s="1"/>
  <c r="V127" a="1"/>
  <c r="V127" s="1"/>
  <c r="U127" a="1"/>
  <c r="U127" s="1"/>
  <c r="T127" a="1"/>
  <c r="T127" s="1"/>
  <c r="S127" a="1"/>
  <c r="S127" s="1"/>
  <c r="R127" a="1"/>
  <c r="R127" s="1"/>
  <c r="Q127" a="1"/>
  <c r="Q127" s="1"/>
  <c r="P127" a="1"/>
  <c r="P127" s="1"/>
  <c r="O127" a="1"/>
  <c r="O127" s="1"/>
  <c r="N127" a="1"/>
  <c r="N127" s="1"/>
  <c r="M127" a="1"/>
  <c r="M127" s="1"/>
  <c r="L127" a="1"/>
  <c r="L127" s="1"/>
  <c r="K127" a="1"/>
  <c r="K127" s="1"/>
  <c r="J127" a="1"/>
  <c r="J127" s="1"/>
  <c r="I127" a="1"/>
  <c r="I127" s="1"/>
  <c r="H127" a="1"/>
  <c r="H127" s="1"/>
  <c r="G127" a="1"/>
  <c r="G127" s="1"/>
  <c r="F127" a="1"/>
  <c r="F127" s="1"/>
  <c r="E127" a="1"/>
  <c r="E127" s="1"/>
  <c r="D127" a="1"/>
  <c r="D127" s="1"/>
  <c r="C127" a="1"/>
  <c r="C127" s="1"/>
  <c r="V126" a="1"/>
  <c r="V126" s="1"/>
  <c r="U126" a="1"/>
  <c r="U126" s="1"/>
  <c r="T126" a="1"/>
  <c r="T126" s="1"/>
  <c r="S126" a="1"/>
  <c r="S126" s="1"/>
  <c r="R126" a="1"/>
  <c r="R126" s="1"/>
  <c r="Q126" a="1"/>
  <c r="Q126" s="1"/>
  <c r="P126" a="1"/>
  <c r="P126" s="1"/>
  <c r="O126" a="1"/>
  <c r="O126" s="1"/>
  <c r="N126" a="1"/>
  <c r="N126" s="1"/>
  <c r="M126" a="1"/>
  <c r="M126" s="1"/>
  <c r="L126" a="1"/>
  <c r="L126" s="1"/>
  <c r="K126" a="1"/>
  <c r="K126" s="1"/>
  <c r="J126" a="1"/>
  <c r="J126" s="1"/>
  <c r="I126" a="1"/>
  <c r="I126" s="1"/>
  <c r="H126" a="1"/>
  <c r="H126" s="1"/>
  <c r="G126" a="1"/>
  <c r="G126" s="1"/>
  <c r="F126" a="1"/>
  <c r="F126" s="1"/>
  <c r="E126" a="1"/>
  <c r="E126" s="1"/>
  <c r="D126" a="1"/>
  <c r="D126" s="1"/>
  <c r="C126" a="1"/>
  <c r="C126" s="1"/>
  <c r="V125" a="1"/>
  <c r="V125" s="1"/>
  <c r="U125" a="1"/>
  <c r="U125" s="1"/>
  <c r="T125" a="1"/>
  <c r="T125" s="1"/>
  <c r="S125" a="1"/>
  <c r="S125" s="1"/>
  <c r="R125" a="1"/>
  <c r="R125" s="1"/>
  <c r="Q125" a="1"/>
  <c r="Q125" s="1"/>
  <c r="P125" a="1"/>
  <c r="P125" s="1"/>
  <c r="O125" a="1"/>
  <c r="O125" s="1"/>
  <c r="N125" a="1"/>
  <c r="N125" s="1"/>
  <c r="M125" a="1"/>
  <c r="M125" s="1"/>
  <c r="L125" a="1"/>
  <c r="L125" s="1"/>
  <c r="K125" a="1"/>
  <c r="K125" s="1"/>
  <c r="J125" a="1"/>
  <c r="J125" s="1"/>
  <c r="I125" a="1"/>
  <c r="I125" s="1"/>
  <c r="H125" a="1"/>
  <c r="H125" s="1"/>
  <c r="G125" a="1"/>
  <c r="G125" s="1"/>
  <c r="F125" a="1"/>
  <c r="F125" s="1"/>
  <c r="E125" a="1"/>
  <c r="E125" s="1"/>
  <c r="D125" a="1"/>
  <c r="D125" s="1"/>
  <c r="C125" a="1"/>
  <c r="C125" s="1"/>
  <c r="V124" a="1"/>
  <c r="V124" s="1"/>
  <c r="U124" a="1"/>
  <c r="U124" s="1"/>
  <c r="T124" a="1"/>
  <c r="T124" s="1"/>
  <c r="S124" a="1"/>
  <c r="S124" s="1"/>
  <c r="R124" a="1"/>
  <c r="R124" s="1"/>
  <c r="Q124" a="1"/>
  <c r="Q124" s="1"/>
  <c r="P124" a="1"/>
  <c r="P124" s="1"/>
  <c r="O124" a="1"/>
  <c r="O124" s="1"/>
  <c r="N124" a="1"/>
  <c r="N124" s="1"/>
  <c r="M124" a="1"/>
  <c r="M124" s="1"/>
  <c r="L124" a="1"/>
  <c r="L124" s="1"/>
  <c r="K124" a="1"/>
  <c r="K124" s="1"/>
  <c r="J124" a="1"/>
  <c r="J124" s="1"/>
  <c r="I124" a="1"/>
  <c r="I124" s="1"/>
  <c r="H124" a="1"/>
  <c r="H124" s="1"/>
  <c r="G124" a="1"/>
  <c r="G124" s="1"/>
  <c r="F124" a="1"/>
  <c r="F124" s="1"/>
  <c r="E124" a="1"/>
  <c r="E124" s="1"/>
  <c r="D124" a="1"/>
  <c r="D124" s="1"/>
  <c r="C124" a="1"/>
  <c r="C124" s="1"/>
  <c r="V123" a="1"/>
  <c r="V123" s="1"/>
  <c r="U123" a="1"/>
  <c r="U123" s="1"/>
  <c r="T123" a="1"/>
  <c r="T123" s="1"/>
  <c r="S123" a="1"/>
  <c r="S123" s="1"/>
  <c r="R123" a="1"/>
  <c r="R123" s="1"/>
  <c r="Q123" a="1"/>
  <c r="Q123" s="1"/>
  <c r="P123" a="1"/>
  <c r="P123" s="1"/>
  <c r="O123" a="1"/>
  <c r="O123" s="1"/>
  <c r="N123" a="1"/>
  <c r="N123" s="1"/>
  <c r="M123" a="1"/>
  <c r="M123" s="1"/>
  <c r="L123" a="1"/>
  <c r="L123" s="1"/>
  <c r="K123" a="1"/>
  <c r="K123" s="1"/>
  <c r="J123" a="1"/>
  <c r="J123" s="1"/>
  <c r="I123" a="1"/>
  <c r="I123" s="1"/>
  <c r="H123" a="1"/>
  <c r="H123" s="1"/>
  <c r="G123" a="1"/>
  <c r="G123" s="1"/>
  <c r="F123" a="1"/>
  <c r="F123" s="1"/>
  <c r="E123" a="1"/>
  <c r="E123" s="1"/>
  <c r="D123" a="1"/>
  <c r="D123" s="1"/>
  <c r="C123" a="1"/>
  <c r="C123" s="1"/>
  <c r="V122" a="1"/>
  <c r="V122" s="1"/>
  <c r="U122" a="1"/>
  <c r="U122" s="1"/>
  <c r="T122" a="1"/>
  <c r="T122" s="1"/>
  <c r="S122" a="1"/>
  <c r="S122" s="1"/>
  <c r="R122" a="1"/>
  <c r="R122" s="1"/>
  <c r="Q122" a="1"/>
  <c r="Q122" s="1"/>
  <c r="P122" a="1"/>
  <c r="P122" s="1"/>
  <c r="O122" a="1"/>
  <c r="O122" s="1"/>
  <c r="N122" a="1"/>
  <c r="N122" s="1"/>
  <c r="M122" a="1"/>
  <c r="M122" s="1"/>
  <c r="L122" a="1"/>
  <c r="L122" s="1"/>
  <c r="K122" a="1"/>
  <c r="K122" s="1"/>
  <c r="J122" a="1"/>
  <c r="J122" s="1"/>
  <c r="I122" a="1"/>
  <c r="I122" s="1"/>
  <c r="H122" a="1"/>
  <c r="H122" s="1"/>
  <c r="G122" a="1"/>
  <c r="G122" s="1"/>
  <c r="F122" a="1"/>
  <c r="F122" s="1"/>
  <c r="E122" a="1"/>
  <c r="E122" s="1"/>
  <c r="D122" a="1"/>
  <c r="D122" s="1"/>
  <c r="C122" a="1"/>
  <c r="C122" s="1"/>
  <c r="V121" a="1"/>
  <c r="V121" s="1"/>
  <c r="U121" a="1"/>
  <c r="U121" s="1"/>
  <c r="T121" a="1"/>
  <c r="T121" s="1"/>
  <c r="S121" a="1"/>
  <c r="S121" s="1"/>
  <c r="R121" a="1"/>
  <c r="R121" s="1"/>
  <c r="Q121" a="1"/>
  <c r="Q121" s="1"/>
  <c r="P121" a="1"/>
  <c r="P121" s="1"/>
  <c r="O121" a="1"/>
  <c r="O121" s="1"/>
  <c r="N121" a="1"/>
  <c r="N121" s="1"/>
  <c r="M121" a="1"/>
  <c r="M121" s="1"/>
  <c r="L121" a="1"/>
  <c r="L121" s="1"/>
  <c r="K121" a="1"/>
  <c r="K121" s="1"/>
  <c r="J121" a="1"/>
  <c r="J121" s="1"/>
  <c r="I121" a="1"/>
  <c r="I121" s="1"/>
  <c r="H121" a="1"/>
  <c r="H121" s="1"/>
  <c r="G121" a="1"/>
  <c r="G121" s="1"/>
  <c r="F121" a="1"/>
  <c r="F121" s="1"/>
  <c r="E121" a="1"/>
  <c r="E121" s="1"/>
  <c r="D121" a="1"/>
  <c r="D121" s="1"/>
  <c r="C121" a="1"/>
  <c r="C121" s="1"/>
  <c r="V120" a="1"/>
  <c r="V120" s="1"/>
  <c r="U120" a="1"/>
  <c r="U120" s="1"/>
  <c r="T120" a="1"/>
  <c r="T120" s="1"/>
  <c r="S120" a="1"/>
  <c r="S120" s="1"/>
  <c r="R120" a="1"/>
  <c r="R120" s="1"/>
  <c r="Q120" a="1"/>
  <c r="Q120" s="1"/>
  <c r="P120" a="1"/>
  <c r="P120" s="1"/>
  <c r="O120" a="1"/>
  <c r="O120" s="1"/>
  <c r="N120" a="1"/>
  <c r="N120" s="1"/>
  <c r="M120" a="1"/>
  <c r="M120" s="1"/>
  <c r="L120" a="1"/>
  <c r="L120" s="1"/>
  <c r="K120" a="1"/>
  <c r="K120" s="1"/>
  <c r="J120" a="1"/>
  <c r="J120" s="1"/>
  <c r="I120" a="1"/>
  <c r="I120" s="1"/>
  <c r="H120" a="1"/>
  <c r="H120" s="1"/>
  <c r="G120" a="1"/>
  <c r="G120" s="1"/>
  <c r="F120" a="1"/>
  <c r="F120" s="1"/>
  <c r="E120" a="1"/>
  <c r="E120" s="1"/>
  <c r="D120" a="1"/>
  <c r="D120" s="1"/>
  <c r="C120" a="1"/>
  <c r="C120" s="1"/>
  <c r="V119" a="1"/>
  <c r="V119" s="1"/>
  <c r="U119" a="1"/>
  <c r="U119" s="1"/>
  <c r="T119" a="1"/>
  <c r="T119" s="1"/>
  <c r="S119" a="1"/>
  <c r="S119" s="1"/>
  <c r="R119" a="1"/>
  <c r="R119" s="1"/>
  <c r="Q119" a="1"/>
  <c r="Q119" s="1"/>
  <c r="P119" a="1"/>
  <c r="P119" s="1"/>
  <c r="O119" a="1"/>
  <c r="O119" s="1"/>
  <c r="N119" a="1"/>
  <c r="N119" s="1"/>
  <c r="M119" a="1"/>
  <c r="M119" s="1"/>
  <c r="L119" a="1"/>
  <c r="L119" s="1"/>
  <c r="K119" a="1"/>
  <c r="K119" s="1"/>
  <c r="J119" a="1"/>
  <c r="J119" s="1"/>
  <c r="I119" a="1"/>
  <c r="I119" s="1"/>
  <c r="H119" a="1"/>
  <c r="H119" s="1"/>
  <c r="G119" a="1"/>
  <c r="G119" s="1"/>
  <c r="F119" a="1"/>
  <c r="F119" s="1"/>
  <c r="E119" a="1"/>
  <c r="E119" s="1"/>
  <c r="D119" a="1"/>
  <c r="D119" s="1"/>
  <c r="C119" a="1"/>
  <c r="C119" s="1"/>
  <c r="V118" a="1"/>
  <c r="V118" s="1"/>
  <c r="U118" a="1"/>
  <c r="U118" s="1"/>
  <c r="T118" a="1"/>
  <c r="T118" s="1"/>
  <c r="S118" a="1"/>
  <c r="S118" s="1"/>
  <c r="R118" a="1"/>
  <c r="R118" s="1"/>
  <c r="Q118" a="1"/>
  <c r="Q118" s="1"/>
  <c r="P118" a="1"/>
  <c r="P118" s="1"/>
  <c r="O118" a="1"/>
  <c r="O118" s="1"/>
  <c r="N118" a="1"/>
  <c r="N118" s="1"/>
  <c r="M118" a="1"/>
  <c r="M118" s="1"/>
  <c r="L118" a="1"/>
  <c r="L118" s="1"/>
  <c r="K118" a="1"/>
  <c r="K118" s="1"/>
  <c r="J118" a="1"/>
  <c r="J118" s="1"/>
  <c r="I118" a="1"/>
  <c r="I118" s="1"/>
  <c r="H118" a="1"/>
  <c r="H118" s="1"/>
  <c r="G118" a="1"/>
  <c r="G118" s="1"/>
  <c r="F118" a="1"/>
  <c r="F118" s="1"/>
  <c r="E118" a="1"/>
  <c r="E118" s="1"/>
  <c r="D118" a="1"/>
  <c r="D118" s="1"/>
  <c r="C118" a="1"/>
  <c r="C118" s="1"/>
  <c r="V117" a="1"/>
  <c r="V117" s="1"/>
  <c r="U117" a="1"/>
  <c r="U117" s="1"/>
  <c r="T117" a="1"/>
  <c r="T117" s="1"/>
  <c r="S117" a="1"/>
  <c r="S117" s="1"/>
  <c r="R117" a="1"/>
  <c r="R117" s="1"/>
  <c r="Q117" a="1"/>
  <c r="Q117" s="1"/>
  <c r="P117" a="1"/>
  <c r="P117" s="1"/>
  <c r="O117" a="1"/>
  <c r="O117" s="1"/>
  <c r="N117" a="1"/>
  <c r="N117" s="1"/>
  <c r="M117" a="1"/>
  <c r="M117" s="1"/>
  <c r="L117" a="1"/>
  <c r="L117" s="1"/>
  <c r="K117" a="1"/>
  <c r="K117" s="1"/>
  <c r="J117" a="1"/>
  <c r="J117" s="1"/>
  <c r="I117" a="1"/>
  <c r="I117" s="1"/>
  <c r="H117" a="1"/>
  <c r="H117" s="1"/>
  <c r="G117" a="1"/>
  <c r="G117" s="1"/>
  <c r="F117" a="1"/>
  <c r="F117" s="1"/>
  <c r="E117" a="1"/>
  <c r="E117" s="1"/>
  <c r="D117" a="1"/>
  <c r="D117" s="1"/>
  <c r="C117" a="1"/>
  <c r="C117" s="1"/>
  <c r="V116" a="1"/>
  <c r="V116" s="1"/>
  <c r="U116" a="1"/>
  <c r="U116" s="1"/>
  <c r="T116" a="1"/>
  <c r="T116" s="1"/>
  <c r="S116" a="1"/>
  <c r="S116" s="1"/>
  <c r="R116" a="1"/>
  <c r="R116" s="1"/>
  <c r="Q116" a="1"/>
  <c r="Q116" s="1"/>
  <c r="P116" a="1"/>
  <c r="P116" s="1"/>
  <c r="O116" a="1"/>
  <c r="O116" s="1"/>
  <c r="N116" a="1"/>
  <c r="N116" s="1"/>
  <c r="M116" a="1"/>
  <c r="M116" s="1"/>
  <c r="L116" a="1"/>
  <c r="L116" s="1"/>
  <c r="K116" a="1"/>
  <c r="K116" s="1"/>
  <c r="J116" a="1"/>
  <c r="J116" s="1"/>
  <c r="I116" a="1"/>
  <c r="I116" s="1"/>
  <c r="H116" a="1"/>
  <c r="H116" s="1"/>
  <c r="G116" a="1"/>
  <c r="G116" s="1"/>
  <c r="F116" a="1"/>
  <c r="F116" s="1"/>
  <c r="E116" a="1"/>
  <c r="E116" s="1"/>
  <c r="D116" a="1"/>
  <c r="D116" s="1"/>
  <c r="C116" a="1"/>
  <c r="C116" s="1"/>
  <c r="V115" a="1"/>
  <c r="V115" s="1"/>
  <c r="U115" a="1"/>
  <c r="U115" s="1"/>
  <c r="T115" a="1"/>
  <c r="T115" s="1"/>
  <c r="S115" a="1"/>
  <c r="S115" s="1"/>
  <c r="R115" a="1"/>
  <c r="R115" s="1"/>
  <c r="Q115" a="1"/>
  <c r="Q115" s="1"/>
  <c r="P115" a="1"/>
  <c r="P115" s="1"/>
  <c r="O115" a="1"/>
  <c r="O115" s="1"/>
  <c r="N115" a="1"/>
  <c r="N115" s="1"/>
  <c r="M115" a="1"/>
  <c r="M115" s="1"/>
  <c r="L115" a="1"/>
  <c r="L115" s="1"/>
  <c r="K115" a="1"/>
  <c r="K115" s="1"/>
  <c r="J115" a="1"/>
  <c r="J115" s="1"/>
  <c r="I115" a="1"/>
  <c r="I115" s="1"/>
  <c r="H115" a="1"/>
  <c r="H115" s="1"/>
  <c r="G115" a="1"/>
  <c r="G115" s="1"/>
  <c r="F115" a="1"/>
  <c r="F115" s="1"/>
  <c r="E115" a="1"/>
  <c r="E115" s="1"/>
  <c r="D115" a="1"/>
  <c r="D115" s="1"/>
  <c r="C115" a="1"/>
  <c r="C115" s="1"/>
  <c r="V114" a="1"/>
  <c r="V114" s="1"/>
  <c r="U114" a="1"/>
  <c r="U114" s="1"/>
  <c r="T114" a="1"/>
  <c r="T114" s="1"/>
  <c r="S114" a="1"/>
  <c r="S114" s="1"/>
  <c r="R114" a="1"/>
  <c r="R114" s="1"/>
  <c r="Q114" a="1"/>
  <c r="Q114" s="1"/>
  <c r="P114" a="1"/>
  <c r="P114" s="1"/>
  <c r="O114" a="1"/>
  <c r="O114" s="1"/>
  <c r="N114" a="1"/>
  <c r="N114" s="1"/>
  <c r="M114" a="1"/>
  <c r="M114" s="1"/>
  <c r="L114" a="1"/>
  <c r="L114" s="1"/>
  <c r="K114" a="1"/>
  <c r="K114" s="1"/>
  <c r="J114" a="1"/>
  <c r="J114" s="1"/>
  <c r="I114" a="1"/>
  <c r="I114" s="1"/>
  <c r="H114" a="1"/>
  <c r="H114" s="1"/>
  <c r="G114" a="1"/>
  <c r="G114" s="1"/>
  <c r="F114" a="1"/>
  <c r="F114" s="1"/>
  <c r="E114" a="1"/>
  <c r="E114" s="1"/>
  <c r="D114" a="1"/>
  <c r="D114" s="1"/>
  <c r="C114" a="1"/>
  <c r="C114" s="1"/>
  <c r="V113" a="1"/>
  <c r="V113" s="1"/>
  <c r="U113" a="1"/>
  <c r="U113" s="1"/>
  <c r="T113" a="1"/>
  <c r="T113" s="1"/>
  <c r="S113" a="1"/>
  <c r="S113" s="1"/>
  <c r="R113" a="1"/>
  <c r="R113" s="1"/>
  <c r="Q113" a="1"/>
  <c r="Q113" s="1"/>
  <c r="P113" a="1"/>
  <c r="P113" s="1"/>
  <c r="O113" a="1"/>
  <c r="O113" s="1"/>
  <c r="N113" a="1"/>
  <c r="N113" s="1"/>
  <c r="M113" a="1"/>
  <c r="M113" s="1"/>
  <c r="L113" a="1"/>
  <c r="L113" s="1"/>
  <c r="K113" a="1"/>
  <c r="K113" s="1"/>
  <c r="J113" a="1"/>
  <c r="J113" s="1"/>
  <c r="I113" a="1"/>
  <c r="I113" s="1"/>
  <c r="H113" a="1"/>
  <c r="H113" s="1"/>
  <c r="G113" a="1"/>
  <c r="G113" s="1"/>
  <c r="F113" a="1"/>
  <c r="F113" s="1"/>
  <c r="E113" a="1"/>
  <c r="E113" s="1"/>
  <c r="D113" a="1"/>
  <c r="D113" s="1"/>
  <c r="C113" a="1"/>
  <c r="C113" s="1"/>
  <c r="V112" a="1"/>
  <c r="V112" s="1"/>
  <c r="U112" a="1"/>
  <c r="U112" s="1"/>
  <c r="T112" a="1"/>
  <c r="T112" s="1"/>
  <c r="S112" a="1"/>
  <c r="S112" s="1"/>
  <c r="R112" a="1"/>
  <c r="R112" s="1"/>
  <c r="Q112" a="1"/>
  <c r="Q112" s="1"/>
  <c r="P112" a="1"/>
  <c r="P112" s="1"/>
  <c r="O112" a="1"/>
  <c r="O112" s="1"/>
  <c r="N112" a="1"/>
  <c r="N112" s="1"/>
  <c r="M112" a="1"/>
  <c r="M112" s="1"/>
  <c r="L112" a="1"/>
  <c r="L112" s="1"/>
  <c r="K112" a="1"/>
  <c r="K112" s="1"/>
  <c r="J112" a="1"/>
  <c r="J112" s="1"/>
  <c r="I112" a="1"/>
  <c r="I112" s="1"/>
  <c r="H112" a="1"/>
  <c r="H112" s="1"/>
  <c r="G112" a="1"/>
  <c r="G112" s="1"/>
  <c r="F112" a="1"/>
  <c r="F112" s="1"/>
  <c r="E112" a="1"/>
  <c r="E112" s="1"/>
  <c r="D112" a="1"/>
  <c r="D112" s="1"/>
  <c r="C112" a="1"/>
  <c r="C112" s="1"/>
  <c r="V111" a="1"/>
  <c r="V111" s="1"/>
  <c r="U111" a="1"/>
  <c r="U111" s="1"/>
  <c r="T111" a="1"/>
  <c r="T111" s="1"/>
  <c r="S111" a="1"/>
  <c r="S111" s="1"/>
  <c r="R111" a="1"/>
  <c r="R111" s="1"/>
  <c r="Q111" a="1"/>
  <c r="Q111" s="1"/>
  <c r="P111" a="1"/>
  <c r="P111" s="1"/>
  <c r="O111" a="1"/>
  <c r="O111" s="1"/>
  <c r="N111" a="1"/>
  <c r="N111" s="1"/>
  <c r="M111" a="1"/>
  <c r="M111" s="1"/>
  <c r="L111" a="1"/>
  <c r="L111" s="1"/>
  <c r="K111" a="1"/>
  <c r="K111" s="1"/>
  <c r="J111" a="1"/>
  <c r="J111" s="1"/>
  <c r="I111" a="1"/>
  <c r="I111" s="1"/>
  <c r="H111" a="1"/>
  <c r="H111" s="1"/>
  <c r="G111" a="1"/>
  <c r="G111" s="1"/>
  <c r="F111" a="1"/>
  <c r="F111" s="1"/>
  <c r="E111" a="1"/>
  <c r="E111" s="1"/>
  <c r="D111" a="1"/>
  <c r="D111" s="1"/>
  <c r="C111" a="1"/>
  <c r="C111" s="1"/>
  <c r="V110" a="1"/>
  <c r="V110" s="1"/>
  <c r="U110" a="1"/>
  <c r="U110" s="1"/>
  <c r="T110" a="1"/>
  <c r="T110" s="1"/>
  <c r="S110" a="1"/>
  <c r="S110" s="1"/>
  <c r="R110" a="1"/>
  <c r="R110" s="1"/>
  <c r="Q110" a="1"/>
  <c r="Q110" s="1"/>
  <c r="P110" a="1"/>
  <c r="P110" s="1"/>
  <c r="O110" a="1"/>
  <c r="O110" s="1"/>
  <c r="N110" a="1"/>
  <c r="N110" s="1"/>
  <c r="M110" a="1"/>
  <c r="M110" s="1"/>
  <c r="L110" a="1"/>
  <c r="L110" s="1"/>
  <c r="K110" a="1"/>
  <c r="K110" s="1"/>
  <c r="J110" a="1"/>
  <c r="J110" s="1"/>
  <c r="I110" a="1"/>
  <c r="I110" s="1"/>
  <c r="H110" a="1"/>
  <c r="H110" s="1"/>
  <c r="G110" a="1"/>
  <c r="G110" s="1"/>
  <c r="F110" a="1"/>
  <c r="F110" s="1"/>
  <c r="E110" a="1"/>
  <c r="E110" s="1"/>
  <c r="D110" a="1"/>
  <c r="D110" s="1"/>
  <c r="C110" a="1"/>
  <c r="C110" s="1"/>
  <c r="V109" a="1"/>
  <c r="V109" s="1"/>
  <c r="U109" a="1"/>
  <c r="U109" s="1"/>
  <c r="T109" a="1"/>
  <c r="T109" s="1"/>
  <c r="S109" a="1"/>
  <c r="S109" s="1"/>
  <c r="R109" a="1"/>
  <c r="R109" s="1"/>
  <c r="Q109" a="1"/>
  <c r="Q109" s="1"/>
  <c r="P109" a="1"/>
  <c r="P109" s="1"/>
  <c r="O109" a="1"/>
  <c r="O109" s="1"/>
  <c r="N109" a="1"/>
  <c r="N109" s="1"/>
  <c r="M109" a="1"/>
  <c r="M109" s="1"/>
  <c r="L109" a="1"/>
  <c r="L109" s="1"/>
  <c r="K109" a="1"/>
  <c r="K109" s="1"/>
  <c r="J109" a="1"/>
  <c r="J109" s="1"/>
  <c r="I109" a="1"/>
  <c r="I109" s="1"/>
  <c r="H109" a="1"/>
  <c r="H109" s="1"/>
  <c r="G109" a="1"/>
  <c r="G109" s="1"/>
  <c r="F109" a="1"/>
  <c r="F109" s="1"/>
  <c r="E109" a="1"/>
  <c r="E109" s="1"/>
  <c r="D109" a="1"/>
  <c r="D109" s="1"/>
  <c r="C109" a="1"/>
  <c r="C109" s="1"/>
  <c r="V108" a="1"/>
  <c r="V108" s="1"/>
  <c r="U108" a="1"/>
  <c r="U108" s="1"/>
  <c r="T108" a="1"/>
  <c r="T108" s="1"/>
  <c r="S108" a="1"/>
  <c r="S108" s="1"/>
  <c r="R108" a="1"/>
  <c r="R108" s="1"/>
  <c r="Q108" a="1"/>
  <c r="Q108" s="1"/>
  <c r="P108" a="1"/>
  <c r="P108" s="1"/>
  <c r="O108" a="1"/>
  <c r="O108" s="1"/>
  <c r="N108" a="1"/>
  <c r="N108" s="1"/>
  <c r="M108" a="1"/>
  <c r="M108" s="1"/>
  <c r="L108" a="1"/>
  <c r="L108" s="1"/>
  <c r="K108" a="1"/>
  <c r="K108" s="1"/>
  <c r="J108" a="1"/>
  <c r="J108" s="1"/>
  <c r="I108" a="1"/>
  <c r="I108" s="1"/>
  <c r="H108" a="1"/>
  <c r="H108" s="1"/>
  <c r="G108" a="1"/>
  <c r="G108" s="1"/>
  <c r="F108" a="1"/>
  <c r="F108" s="1"/>
  <c r="E108" a="1"/>
  <c r="E108" s="1"/>
  <c r="D108" a="1"/>
  <c r="D108" s="1"/>
  <c r="C108" a="1"/>
  <c r="C108" s="1"/>
  <c r="V107" a="1"/>
  <c r="V107" s="1"/>
  <c r="U107" a="1"/>
  <c r="U107" s="1"/>
  <c r="T107" a="1"/>
  <c r="T107" s="1"/>
  <c r="S107" a="1"/>
  <c r="S107" s="1"/>
  <c r="R107" a="1"/>
  <c r="R107" s="1"/>
  <c r="Q107" a="1"/>
  <c r="Q107" s="1"/>
  <c r="P107" a="1"/>
  <c r="P107" s="1"/>
  <c r="O107" a="1"/>
  <c r="O107" s="1"/>
  <c r="N107" a="1"/>
  <c r="N107" s="1"/>
  <c r="M107" a="1"/>
  <c r="M107" s="1"/>
  <c r="L107" a="1"/>
  <c r="L107" s="1"/>
  <c r="K107" a="1"/>
  <c r="K107" s="1"/>
  <c r="J107" a="1"/>
  <c r="J107" s="1"/>
  <c r="I107" a="1"/>
  <c r="I107" s="1"/>
  <c r="H107" a="1"/>
  <c r="H107" s="1"/>
  <c r="G107" a="1"/>
  <c r="G107" s="1"/>
  <c r="F107" a="1"/>
  <c r="F107" s="1"/>
  <c r="E107" a="1"/>
  <c r="E107" s="1"/>
  <c r="D107" a="1"/>
  <c r="D107" s="1"/>
  <c r="C107" a="1"/>
  <c r="C107" s="1"/>
  <c r="V106" a="1"/>
  <c r="V106" s="1"/>
  <c r="U106" a="1"/>
  <c r="U106" s="1"/>
  <c r="T106" a="1"/>
  <c r="T106" s="1"/>
  <c r="S106" a="1"/>
  <c r="S106" s="1"/>
  <c r="R106" a="1"/>
  <c r="R106" s="1"/>
  <c r="Q106" a="1"/>
  <c r="Q106" s="1"/>
  <c r="P106" a="1"/>
  <c r="P106" s="1"/>
  <c r="O106" a="1"/>
  <c r="O106" s="1"/>
  <c r="N106" a="1"/>
  <c r="N106" s="1"/>
  <c r="M106" a="1"/>
  <c r="M106" s="1"/>
  <c r="L106" a="1"/>
  <c r="L106" s="1"/>
  <c r="K106" a="1"/>
  <c r="K106" s="1"/>
  <c r="J106" a="1"/>
  <c r="J106" s="1"/>
  <c r="I106" a="1"/>
  <c r="I106" s="1"/>
  <c r="H106" a="1"/>
  <c r="H106" s="1"/>
  <c r="G106" a="1"/>
  <c r="G106" s="1"/>
  <c r="F106" a="1"/>
  <c r="F106" s="1"/>
  <c r="E106" a="1"/>
  <c r="E106" s="1"/>
  <c r="D106" a="1"/>
  <c r="D106" s="1"/>
  <c r="C106" a="1"/>
  <c r="C106" s="1"/>
  <c r="V105" a="1"/>
  <c r="V105" s="1"/>
  <c r="U105" a="1"/>
  <c r="U105" s="1"/>
  <c r="T105" a="1"/>
  <c r="T105" s="1"/>
  <c r="S105" a="1"/>
  <c r="S105" s="1"/>
  <c r="R105" a="1"/>
  <c r="R105" s="1"/>
  <c r="Q105" a="1"/>
  <c r="Q105" s="1"/>
  <c r="P105" a="1"/>
  <c r="P105" s="1"/>
  <c r="O105" a="1"/>
  <c r="O105" s="1"/>
  <c r="N105" a="1"/>
  <c r="N105" s="1"/>
  <c r="M105" a="1"/>
  <c r="M105" s="1"/>
  <c r="L105" a="1"/>
  <c r="L105" s="1"/>
  <c r="K105" a="1"/>
  <c r="K105" s="1"/>
  <c r="J105" a="1"/>
  <c r="J105" s="1"/>
  <c r="I105" a="1"/>
  <c r="I105" s="1"/>
  <c r="H105" a="1"/>
  <c r="H105" s="1"/>
  <c r="G105" a="1"/>
  <c r="G105" s="1"/>
  <c r="F105" a="1"/>
  <c r="F105" s="1"/>
  <c r="E105" a="1"/>
  <c r="E105" s="1"/>
  <c r="D105" a="1"/>
  <c r="D105" s="1"/>
  <c r="C105" a="1"/>
  <c r="C105" s="1"/>
  <c r="V104" a="1"/>
  <c r="V104" s="1"/>
  <c r="U104" a="1"/>
  <c r="U104" s="1"/>
  <c r="T104" a="1"/>
  <c r="T104" s="1"/>
  <c r="S104" a="1"/>
  <c r="S104" s="1"/>
  <c r="R104" a="1"/>
  <c r="R104" s="1"/>
  <c r="Q104" a="1"/>
  <c r="Q104" s="1"/>
  <c r="P104" a="1"/>
  <c r="P104" s="1"/>
  <c r="O104" a="1"/>
  <c r="O104" s="1"/>
  <c r="N104" a="1"/>
  <c r="N104" s="1"/>
  <c r="M104" a="1"/>
  <c r="M104" s="1"/>
  <c r="L104" a="1"/>
  <c r="L104" s="1"/>
  <c r="K104" a="1"/>
  <c r="K104" s="1"/>
  <c r="J104" a="1"/>
  <c r="J104" s="1"/>
  <c r="I104" a="1"/>
  <c r="I104" s="1"/>
  <c r="H104" a="1"/>
  <c r="H104" s="1"/>
  <c r="G104" a="1"/>
  <c r="G104" s="1"/>
  <c r="F104" a="1"/>
  <c r="F104" s="1"/>
  <c r="E104" a="1"/>
  <c r="E104" s="1"/>
  <c r="D104" a="1"/>
  <c r="D104" s="1"/>
  <c r="C104" a="1"/>
  <c r="C104" s="1"/>
  <c r="V103" a="1"/>
  <c r="V103" s="1"/>
  <c r="U103" a="1"/>
  <c r="U103" s="1"/>
  <c r="T103" a="1"/>
  <c r="T103" s="1"/>
  <c r="S103" a="1"/>
  <c r="S103" s="1"/>
  <c r="R103" a="1"/>
  <c r="R103" s="1"/>
  <c r="Q103" a="1"/>
  <c r="Q103" s="1"/>
  <c r="P103" a="1"/>
  <c r="P103" s="1"/>
  <c r="O103" a="1"/>
  <c r="O103" s="1"/>
  <c r="N103" a="1"/>
  <c r="N103" s="1"/>
  <c r="M103" a="1"/>
  <c r="M103" s="1"/>
  <c r="L103" a="1"/>
  <c r="L103" s="1"/>
  <c r="K103" a="1"/>
  <c r="K103" s="1"/>
  <c r="J103" a="1"/>
  <c r="J103" s="1"/>
  <c r="I103" a="1"/>
  <c r="I103" s="1"/>
  <c r="H103" a="1"/>
  <c r="H103" s="1"/>
  <c r="G103" a="1"/>
  <c r="G103" s="1"/>
  <c r="F103" a="1"/>
  <c r="F103" s="1"/>
  <c r="E103" a="1"/>
  <c r="E103" s="1"/>
  <c r="D103" a="1"/>
  <c r="D103" s="1"/>
  <c r="C103" a="1"/>
  <c r="C103" s="1"/>
  <c r="V102" a="1"/>
  <c r="V102" s="1"/>
  <c r="U102" a="1"/>
  <c r="U102" s="1"/>
  <c r="T102" a="1"/>
  <c r="T102" s="1"/>
  <c r="S102" a="1"/>
  <c r="S102" s="1"/>
  <c r="R102" a="1"/>
  <c r="R102" s="1"/>
  <c r="Q102" a="1"/>
  <c r="Q102" s="1"/>
  <c r="P102" a="1"/>
  <c r="P102" s="1"/>
  <c r="O102" a="1"/>
  <c r="O102" s="1"/>
  <c r="N102" a="1"/>
  <c r="N102" s="1"/>
  <c r="M102" a="1"/>
  <c r="M102" s="1"/>
  <c r="L102" a="1"/>
  <c r="L102" s="1"/>
  <c r="K102" a="1"/>
  <c r="K102" s="1"/>
  <c r="J102" a="1"/>
  <c r="J102" s="1"/>
  <c r="I102" a="1"/>
  <c r="I102" s="1"/>
  <c r="H102" a="1"/>
  <c r="H102" s="1"/>
  <c r="G102" a="1"/>
  <c r="G102" s="1"/>
  <c r="F102" a="1"/>
  <c r="F102" s="1"/>
  <c r="E102" a="1"/>
  <c r="E102" s="1"/>
  <c r="D102" a="1"/>
  <c r="D102" s="1"/>
  <c r="C102" a="1"/>
  <c r="C102" s="1"/>
  <c r="V101" a="1"/>
  <c r="V101" s="1"/>
  <c r="U101" a="1"/>
  <c r="U101" s="1"/>
  <c r="T101" a="1"/>
  <c r="T101" s="1"/>
  <c r="S101" a="1"/>
  <c r="S101" s="1"/>
  <c r="R101" a="1"/>
  <c r="R101" s="1"/>
  <c r="Q101" a="1"/>
  <c r="Q101" s="1"/>
  <c r="P101" a="1"/>
  <c r="P101" s="1"/>
  <c r="O101" a="1"/>
  <c r="O101" s="1"/>
  <c r="N101" a="1"/>
  <c r="N101" s="1"/>
  <c r="M101" a="1"/>
  <c r="M101" s="1"/>
  <c r="L101" a="1"/>
  <c r="L101" s="1"/>
  <c r="K101" a="1"/>
  <c r="K101" s="1"/>
  <c r="J101" a="1"/>
  <c r="J101" s="1"/>
  <c r="I101" a="1"/>
  <c r="I101" s="1"/>
  <c r="H101" a="1"/>
  <c r="H101" s="1"/>
  <c r="G101" a="1"/>
  <c r="G101" s="1"/>
  <c r="F101" a="1"/>
  <c r="F101" s="1"/>
  <c r="E101" a="1"/>
  <c r="E101" s="1"/>
  <c r="D101" a="1"/>
  <c r="D101" s="1"/>
  <c r="C101" a="1"/>
  <c r="C101" s="1"/>
  <c r="V100" a="1"/>
  <c r="V100" s="1"/>
  <c r="U100" a="1"/>
  <c r="U100" s="1"/>
  <c r="T100" a="1"/>
  <c r="T100" s="1"/>
  <c r="S100" a="1"/>
  <c r="S100" s="1"/>
  <c r="R100" a="1"/>
  <c r="R100" s="1"/>
  <c r="Q100" a="1"/>
  <c r="Q100" s="1"/>
  <c r="P100" a="1"/>
  <c r="P100" s="1"/>
  <c r="O100" a="1"/>
  <c r="O100" s="1"/>
  <c r="N100" a="1"/>
  <c r="N100" s="1"/>
  <c r="M100" a="1"/>
  <c r="M100" s="1"/>
  <c r="L100" a="1"/>
  <c r="L100" s="1"/>
  <c r="K100" a="1"/>
  <c r="K100" s="1"/>
  <c r="J100" a="1"/>
  <c r="J100" s="1"/>
  <c r="I100" a="1"/>
  <c r="I100" s="1"/>
  <c r="H100" a="1"/>
  <c r="H100" s="1"/>
  <c r="G100" a="1"/>
  <c r="G100" s="1"/>
  <c r="F100" a="1"/>
  <c r="F100" s="1"/>
  <c r="E100" a="1"/>
  <c r="E100" s="1"/>
  <c r="D100" a="1"/>
  <c r="D100" s="1"/>
  <c r="C100" a="1"/>
  <c r="C100" s="1"/>
  <c r="V99" a="1"/>
  <c r="V99" s="1"/>
  <c r="U99" a="1"/>
  <c r="U99" s="1"/>
  <c r="T99" a="1"/>
  <c r="T99" s="1"/>
  <c r="S99" a="1"/>
  <c r="S99" s="1"/>
  <c r="R99" a="1"/>
  <c r="R99" s="1"/>
  <c r="Q99" a="1"/>
  <c r="Q99" s="1"/>
  <c r="P99" a="1"/>
  <c r="P99" s="1"/>
  <c r="O99" a="1"/>
  <c r="O99" s="1"/>
  <c r="N99" a="1"/>
  <c r="N99" s="1"/>
  <c r="M99" a="1"/>
  <c r="M99" s="1"/>
  <c r="L99" a="1"/>
  <c r="L99" s="1"/>
  <c r="K99" a="1"/>
  <c r="K99" s="1"/>
  <c r="J99" a="1"/>
  <c r="J99" s="1"/>
  <c r="I99" a="1"/>
  <c r="I99" s="1"/>
  <c r="H99" a="1"/>
  <c r="H99" s="1"/>
  <c r="G99" a="1"/>
  <c r="G99" s="1"/>
  <c r="F99" a="1"/>
  <c r="F99" s="1"/>
  <c r="E99" a="1"/>
  <c r="E99" s="1"/>
  <c r="D99" a="1"/>
  <c r="D99" s="1"/>
  <c r="C99" a="1"/>
  <c r="C99" s="1"/>
  <c r="V98" a="1"/>
  <c r="V98" s="1"/>
  <c r="U98" a="1"/>
  <c r="U98" s="1"/>
  <c r="T98" a="1"/>
  <c r="T98" s="1"/>
  <c r="S98" a="1"/>
  <c r="S98" s="1"/>
  <c r="R98" a="1"/>
  <c r="R98" s="1"/>
  <c r="Q98" a="1"/>
  <c r="Q98" s="1"/>
  <c r="P98" a="1"/>
  <c r="P98" s="1"/>
  <c r="O98" a="1"/>
  <c r="O98" s="1"/>
  <c r="N98" a="1"/>
  <c r="N98" s="1"/>
  <c r="M98" a="1"/>
  <c r="M98" s="1"/>
  <c r="L98" a="1"/>
  <c r="L98" s="1"/>
  <c r="K98" a="1"/>
  <c r="K98" s="1"/>
  <c r="J98" a="1"/>
  <c r="J98" s="1"/>
  <c r="I98" a="1"/>
  <c r="I98" s="1"/>
  <c r="H98" a="1"/>
  <c r="H98" s="1"/>
  <c r="G98" a="1"/>
  <c r="G98" s="1"/>
  <c r="F98" a="1"/>
  <c r="F98" s="1"/>
  <c r="E98" a="1"/>
  <c r="E98" s="1"/>
  <c r="D98" a="1"/>
  <c r="D98" s="1"/>
  <c r="C98" a="1"/>
  <c r="C98" s="1"/>
  <c r="V97" a="1"/>
  <c r="V97" s="1"/>
  <c r="U97" a="1"/>
  <c r="U97" s="1"/>
  <c r="T97" a="1"/>
  <c r="T97" s="1"/>
  <c r="S97" a="1"/>
  <c r="S97" s="1"/>
  <c r="R97" a="1"/>
  <c r="R97" s="1"/>
  <c r="Q97" a="1"/>
  <c r="Q97" s="1"/>
  <c r="P97" a="1"/>
  <c r="P97" s="1"/>
  <c r="O97" a="1"/>
  <c r="O97" s="1"/>
  <c r="N97" a="1"/>
  <c r="N97" s="1"/>
  <c r="M97" a="1"/>
  <c r="M97" s="1"/>
  <c r="L97" a="1"/>
  <c r="L97" s="1"/>
  <c r="K97" a="1"/>
  <c r="K97" s="1"/>
  <c r="J97" a="1"/>
  <c r="J97" s="1"/>
  <c r="I97" a="1"/>
  <c r="I97" s="1"/>
  <c r="H97" a="1"/>
  <c r="H97" s="1"/>
  <c r="G97" a="1"/>
  <c r="G97" s="1"/>
  <c r="F97" a="1"/>
  <c r="F97" s="1"/>
  <c r="E97" a="1"/>
  <c r="E97" s="1"/>
  <c r="D97" a="1"/>
  <c r="D97" s="1"/>
  <c r="C97" a="1"/>
  <c r="C97" s="1"/>
  <c r="V96" a="1"/>
  <c r="V96" s="1"/>
  <c r="U96" a="1"/>
  <c r="U96" s="1"/>
  <c r="T96" a="1"/>
  <c r="T96" s="1"/>
  <c r="S96" a="1"/>
  <c r="S96" s="1"/>
  <c r="R96" a="1"/>
  <c r="R96" s="1"/>
  <c r="Q96" a="1"/>
  <c r="Q96" s="1"/>
  <c r="P96" a="1"/>
  <c r="P96" s="1"/>
  <c r="O96" a="1"/>
  <c r="O96" s="1"/>
  <c r="N96" a="1"/>
  <c r="N96" s="1"/>
  <c r="M96" a="1"/>
  <c r="M96" s="1"/>
  <c r="L96" a="1"/>
  <c r="L96" s="1"/>
  <c r="K96" a="1"/>
  <c r="K96" s="1"/>
  <c r="J96" a="1"/>
  <c r="J96" s="1"/>
  <c r="I96" a="1"/>
  <c r="I96" s="1"/>
  <c r="H96" a="1"/>
  <c r="H96" s="1"/>
  <c r="G96" a="1"/>
  <c r="G96" s="1"/>
  <c r="F96" a="1"/>
  <c r="F96" s="1"/>
  <c r="E96" a="1"/>
  <c r="E96" s="1"/>
  <c r="D96" a="1"/>
  <c r="D96" s="1"/>
  <c r="C96" a="1"/>
  <c r="C96" s="1"/>
  <c r="V95" a="1"/>
  <c r="V95" s="1"/>
  <c r="U95" a="1"/>
  <c r="U95" s="1"/>
  <c r="T95" a="1"/>
  <c r="T95" s="1"/>
  <c r="S95" a="1"/>
  <c r="S95" s="1"/>
  <c r="R95" a="1"/>
  <c r="R95" s="1"/>
  <c r="Q95" a="1"/>
  <c r="Q95" s="1"/>
  <c r="P95" a="1"/>
  <c r="P95" s="1"/>
  <c r="O95" a="1"/>
  <c r="O95" s="1"/>
  <c r="N95" a="1"/>
  <c r="N95" s="1"/>
  <c r="M95" a="1"/>
  <c r="M95" s="1"/>
  <c r="L95" a="1"/>
  <c r="L95" s="1"/>
  <c r="K95" a="1"/>
  <c r="K95" s="1"/>
  <c r="J95" a="1"/>
  <c r="J95" s="1"/>
  <c r="I95" a="1"/>
  <c r="I95" s="1"/>
  <c r="H95" a="1"/>
  <c r="H95" s="1"/>
  <c r="G95" a="1"/>
  <c r="G95" s="1"/>
  <c r="F95" a="1"/>
  <c r="F95" s="1"/>
  <c r="E95" a="1"/>
  <c r="E95" s="1"/>
  <c r="D95" a="1"/>
  <c r="D95" s="1"/>
  <c r="C95" a="1"/>
  <c r="C95" s="1"/>
  <c r="V94" a="1"/>
  <c r="V94" s="1"/>
  <c r="U94" a="1"/>
  <c r="U94" s="1"/>
  <c r="T94" a="1"/>
  <c r="T94" s="1"/>
  <c r="S94" a="1"/>
  <c r="S94" s="1"/>
  <c r="R94" a="1"/>
  <c r="R94" s="1"/>
  <c r="Q94" a="1"/>
  <c r="Q94" s="1"/>
  <c r="P94" a="1"/>
  <c r="P94" s="1"/>
  <c r="O94" a="1"/>
  <c r="O94" s="1"/>
  <c r="N94" a="1"/>
  <c r="N94" s="1"/>
  <c r="M94" a="1"/>
  <c r="M94" s="1"/>
  <c r="L94" a="1"/>
  <c r="L94" s="1"/>
  <c r="K94" a="1"/>
  <c r="K94" s="1"/>
  <c r="J94" a="1"/>
  <c r="J94" s="1"/>
  <c r="I94" a="1"/>
  <c r="I94" s="1"/>
  <c r="H94" a="1"/>
  <c r="H94" s="1"/>
  <c r="G94" a="1"/>
  <c r="G94" s="1"/>
  <c r="F94" a="1"/>
  <c r="F94" s="1"/>
  <c r="E94" a="1"/>
  <c r="E94" s="1"/>
  <c r="D94" a="1"/>
  <c r="D94" s="1"/>
  <c r="C94" a="1"/>
  <c r="C94" s="1"/>
  <c r="V93" a="1"/>
  <c r="V93" s="1"/>
  <c r="U93" a="1"/>
  <c r="U93" s="1"/>
  <c r="T93" a="1"/>
  <c r="T93" s="1"/>
  <c r="S93" a="1"/>
  <c r="S93" s="1"/>
  <c r="R93" a="1"/>
  <c r="R93" s="1"/>
  <c r="Q93" a="1"/>
  <c r="Q93" s="1"/>
  <c r="P93" a="1"/>
  <c r="P93" s="1"/>
  <c r="O93" a="1"/>
  <c r="O93" s="1"/>
  <c r="N93" a="1"/>
  <c r="N93" s="1"/>
  <c r="M93" a="1"/>
  <c r="M93" s="1"/>
  <c r="L93" a="1"/>
  <c r="L93" s="1"/>
  <c r="K93" a="1"/>
  <c r="K93" s="1"/>
  <c r="J93" a="1"/>
  <c r="J93" s="1"/>
  <c r="I93" a="1"/>
  <c r="I93" s="1"/>
  <c r="H93" a="1"/>
  <c r="H93" s="1"/>
  <c r="G93" a="1"/>
  <c r="G93" s="1"/>
  <c r="F93" a="1"/>
  <c r="F93" s="1"/>
  <c r="E93" a="1"/>
  <c r="E93" s="1"/>
  <c r="D93" a="1"/>
  <c r="D93" s="1"/>
  <c r="C93" a="1"/>
  <c r="C93" s="1"/>
  <c r="V92" a="1"/>
  <c r="V92" s="1"/>
  <c r="U92" a="1"/>
  <c r="U92" s="1"/>
  <c r="T92" a="1"/>
  <c r="T92" s="1"/>
  <c r="S92" a="1"/>
  <c r="S92" s="1"/>
  <c r="R92" a="1"/>
  <c r="R92" s="1"/>
  <c r="Q92" a="1"/>
  <c r="Q92" s="1"/>
  <c r="P92" a="1"/>
  <c r="P92" s="1"/>
  <c r="O92" a="1"/>
  <c r="O92" s="1"/>
  <c r="N92" a="1"/>
  <c r="N92" s="1"/>
  <c r="M92" a="1"/>
  <c r="M92" s="1"/>
  <c r="L92" a="1"/>
  <c r="L92" s="1"/>
  <c r="K92" a="1"/>
  <c r="K92" s="1"/>
  <c r="J92" a="1"/>
  <c r="J92" s="1"/>
  <c r="I92" a="1"/>
  <c r="I92" s="1"/>
  <c r="H92" a="1"/>
  <c r="H92" s="1"/>
  <c r="G92" a="1"/>
  <c r="G92" s="1"/>
  <c r="F92" a="1"/>
  <c r="F92" s="1"/>
  <c r="E92" a="1"/>
  <c r="E92" s="1"/>
  <c r="D92" a="1"/>
  <c r="D92" s="1"/>
  <c r="C92" a="1"/>
  <c r="C92" s="1"/>
  <c r="V91" a="1"/>
  <c r="V91" s="1"/>
  <c r="U91" a="1"/>
  <c r="U91" s="1"/>
  <c r="T91" a="1"/>
  <c r="T91" s="1"/>
  <c r="S91" a="1"/>
  <c r="S91" s="1"/>
  <c r="R91" a="1"/>
  <c r="R91" s="1"/>
  <c r="Q91" a="1"/>
  <c r="Q91" s="1"/>
  <c r="P91" a="1"/>
  <c r="P91" s="1"/>
  <c r="O91" a="1"/>
  <c r="O91" s="1"/>
  <c r="N91" a="1"/>
  <c r="N91" s="1"/>
  <c r="M91" a="1"/>
  <c r="M91" s="1"/>
  <c r="L91" a="1"/>
  <c r="L91" s="1"/>
  <c r="K91" a="1"/>
  <c r="K91" s="1"/>
  <c r="J91" a="1"/>
  <c r="J91" s="1"/>
  <c r="I91" a="1"/>
  <c r="I91" s="1"/>
  <c r="H91" a="1"/>
  <c r="H91" s="1"/>
  <c r="G91" a="1"/>
  <c r="G91" s="1"/>
  <c r="F91" a="1"/>
  <c r="F91" s="1"/>
  <c r="E91" a="1"/>
  <c r="E91" s="1"/>
  <c r="D91" a="1"/>
  <c r="D91" s="1"/>
  <c r="C91" a="1"/>
  <c r="C91" s="1"/>
  <c r="V90" a="1"/>
  <c r="V90" s="1"/>
  <c r="U90" a="1"/>
  <c r="U90" s="1"/>
  <c r="T90" a="1"/>
  <c r="T90" s="1"/>
  <c r="S90" a="1"/>
  <c r="S90" s="1"/>
  <c r="R90" a="1"/>
  <c r="R90" s="1"/>
  <c r="Q90" a="1"/>
  <c r="Q90" s="1"/>
  <c r="P90" a="1"/>
  <c r="P90" s="1"/>
  <c r="O90" a="1"/>
  <c r="O90" s="1"/>
  <c r="N90" a="1"/>
  <c r="N90" s="1"/>
  <c r="M90" a="1"/>
  <c r="M90" s="1"/>
  <c r="L90" a="1"/>
  <c r="L90" s="1"/>
  <c r="K90" a="1"/>
  <c r="K90" s="1"/>
  <c r="J90" a="1"/>
  <c r="J90" s="1"/>
  <c r="I90" a="1"/>
  <c r="I90" s="1"/>
  <c r="H90" a="1"/>
  <c r="H90" s="1"/>
  <c r="G90" a="1"/>
  <c r="G90" s="1"/>
  <c r="F90" a="1"/>
  <c r="F90" s="1"/>
  <c r="E90" a="1"/>
  <c r="E90" s="1"/>
  <c r="D90" a="1"/>
  <c r="D90" s="1"/>
  <c r="C90" a="1"/>
  <c r="C90" s="1"/>
  <c r="G9"/>
  <c r="F9"/>
  <c r="D9"/>
  <c r="C9"/>
  <c r="I9" s="1"/>
  <c r="I8"/>
  <c r="H8"/>
  <c r="E8"/>
  <c r="I7"/>
  <c r="H7"/>
  <c r="E7"/>
  <c r="I6"/>
  <c r="H6"/>
  <c r="E6"/>
  <c r="E9" i="46" l="1"/>
  <c r="K7" i="47"/>
  <c r="K9" s="1"/>
  <c r="L7" s="1"/>
  <c r="K7" i="46"/>
  <c r="K9" s="1"/>
  <c r="L7" s="1"/>
  <c r="AB33" i="45"/>
  <c r="AD33"/>
  <c r="K7" i="43"/>
  <c r="K9"/>
  <c r="L7" s="1"/>
  <c r="H9"/>
  <c r="W114"/>
  <c r="W105"/>
  <c r="W136"/>
  <c r="W126"/>
  <c r="W127"/>
  <c r="W128"/>
  <c r="W92"/>
  <c r="W107"/>
  <c r="W108"/>
  <c r="W116"/>
  <c r="W117"/>
  <c r="W123"/>
  <c r="W133"/>
  <c r="W104"/>
  <c r="W111"/>
  <c r="W112"/>
  <c r="W113"/>
  <c r="W122"/>
  <c r="W130"/>
  <c r="W131"/>
  <c r="W132"/>
  <c r="W94"/>
  <c r="W96"/>
  <c r="W97"/>
  <c r="W100"/>
  <c r="W101"/>
  <c r="W102"/>
  <c r="W135"/>
  <c r="W91"/>
  <c r="W93"/>
  <c r="W95"/>
  <c r="W98"/>
  <c r="W99"/>
  <c r="E9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03"/>
  <c r="W106"/>
  <c r="W109"/>
  <c r="W110"/>
  <c r="W115"/>
  <c r="W118"/>
  <c r="W119"/>
  <c r="W120"/>
  <c r="W121"/>
  <c r="W124"/>
  <c r="W125"/>
  <c r="W129"/>
  <c r="W134"/>
  <c r="W90"/>
  <c r="W137" l="1"/>
</calcChain>
</file>

<file path=xl/sharedStrings.xml><?xml version="1.0" encoding="utf-8"?>
<sst xmlns="http://schemas.openxmlformats.org/spreadsheetml/2006/main" count="2469" uniqueCount="451">
  <si>
    <t>الجمهورية الجزائرية الديمقراطية الشعبية</t>
  </si>
  <si>
    <t xml:space="preserve">وزارة التربية الوطنية </t>
  </si>
  <si>
    <t>3ت ر</t>
  </si>
  <si>
    <t>مديرية التربية لولاية تلمسان</t>
  </si>
  <si>
    <t>3ع ت1</t>
  </si>
  <si>
    <t>الثلاثاء</t>
  </si>
  <si>
    <t>3ع ت2</t>
  </si>
  <si>
    <t>أ.سعيداني</t>
  </si>
  <si>
    <t>ليوم:</t>
  </si>
  <si>
    <t>أ.خليدي</t>
  </si>
  <si>
    <t>3لغات</t>
  </si>
  <si>
    <t>أ.بوعدلة</t>
  </si>
  <si>
    <t>التعـداد</t>
  </si>
  <si>
    <t>التعداد العـــام</t>
  </si>
  <si>
    <t>الغائبـون</t>
  </si>
  <si>
    <t>نسبة غياب التلاميذ</t>
  </si>
  <si>
    <t xml:space="preserve">أ.سواريت </t>
  </si>
  <si>
    <t>ذكور</t>
  </si>
  <si>
    <t>إناث</t>
  </si>
  <si>
    <t>المجموع</t>
  </si>
  <si>
    <t xml:space="preserve">فرنسية </t>
  </si>
  <si>
    <t>أ.نميش</t>
  </si>
  <si>
    <t>السنة الأولى ثانوي</t>
  </si>
  <si>
    <t>أدب عربي</t>
  </si>
  <si>
    <t>أ.كوليلي</t>
  </si>
  <si>
    <t>السنة الثانية ثانوي</t>
  </si>
  <si>
    <t>%</t>
  </si>
  <si>
    <t>2ت ر</t>
  </si>
  <si>
    <t>ع اسلامية</t>
  </si>
  <si>
    <t>السنة الثالثة ثانوي</t>
  </si>
  <si>
    <t>2ع ت1</t>
  </si>
  <si>
    <t>ع طبيعية</t>
  </si>
  <si>
    <t>2ع ت2</t>
  </si>
  <si>
    <t>اجتماعيات</t>
  </si>
  <si>
    <t>2ت إ</t>
  </si>
  <si>
    <t>تكنولوجيا</t>
  </si>
  <si>
    <t>أ.معزوز</t>
  </si>
  <si>
    <t>اقتصاد</t>
  </si>
  <si>
    <t>انجليزية</t>
  </si>
  <si>
    <t>أ.شنتوف</t>
  </si>
  <si>
    <t>رياضة</t>
  </si>
  <si>
    <t>أ.قادري</t>
  </si>
  <si>
    <t>مواظبـــة الأساتذة :</t>
  </si>
  <si>
    <t>فلسفة</t>
  </si>
  <si>
    <t>فيزياء</t>
  </si>
  <si>
    <t>أ.ناسي</t>
  </si>
  <si>
    <t>الرقم</t>
  </si>
  <si>
    <t xml:space="preserve">اللقب و الإسم </t>
  </si>
  <si>
    <t>المادة</t>
  </si>
  <si>
    <t>08ـ09</t>
  </si>
  <si>
    <t>09ـ10</t>
  </si>
  <si>
    <t>10ـ11</t>
  </si>
  <si>
    <t>11ـ12</t>
  </si>
  <si>
    <t>14½-13½</t>
  </si>
  <si>
    <t>15½-14½</t>
  </si>
  <si>
    <t>16½-15½</t>
  </si>
  <si>
    <t>17½-16½</t>
  </si>
  <si>
    <t>سبب الغياب</t>
  </si>
  <si>
    <t xml:space="preserve">ملاحظات </t>
  </si>
  <si>
    <t>رياضيات</t>
  </si>
  <si>
    <t>إسبانية</t>
  </si>
  <si>
    <t>أ.بن ع الكريم</t>
  </si>
  <si>
    <t>أ.قبلي</t>
  </si>
  <si>
    <t>أ.ديب</t>
  </si>
  <si>
    <t>أ.فاسي</t>
  </si>
  <si>
    <t>قوراري</t>
  </si>
  <si>
    <t>غيابات و تأخرات مساعدي التربية  :</t>
  </si>
  <si>
    <t>وعقود ماقبل التشغيل</t>
  </si>
  <si>
    <t>أ.زركوحي</t>
  </si>
  <si>
    <t>أ.بلوطي</t>
  </si>
  <si>
    <t>أ.دكالي</t>
  </si>
  <si>
    <t>أ.مزاري</t>
  </si>
  <si>
    <t xml:space="preserve">التعـــــويض : </t>
  </si>
  <si>
    <t>أ.عزيز</t>
  </si>
  <si>
    <t>أ.زقاي</t>
  </si>
  <si>
    <t>القسم</t>
  </si>
  <si>
    <t>التوقيت</t>
  </si>
  <si>
    <t>ملاحظـــــــــــــــــات</t>
  </si>
  <si>
    <t>أ.بوحاجب/و</t>
  </si>
  <si>
    <t>أ.بوزياني</t>
  </si>
  <si>
    <t>أ.بوحاجب /ع</t>
  </si>
  <si>
    <t>مستشار التربية</t>
  </si>
  <si>
    <t>أ.زناقي</t>
  </si>
  <si>
    <t>أ.لقبوري</t>
  </si>
  <si>
    <t xml:space="preserve">التلاميذ الغائبون </t>
  </si>
  <si>
    <t>أ.نوار</t>
  </si>
  <si>
    <t>أ.سيفاني</t>
  </si>
  <si>
    <t xml:space="preserve">حرر بمغنية في : </t>
  </si>
  <si>
    <t>التلاميذ الغائبون</t>
  </si>
  <si>
    <t>الأحــــد</t>
  </si>
  <si>
    <t>الأربعـاء</t>
  </si>
  <si>
    <t>الخميــس</t>
  </si>
  <si>
    <t>الإثنيــن</t>
  </si>
  <si>
    <t>أ.قعاد</t>
  </si>
  <si>
    <t>3ت إ</t>
  </si>
  <si>
    <t>3ع ت3</t>
  </si>
  <si>
    <t xml:space="preserve">أ.بوطوبة </t>
  </si>
  <si>
    <t xml:space="preserve">معلوماتية </t>
  </si>
  <si>
    <t>أ.بوجمعة</t>
  </si>
  <si>
    <t>أ.درني</t>
  </si>
  <si>
    <t>1أ2</t>
  </si>
  <si>
    <t>الغيــــــــابات اليومية</t>
  </si>
  <si>
    <t>1ع4</t>
  </si>
  <si>
    <t>1ع2</t>
  </si>
  <si>
    <t>1ع1</t>
  </si>
  <si>
    <t>1ع3</t>
  </si>
  <si>
    <t>1أ1</t>
  </si>
  <si>
    <t xml:space="preserve">الاساتذة </t>
  </si>
  <si>
    <t>الأقسام</t>
  </si>
  <si>
    <t>المواد</t>
  </si>
  <si>
    <t>أ.دخيسي</t>
  </si>
  <si>
    <t>أ.أعطا الله</t>
  </si>
  <si>
    <t>أ.العرباوي</t>
  </si>
  <si>
    <t>أ.عباد</t>
  </si>
  <si>
    <t>أ.بوعبان</t>
  </si>
  <si>
    <t>أ.لعشب</t>
  </si>
  <si>
    <t>أ.بلحسن</t>
  </si>
  <si>
    <t>أ.كردوسي</t>
  </si>
  <si>
    <t>أ.مراحي</t>
  </si>
  <si>
    <t>أ.كحلون</t>
  </si>
  <si>
    <t>أ.الفيزياء</t>
  </si>
  <si>
    <t>أ.الرياضيات</t>
  </si>
  <si>
    <t>أ.ع الطبيعية</t>
  </si>
  <si>
    <t>أ,الأدب العربي</t>
  </si>
  <si>
    <t>أ.الاجتماعيات</t>
  </si>
  <si>
    <t>أ.ع الإسلامية</t>
  </si>
  <si>
    <t>أ.الفلسفة</t>
  </si>
  <si>
    <t xml:space="preserve">أ.الفرنسية </t>
  </si>
  <si>
    <t>أ.الانجليزية</t>
  </si>
  <si>
    <t>أ.الاسبانية</t>
  </si>
  <si>
    <t>أ.التكنولوجيا</t>
  </si>
  <si>
    <t>أ.المعلوماتية</t>
  </si>
  <si>
    <t>أ.الاقتصاد</t>
  </si>
  <si>
    <t>أ.الرياضة</t>
  </si>
  <si>
    <t>3أ ف1</t>
  </si>
  <si>
    <t>3أ ف2</t>
  </si>
  <si>
    <t>2أ ف</t>
  </si>
  <si>
    <t>الأيام</t>
  </si>
  <si>
    <t>التوقيــــــــــــت</t>
  </si>
  <si>
    <t>أ.بوهنة</t>
  </si>
  <si>
    <t>2لغات</t>
  </si>
  <si>
    <t>إضراب</t>
  </si>
  <si>
    <t>اوحساين مجاهد</t>
  </si>
  <si>
    <t>بوزيدي محمد</t>
  </si>
  <si>
    <t>مستشار ت</t>
  </si>
  <si>
    <t>مشرف ت</t>
  </si>
  <si>
    <t xml:space="preserve">عطلة مرضية </t>
  </si>
  <si>
    <t>عطلة أمومة</t>
  </si>
  <si>
    <t xml:space="preserve">شهادة طبية </t>
  </si>
  <si>
    <t xml:space="preserve">ندوة خارجية </t>
  </si>
  <si>
    <t xml:space="preserve">ملتقى </t>
  </si>
  <si>
    <t>امتحان تثبيت</t>
  </si>
  <si>
    <t>الناظر</t>
  </si>
  <si>
    <t>أ.زرار</t>
  </si>
  <si>
    <t>اجتماع مرخص</t>
  </si>
  <si>
    <t>1أ 1</t>
  </si>
  <si>
    <t>الســــــــاعات الضــــــــــــــــــــــــــــــــائعة</t>
  </si>
  <si>
    <t>الاساتذة    الأقسام</t>
  </si>
  <si>
    <t>قيرية محمد علي</t>
  </si>
  <si>
    <t>بلمير أيوب</t>
  </si>
  <si>
    <t>حاج بوسيف</t>
  </si>
  <si>
    <t>زيتوني رحيمة</t>
  </si>
  <si>
    <t>بلعتبي محمد عادل</t>
  </si>
  <si>
    <t xml:space="preserve">غراس سارة </t>
  </si>
  <si>
    <t>حمادي كنزة</t>
  </si>
  <si>
    <t xml:space="preserve">سعيدي هاجر لطيفة </t>
  </si>
  <si>
    <t>معطى الله محمد أ</t>
  </si>
  <si>
    <t xml:space="preserve">الهيدور هشام </t>
  </si>
  <si>
    <t>شارف فتح الله</t>
  </si>
  <si>
    <t>كرومي فاطمة ز</t>
  </si>
  <si>
    <t xml:space="preserve">مقنافي فاطمة ز </t>
  </si>
  <si>
    <t xml:space="preserve">بسويعة إيمان </t>
  </si>
  <si>
    <t xml:space="preserve">كرومي  رانيا </t>
  </si>
  <si>
    <t>بسويعة صباح</t>
  </si>
  <si>
    <t xml:space="preserve">رحموني خولة </t>
  </si>
  <si>
    <t>برحيل وداد</t>
  </si>
  <si>
    <t>مفتاح دعاء</t>
  </si>
  <si>
    <t>صاري امير</t>
  </si>
  <si>
    <t>خالدي قويدر</t>
  </si>
  <si>
    <t>عبد المالك منال</t>
  </si>
  <si>
    <t>حمادي قويدر</t>
  </si>
  <si>
    <t>معطى الله محمد امين</t>
  </si>
  <si>
    <t>كرومي فاطمة الزهراء</t>
  </si>
  <si>
    <t>بومدين امال</t>
  </si>
  <si>
    <t xml:space="preserve">رقم </t>
  </si>
  <si>
    <t>البطاقة</t>
  </si>
  <si>
    <t>رقم</t>
  </si>
  <si>
    <t>الدخـــــــــــول</t>
  </si>
  <si>
    <t>الخـــــــــــــــــــــروج</t>
  </si>
  <si>
    <t>تغييـــــــــــــــــر الصـــــفة</t>
  </si>
  <si>
    <t>حــــــــــــــــــــــــــــــــــــــــــــــــــــركة   التلاميــــــــــــــــــــــــــــــــــــــــــذ</t>
  </si>
  <si>
    <t>معلـــــــــــــــــــــــــــــــــــــومــــــــــــــــات      عــــــــــــــــــــــــــــــــــــامة</t>
  </si>
  <si>
    <t>أخر تحديث :</t>
  </si>
  <si>
    <t xml:space="preserve">التعداد العام للتلاميذ بتاريخ : </t>
  </si>
  <si>
    <t>العام</t>
  </si>
  <si>
    <t>الإعادة</t>
  </si>
  <si>
    <t>ن داخلي ممنوح</t>
  </si>
  <si>
    <t>ن داخلي غير ممنوح</t>
  </si>
  <si>
    <t>النصف داخليون</t>
  </si>
  <si>
    <t>الخارجيون</t>
  </si>
  <si>
    <t xml:space="preserve">المجموع العام </t>
  </si>
  <si>
    <t>ذ</t>
  </si>
  <si>
    <t>إ</t>
  </si>
  <si>
    <t>مج</t>
  </si>
  <si>
    <t>ه م</t>
  </si>
  <si>
    <t>ه ك</t>
  </si>
  <si>
    <t>3ع ت01</t>
  </si>
  <si>
    <t>3ع ت02</t>
  </si>
  <si>
    <t>3ع ت03</t>
  </si>
  <si>
    <t>3أ ف01</t>
  </si>
  <si>
    <t>3أ ف02</t>
  </si>
  <si>
    <t>مجموع01</t>
  </si>
  <si>
    <t>2ع ت01</t>
  </si>
  <si>
    <t>2ع ت02</t>
  </si>
  <si>
    <t>2أ ف01</t>
  </si>
  <si>
    <t>مجموع02</t>
  </si>
  <si>
    <t>ج م ع01</t>
  </si>
  <si>
    <t>ج م ع02</t>
  </si>
  <si>
    <t>ج م ع03</t>
  </si>
  <si>
    <t>ج م ع04</t>
  </si>
  <si>
    <t>ج م ع05</t>
  </si>
  <si>
    <t>ج م أ01</t>
  </si>
  <si>
    <t>ج م أ02</t>
  </si>
  <si>
    <t>مجموع03</t>
  </si>
  <si>
    <t>المجموع العام</t>
  </si>
  <si>
    <t xml:space="preserve">ثانوية الخوارزمي </t>
  </si>
  <si>
    <t xml:space="preserve">مغنيـــــة </t>
  </si>
  <si>
    <t>الغيـــــاب</t>
  </si>
  <si>
    <t xml:space="preserve">عدد ساعات </t>
  </si>
  <si>
    <t>عدد س اليوم</t>
  </si>
  <si>
    <t>المعلوم</t>
  </si>
  <si>
    <t>الحجم الساعي اليومي الثالثة ثانوي</t>
  </si>
  <si>
    <t>ح س ي</t>
  </si>
  <si>
    <t>العــدد</t>
  </si>
  <si>
    <t>من</t>
  </si>
  <si>
    <t xml:space="preserve">إلى </t>
  </si>
  <si>
    <t xml:space="preserve">الشهادات المدرسية المنجزة </t>
  </si>
  <si>
    <t>حـــــــــــــــالات  الطـــــــــــرد</t>
  </si>
  <si>
    <t xml:space="preserve">ملاحظات مستشار التربية </t>
  </si>
  <si>
    <t>ندوات - مجالس - زيارات</t>
  </si>
  <si>
    <t>طــرد بدون تقرير</t>
  </si>
  <si>
    <t>طـــرد بتقرير</t>
  </si>
  <si>
    <t>العابد سيدي محمد</t>
  </si>
  <si>
    <t>بوفارس عبد القادر</t>
  </si>
  <si>
    <t>سايح يوسف</t>
  </si>
  <si>
    <t xml:space="preserve">صوفي نصر الدين </t>
  </si>
  <si>
    <t xml:space="preserve">زرعي الشيخ </t>
  </si>
  <si>
    <t>شارف &gt;أسماء</t>
  </si>
  <si>
    <t>سكاك حاج عبد الله</t>
  </si>
  <si>
    <t xml:space="preserve">طيبي محمد </t>
  </si>
  <si>
    <t>مزاري خير الدين</t>
  </si>
  <si>
    <t xml:space="preserve">مبارك زاهية </t>
  </si>
  <si>
    <t>مقدم جميلة</t>
  </si>
  <si>
    <t>حمادي واسيني</t>
  </si>
  <si>
    <t xml:space="preserve">حفص نورية </t>
  </si>
  <si>
    <t xml:space="preserve">مزاري أيمن </t>
  </si>
  <si>
    <t>مزاري عبد الله</t>
  </si>
  <si>
    <t>بن صالح ياسين</t>
  </si>
  <si>
    <t>موسى أيوب</t>
  </si>
  <si>
    <t>وفاة الأقارب</t>
  </si>
  <si>
    <t>قطبي حنان ( 3لغات )</t>
  </si>
  <si>
    <t xml:space="preserve">العربي رانيا </t>
  </si>
  <si>
    <t xml:space="preserve">مفتاح أيمن </t>
  </si>
  <si>
    <t xml:space="preserve">حشماوي إكرام </t>
  </si>
  <si>
    <t>توريرين سيد أحمد</t>
  </si>
  <si>
    <t>مباركي شيماء</t>
  </si>
  <si>
    <t xml:space="preserve">الشيخ ابراهيم </t>
  </si>
  <si>
    <t>بن ساحة جيلالي</t>
  </si>
  <si>
    <t xml:space="preserve">قزوي  محمد حبيب </t>
  </si>
  <si>
    <t xml:space="preserve">مزراق أميرة </t>
  </si>
  <si>
    <t>جوادي خديجة شيماء</t>
  </si>
  <si>
    <t xml:space="preserve">أورابح بشرى </t>
  </si>
  <si>
    <t xml:space="preserve">مخوخي دنيا </t>
  </si>
  <si>
    <t xml:space="preserve">إيشوتي نسرين </t>
  </si>
  <si>
    <t xml:space="preserve">ميري حياة </t>
  </si>
  <si>
    <t>محياوي صفاء</t>
  </si>
  <si>
    <t xml:space="preserve">بلعتبي محمد عادل </t>
  </si>
  <si>
    <t xml:space="preserve">قاشور محمد شعيب </t>
  </si>
  <si>
    <t>بن دلاع مريم منال</t>
  </si>
  <si>
    <t>الأحد</t>
  </si>
  <si>
    <t>الاثنين</t>
  </si>
  <si>
    <t>الربعاء</t>
  </si>
  <si>
    <t>الخميس</t>
  </si>
  <si>
    <t xml:space="preserve">زيارة السيد مفتش التربية الوطنية </t>
  </si>
  <si>
    <t>لادارة الثانويات</t>
  </si>
  <si>
    <t>منصب شاغر</t>
  </si>
  <si>
    <t>بلخوان نهاد</t>
  </si>
  <si>
    <t>سبيع الواسيني</t>
  </si>
  <si>
    <t>ساعد نسرين</t>
  </si>
  <si>
    <t>زقاي شهيناز</t>
  </si>
  <si>
    <t>حمادي عبد الجليل</t>
  </si>
  <si>
    <t>حمادي الواسيني</t>
  </si>
  <si>
    <t>مزاري إبراهيم</t>
  </si>
  <si>
    <t>واسطي عبد السميع</t>
  </si>
  <si>
    <t>بسويعة إيمان</t>
  </si>
  <si>
    <t>بلمختار خولة</t>
  </si>
  <si>
    <t>لعور بوعلام الجيلالي</t>
  </si>
  <si>
    <t>مزاري عماد الدين</t>
  </si>
  <si>
    <t xml:space="preserve">الــى </t>
  </si>
  <si>
    <t>شهادة مدرسية</t>
  </si>
  <si>
    <t>عدد س الغياب</t>
  </si>
  <si>
    <t>العدد :</t>
  </si>
  <si>
    <t>احتجاج</t>
  </si>
  <si>
    <t>ح س اليومي</t>
  </si>
  <si>
    <t>ح س الكلي</t>
  </si>
  <si>
    <t>أ.بوشيخي</t>
  </si>
  <si>
    <t>السنة الأول</t>
  </si>
  <si>
    <t xml:space="preserve">السنة الثانية </t>
  </si>
  <si>
    <t>الثالثة إناث</t>
  </si>
  <si>
    <t xml:space="preserve">الثالثة ذكور </t>
  </si>
  <si>
    <t>مع التعويض</t>
  </si>
  <si>
    <t xml:space="preserve">الجمهورية الجزائرية الديمقراطية الشعبية </t>
  </si>
  <si>
    <t>ثانوية الخوارزمي</t>
  </si>
  <si>
    <t xml:space="preserve">مغنية </t>
  </si>
  <si>
    <t xml:space="preserve">مديرية التربية لولاية تلمسان </t>
  </si>
  <si>
    <t>يوسف حسناء</t>
  </si>
  <si>
    <t>سيفي عبد القادر</t>
  </si>
  <si>
    <t xml:space="preserve">كاملي نبيلة </t>
  </si>
  <si>
    <t>عبد المالك منور</t>
  </si>
  <si>
    <t>ن د ــــــ  خ</t>
  </si>
  <si>
    <t>خ ـــــــ ن د</t>
  </si>
  <si>
    <t xml:space="preserve">أ.بوعريشة </t>
  </si>
  <si>
    <t>أ.عشماوي</t>
  </si>
  <si>
    <t>أ.حاجب</t>
  </si>
  <si>
    <t>أ.ناضور</t>
  </si>
  <si>
    <t>أ.براهمي</t>
  </si>
  <si>
    <t xml:space="preserve">أ.كريب </t>
  </si>
  <si>
    <t>أ.صبيان</t>
  </si>
  <si>
    <t xml:space="preserve">أ.قان </t>
  </si>
  <si>
    <t>أ.صفراوي</t>
  </si>
  <si>
    <t>أ.أجد</t>
  </si>
  <si>
    <t>أ.رابحي</t>
  </si>
  <si>
    <t>أ.زغودي</t>
  </si>
  <si>
    <t>أ.موس</t>
  </si>
  <si>
    <t>أ.فارس</t>
  </si>
  <si>
    <t>أ.تربش</t>
  </si>
  <si>
    <t>التسجيلات</t>
  </si>
  <si>
    <t>1ع5</t>
  </si>
  <si>
    <t>أ.فراج</t>
  </si>
  <si>
    <t>3أ ف</t>
  </si>
  <si>
    <t xml:space="preserve">مشرفي التربية </t>
  </si>
  <si>
    <t xml:space="preserve">الرتب </t>
  </si>
  <si>
    <t>التبريرات</t>
  </si>
  <si>
    <t>حجاز محمد</t>
  </si>
  <si>
    <t xml:space="preserve">التقرير اليومي للاستشارة  </t>
  </si>
  <si>
    <t xml:space="preserve">مواظبة التلاميذ : </t>
  </si>
  <si>
    <t>الغيـــــــاب عن الدروس</t>
  </si>
  <si>
    <t xml:space="preserve">الغيـــــــاب في النظـام  النصف داخلي </t>
  </si>
  <si>
    <t>المسجلون</t>
  </si>
  <si>
    <t xml:space="preserve">ملاحظـــــــــات </t>
  </si>
  <si>
    <t>حــــركة   التلاميـــــذ</t>
  </si>
  <si>
    <t xml:space="preserve">غيابات و تأخرات مساعدي التربية  و موطفي عقود  ما قبل التشغيل </t>
  </si>
  <si>
    <t xml:space="preserve">تعويــض الدروس الضـــــائعــة </t>
  </si>
  <si>
    <t xml:space="preserve">الفترة الصباحية </t>
  </si>
  <si>
    <t xml:space="preserve">الفترة المسائية </t>
  </si>
  <si>
    <t xml:space="preserve">قضايا سلــوكية </t>
  </si>
  <si>
    <t>الحوادث المدرسية :</t>
  </si>
  <si>
    <t>الصحة المدرسية :</t>
  </si>
  <si>
    <t xml:space="preserve">ملاحظات مختلفة : </t>
  </si>
  <si>
    <t>ملاحظات السيد الناظــر</t>
  </si>
  <si>
    <t>ظــروف التـمـدرس</t>
  </si>
  <si>
    <t>مرض مفاجئ</t>
  </si>
  <si>
    <t xml:space="preserve">مرض </t>
  </si>
  <si>
    <t xml:space="preserve">أ.بومانة </t>
  </si>
  <si>
    <t>مليوي عبد العزيز</t>
  </si>
  <si>
    <t>حمادي مراد</t>
  </si>
  <si>
    <t>بن سبع حنان</t>
  </si>
  <si>
    <t>برودي عفاف</t>
  </si>
  <si>
    <t>خثيري أسامة</t>
  </si>
  <si>
    <t>قيشع بدر الدين</t>
  </si>
  <si>
    <t xml:space="preserve">عبد المالك فاطمة </t>
  </si>
  <si>
    <t>عايشي عربية فاطمة</t>
  </si>
  <si>
    <t>تقرير ضد التلميذ قطي محمد(1ع2) مادة الرياضيات</t>
  </si>
  <si>
    <t>بن يحي محمد</t>
  </si>
  <si>
    <t>لعراجي احمد</t>
  </si>
  <si>
    <t>شويرف نسمة</t>
  </si>
  <si>
    <t>طالبي حفيظة</t>
  </si>
  <si>
    <t>بناصرمحمد</t>
  </si>
  <si>
    <t>بن عبد الله هدى</t>
  </si>
  <si>
    <t xml:space="preserve">بن علي فاطمة </t>
  </si>
  <si>
    <t>بن خلفون محمد</t>
  </si>
  <si>
    <t>فيلالي سهام</t>
  </si>
  <si>
    <t>قطبي مرا د</t>
  </si>
  <si>
    <t>حوالف شرف الدين</t>
  </si>
  <si>
    <t>جديد رشيد</t>
  </si>
  <si>
    <t>جنان نعيمة</t>
  </si>
  <si>
    <t>حماد معمر</t>
  </si>
  <si>
    <t>بطهري نريمان ايمان</t>
  </si>
  <si>
    <t>حسيني محمد</t>
  </si>
  <si>
    <t>سي بشير محمد</t>
  </si>
  <si>
    <t>وافي حليمة</t>
  </si>
  <si>
    <t>قرمودي عبد الرحيم</t>
  </si>
  <si>
    <t>برمضان ليلى</t>
  </si>
  <si>
    <t>قوال فاطمة الزهرة</t>
  </si>
  <si>
    <t>مهاجي سعاد</t>
  </si>
  <si>
    <t>بادة وفاء</t>
  </si>
  <si>
    <t>عاشورة نريمان</t>
  </si>
  <si>
    <t>برابح امينة</t>
  </si>
  <si>
    <t>بلعربي يوسف</t>
  </si>
  <si>
    <t>عباس عبد الله</t>
  </si>
  <si>
    <t>عتبي احمد</t>
  </si>
  <si>
    <t>زغودي محمد</t>
  </si>
  <si>
    <t>فريد حار امينة</t>
  </si>
  <si>
    <t>سحنون نرجس</t>
  </si>
  <si>
    <t>مسعود وفاء</t>
  </si>
  <si>
    <t>مزوار محمد</t>
  </si>
  <si>
    <t>درنوح محمد</t>
  </si>
  <si>
    <t>اوزليفي ليلى</t>
  </si>
  <si>
    <t>يوسف اكرام</t>
  </si>
  <si>
    <t>بلعباسي سمرة</t>
  </si>
  <si>
    <t>أحمد أمينة</t>
  </si>
  <si>
    <t>اوسدي حسين</t>
  </si>
  <si>
    <t>قناد عبد الخالق</t>
  </si>
  <si>
    <t>كنزي خيرالدين</t>
  </si>
  <si>
    <t>هـ كهربائية</t>
  </si>
  <si>
    <t>هـ ميكانيكية</t>
  </si>
  <si>
    <t>عربية</t>
  </si>
  <si>
    <t>ع اجتماعية</t>
  </si>
  <si>
    <t>ت اقتصاد</t>
  </si>
  <si>
    <t>فرنسية</t>
  </si>
  <si>
    <t>اسبانية</t>
  </si>
  <si>
    <t>ت بدنية</t>
  </si>
  <si>
    <t>الأحــد</t>
  </si>
  <si>
    <t>09-08</t>
  </si>
  <si>
    <t>2ع ت</t>
  </si>
  <si>
    <t>ج م ع1</t>
  </si>
  <si>
    <t>3آف</t>
  </si>
  <si>
    <t>ج م ع4</t>
  </si>
  <si>
    <t>ج م ع2</t>
  </si>
  <si>
    <t>3ع ت 1</t>
  </si>
  <si>
    <t>2آف 2</t>
  </si>
  <si>
    <t>ج م آ2</t>
  </si>
  <si>
    <t>2ل أ</t>
  </si>
  <si>
    <t>3ل أ</t>
  </si>
  <si>
    <t>ج م ع3</t>
  </si>
  <si>
    <t>10-09</t>
  </si>
  <si>
    <t>2آف 1</t>
  </si>
  <si>
    <t>11-10</t>
  </si>
  <si>
    <t>ج م آ1</t>
  </si>
  <si>
    <t>12-11</t>
  </si>
  <si>
    <t>14-13</t>
  </si>
  <si>
    <t>15-14</t>
  </si>
  <si>
    <t>16-15</t>
  </si>
  <si>
    <t>17-16</t>
  </si>
  <si>
    <t>الإثنين</t>
  </si>
  <si>
    <t>الأربعاء</t>
  </si>
  <si>
    <t>ج م ع2/4</t>
  </si>
  <si>
    <t>ج م ع 2</t>
  </si>
  <si>
    <t>الأحـــــــــــد</t>
  </si>
  <si>
    <t>التوقيـــــــــــــــــــت     الأسبـــــــــــــــــوعي</t>
  </si>
  <si>
    <t>أريد أن أعمل زر ( استدعاء التوقيت اليومي ) من شيت البيانات و احطه في المجال B105:L151 و هذا حسب الأيام يعني كل ما أغير اليوم في الخلية G4  و أقوم بالضغط على زر استدعاء التوقيت يطلع لي التوقيت الخاص بذلك اليوم من شيت البيانات</t>
  </si>
</sst>
</file>

<file path=xl/styles.xml><?xml version="1.0" encoding="utf-8"?>
<styleSheet xmlns="http://schemas.openxmlformats.org/spreadsheetml/2006/main">
  <numFmts count="4">
    <numFmt numFmtId="164" formatCode="[$-1010000]yyyy/mm/dd;@"/>
    <numFmt numFmtId="165" formatCode="0.00;[Red]0.00"/>
    <numFmt numFmtId="166" formatCode="00"/>
    <numFmt numFmtId="167" formatCode="[$-10B0000]d\ mmmm\ yyyy;@"/>
  </numFmts>
  <fonts count="11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Sakkal Majalla"/>
    </font>
    <font>
      <b/>
      <sz val="12"/>
      <color rgb="FF000000"/>
      <name val="Sakkal Majalla"/>
    </font>
    <font>
      <u/>
      <sz val="12"/>
      <color rgb="FF000000"/>
      <name val="Sakkal Majalla"/>
    </font>
    <font>
      <sz val="12"/>
      <color rgb="FF000000"/>
      <name val="Sakkal Majalla"/>
    </font>
    <font>
      <b/>
      <sz val="12"/>
      <color rgb="FFFF0000"/>
      <name val="Sakkal Majalla"/>
    </font>
    <font>
      <sz val="12"/>
      <name val="Sakkal Majalla"/>
    </font>
    <font>
      <sz val="11"/>
      <name val="Sakkal Majalla"/>
    </font>
    <font>
      <sz val="10"/>
      <name val="Sakkal Majalla"/>
    </font>
    <font>
      <b/>
      <sz val="12"/>
      <name val="Sakkal Majalla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u/>
      <sz val="16"/>
      <color rgb="FF000000"/>
      <name val="Times New Roman"/>
      <family val="1"/>
    </font>
    <font>
      <b/>
      <sz val="16"/>
      <color rgb="FFFF0000"/>
      <name val="Times New Roman"/>
      <family val="1"/>
    </font>
    <font>
      <b/>
      <sz val="16"/>
      <color rgb="FF000000"/>
      <name val="Sakkal Majalla"/>
    </font>
    <font>
      <b/>
      <sz val="20"/>
      <color rgb="FFFFC000"/>
      <name val="Times New Roman"/>
      <family val="1"/>
    </font>
    <font>
      <b/>
      <sz val="18"/>
      <color rgb="FF000000"/>
      <name val="Sakkal Majalla"/>
    </font>
    <font>
      <sz val="16"/>
      <name val="Sakkal Majalla"/>
    </font>
    <font>
      <sz val="16"/>
      <color rgb="FFFF0000"/>
      <name val="Times New Roman"/>
      <family val="1"/>
    </font>
    <font>
      <b/>
      <sz val="22"/>
      <color rgb="FFFFFF00"/>
      <name val="Times New Roman"/>
      <family val="1"/>
    </font>
    <font>
      <b/>
      <sz val="24"/>
      <color rgb="FF00B050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00"/>
      <name val="Sakkal Majalla"/>
    </font>
    <font>
      <u/>
      <sz val="11"/>
      <color rgb="FF000000"/>
      <name val="Sultan bold"/>
      <charset val="178"/>
    </font>
    <font>
      <b/>
      <u/>
      <sz val="16"/>
      <color rgb="FF000000"/>
      <name val="Sakkal Majalla"/>
    </font>
    <font>
      <b/>
      <sz val="14"/>
      <color rgb="FFFF0000"/>
      <name val="Sakkal Majalla"/>
    </font>
    <font>
      <sz val="48"/>
      <color rgb="FF000000"/>
      <name val="Sakkal Majalla"/>
    </font>
    <font>
      <b/>
      <sz val="16"/>
      <color rgb="FFFF0000"/>
      <name val="Sakkal Majalla"/>
    </font>
    <font>
      <b/>
      <sz val="16"/>
      <color rgb="FF0000FF"/>
      <name val="Sakkal Majalla"/>
    </font>
    <font>
      <b/>
      <sz val="16"/>
      <name val="Sakkal Majalla"/>
    </font>
    <font>
      <b/>
      <sz val="14"/>
      <name val="Sakkal Majalla"/>
    </font>
    <font>
      <b/>
      <sz val="16"/>
      <color rgb="FFFFFFFF"/>
      <name val="Sakkal Majalla"/>
    </font>
    <font>
      <b/>
      <sz val="18"/>
      <color rgb="FFFFFFFF"/>
      <name val="Sakkal Majalla"/>
    </font>
    <font>
      <b/>
      <u/>
      <sz val="14"/>
      <color rgb="FF000000"/>
      <name val="Sakkal Majalla"/>
    </font>
    <font>
      <b/>
      <sz val="18"/>
      <color theme="1"/>
      <name val="Sakkal Majalla"/>
    </font>
    <font>
      <u/>
      <sz val="20"/>
      <color theme="1"/>
      <name val="Sultan Medium"/>
      <charset val="178"/>
    </font>
    <font>
      <b/>
      <sz val="18"/>
      <color theme="1"/>
      <name val="Arabic Typesetting"/>
      <family val="4"/>
    </font>
    <font>
      <b/>
      <sz val="26"/>
      <color theme="1"/>
      <name val="Alawi Naskh"/>
      <charset val="178"/>
    </font>
    <font>
      <sz val="13"/>
      <color theme="1"/>
      <name val="Sultan Medium"/>
      <charset val="178"/>
    </font>
    <font>
      <b/>
      <sz val="12"/>
      <color theme="1"/>
      <name val="Arabic Typesetting"/>
      <family val="4"/>
    </font>
    <font>
      <b/>
      <sz val="12"/>
      <name val="Arabic Typesetting"/>
      <family val="4"/>
    </font>
    <font>
      <b/>
      <sz val="12"/>
      <color theme="1"/>
      <name val="Andalus"/>
      <family val="1"/>
    </font>
    <font>
      <b/>
      <sz val="12"/>
      <name val="Andalus"/>
      <family val="1"/>
    </font>
    <font>
      <b/>
      <sz val="12"/>
      <color rgb="FFFFFF00"/>
      <name val="Arabic Typesetting"/>
      <family val="4"/>
    </font>
    <font>
      <b/>
      <sz val="11"/>
      <color rgb="FFFFFF00"/>
      <name val="Andalus"/>
      <family val="1"/>
    </font>
    <font>
      <b/>
      <sz val="11"/>
      <color rgb="FFFF0000"/>
      <name val="Andalus"/>
      <family val="1"/>
    </font>
    <font>
      <b/>
      <sz val="12"/>
      <color rgb="FFFF0000"/>
      <name val="Arabic Typesetting"/>
      <family val="4"/>
    </font>
    <font>
      <sz val="13"/>
      <color theme="1"/>
      <name val="Simplified Arabic Fixed"/>
      <family val="3"/>
      <charset val="178"/>
    </font>
    <font>
      <sz val="14"/>
      <color rgb="FF000000"/>
      <name val="Sakkal Majalla"/>
    </font>
    <font>
      <u/>
      <sz val="12"/>
      <color rgb="FF000000"/>
      <name val="Sultan bold"/>
      <charset val="178"/>
    </font>
    <font>
      <sz val="13"/>
      <color rgb="FFFF0000"/>
      <name val="Sultan Medium"/>
      <charset val="178"/>
    </font>
    <font>
      <b/>
      <sz val="11"/>
      <name val="Sakkal Majalla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3"/>
      <color rgb="FF0000FF"/>
      <name val="Times New Roman"/>
      <family val="1"/>
    </font>
    <font>
      <b/>
      <sz val="16"/>
      <color rgb="FF0000FF"/>
      <name val="Times New Roman"/>
      <family val="1"/>
    </font>
    <font>
      <sz val="13"/>
      <color rgb="FF008000"/>
      <name val="Times New Roman"/>
      <family val="1"/>
    </font>
    <font>
      <b/>
      <sz val="16"/>
      <color rgb="FF008000"/>
      <name val="Times New Roman"/>
      <family val="1"/>
    </font>
    <font>
      <sz val="14"/>
      <name val="Sakkal Majalla"/>
    </font>
    <font>
      <b/>
      <sz val="11"/>
      <name val="Times New Roman"/>
      <family val="1"/>
    </font>
    <font>
      <b/>
      <sz val="14"/>
      <name val="Times New Roman"/>
      <family val="1"/>
    </font>
    <font>
      <sz val="13"/>
      <color rgb="FFFFFF00"/>
      <name val="Sultan Medium"/>
      <charset val="178"/>
    </font>
    <font>
      <b/>
      <sz val="22"/>
      <color rgb="FF000000"/>
      <name val="Sakkal Majalla"/>
    </font>
    <font>
      <sz val="22"/>
      <color theme="1"/>
      <name val="Calibri"/>
      <family val="2"/>
      <charset val="178"/>
      <scheme val="minor"/>
    </font>
    <font>
      <sz val="12"/>
      <color theme="1"/>
      <name val="Sultan normal"/>
      <charset val="178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2"/>
      <color rgb="FFFF0000"/>
      <name val="Sultan normal"/>
      <charset val="178"/>
    </font>
    <font>
      <sz val="11"/>
      <color rgb="FF00B050"/>
      <name val="Calibri"/>
      <family val="2"/>
      <charset val="178"/>
      <scheme val="minor"/>
    </font>
    <font>
      <sz val="12"/>
      <color rgb="FF00B050"/>
      <name val="Sultan normal"/>
      <charset val="178"/>
    </font>
    <font>
      <sz val="11"/>
      <color rgb="FF0000FF"/>
      <name val="Calibri"/>
      <family val="2"/>
      <charset val="178"/>
      <scheme val="minor"/>
    </font>
    <font>
      <sz val="12"/>
      <color rgb="FF0000FF"/>
      <name val="Sultan normal"/>
      <charset val="178"/>
    </font>
    <font>
      <b/>
      <sz val="9"/>
      <color rgb="FF000000"/>
      <name val="Sakkal Majalla"/>
    </font>
    <font>
      <sz val="18"/>
      <color theme="1"/>
      <name val="Sultan Medium"/>
      <charset val="178"/>
    </font>
    <font>
      <b/>
      <u/>
      <sz val="11"/>
      <color theme="1"/>
      <name val="Sultan Medium"/>
      <charset val="178"/>
    </font>
    <font>
      <u/>
      <sz val="12"/>
      <color theme="1"/>
      <name val="Sultan Medium"/>
      <charset val="178"/>
    </font>
    <font>
      <b/>
      <u/>
      <sz val="12"/>
      <color theme="1"/>
      <name val="Sultan Medium"/>
      <charset val="178"/>
    </font>
    <font>
      <b/>
      <u/>
      <sz val="14"/>
      <color theme="1"/>
      <name val="Sultan Medium"/>
      <charset val="178"/>
    </font>
    <font>
      <sz val="16"/>
      <color theme="1"/>
      <name val="Hesham Bold"/>
      <charset val="178"/>
    </font>
    <font>
      <sz val="14"/>
      <color rgb="FF000000"/>
      <name val="Hesham Bold"/>
      <charset val="178"/>
    </font>
    <font>
      <sz val="16"/>
      <name val="Hesham Bold"/>
      <charset val="178"/>
    </font>
    <font>
      <i/>
      <sz val="11"/>
      <color theme="1"/>
      <name val="Calibri"/>
      <family val="2"/>
      <scheme val="minor"/>
    </font>
    <font>
      <sz val="13"/>
      <color theme="1"/>
      <name val="Calibri"/>
      <family val="2"/>
      <charset val="178"/>
      <scheme val="minor"/>
    </font>
    <font>
      <b/>
      <sz val="22"/>
      <color theme="1"/>
      <name val="Pen Kufi"/>
      <charset val="178"/>
    </font>
    <font>
      <sz val="22"/>
      <color theme="1"/>
      <name val="Stencil"/>
      <family val="5"/>
    </font>
    <font>
      <b/>
      <sz val="14"/>
      <color theme="1"/>
      <name val="Calibri"/>
      <family val="2"/>
      <scheme val="minor"/>
    </font>
    <font>
      <b/>
      <sz val="11"/>
      <color theme="1"/>
      <name val="Hesham Bold"/>
      <charset val="178"/>
    </font>
    <font>
      <b/>
      <sz val="16"/>
      <color theme="1"/>
      <name val="Hesham Bold"/>
      <charset val="178"/>
    </font>
    <font>
      <b/>
      <sz val="14"/>
      <color theme="1"/>
      <name val="Sakkal Majalla"/>
    </font>
    <font>
      <b/>
      <sz val="13"/>
      <name val="Sakkal Majalla"/>
    </font>
    <font>
      <sz val="14"/>
      <color theme="1"/>
      <name val="Calibri"/>
      <family val="2"/>
      <charset val="178"/>
      <scheme val="minor"/>
    </font>
    <font>
      <b/>
      <sz val="18"/>
      <name val="Sakkal Majalla"/>
    </font>
    <font>
      <sz val="11"/>
      <color indexed="8"/>
      <name val="Calibri"/>
      <family val="2"/>
    </font>
    <font>
      <sz val="11"/>
      <color theme="0"/>
      <name val="Calibri"/>
      <family val="2"/>
      <charset val="178"/>
      <scheme val="minor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Calibri"/>
      <family val="2"/>
      <charset val="178"/>
      <scheme val="minor"/>
    </font>
    <font>
      <sz val="14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7030A0"/>
      <name val="Times New Roman"/>
      <family val="1"/>
    </font>
    <font>
      <b/>
      <sz val="10"/>
      <color rgb="FFFF0000"/>
      <name val="Sakkal Majalla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4"/>
      <color rgb="FF7030A0"/>
      <name val="Times New Roman"/>
      <family val="1"/>
    </font>
    <font>
      <sz val="14"/>
      <color indexed="8"/>
      <name val="Calibri"/>
      <family val="2"/>
    </font>
    <font>
      <b/>
      <sz val="48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26"/>
      <name val="Calibri"/>
      <family val="2"/>
      <charset val="178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7">
    <xf numFmtId="0" fontId="0" fillId="0" borderId="0" xfId="0"/>
    <xf numFmtId="0" fontId="4" fillId="0" borderId="0" xfId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1" applyFont="1" applyFill="1" applyBorder="1"/>
    <xf numFmtId="0" fontId="5" fillId="0" borderId="2" xfId="1" applyFont="1" applyFill="1" applyBorder="1"/>
    <xf numFmtId="166" fontId="5" fillId="0" borderId="21" xfId="1" applyNumberFormat="1" applyFont="1" applyFill="1" applyBorder="1" applyAlignment="1">
      <alignment horizontal="center" vertical="center" wrapText="1"/>
    </xf>
    <xf numFmtId="166" fontId="5" fillId="0" borderId="8" xfId="1" applyNumberFormat="1" applyFont="1" applyFill="1" applyBorder="1" applyAlignment="1">
      <alignment horizontal="center" vertical="center" wrapText="1"/>
    </xf>
    <xf numFmtId="166" fontId="5" fillId="0" borderId="22" xfId="1" applyNumberFormat="1" applyFont="1" applyFill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7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readingOrder="2"/>
    </xf>
    <xf numFmtId="0" fontId="7" fillId="0" borderId="12" xfId="1" applyFont="1" applyFill="1" applyBorder="1" applyAlignment="1">
      <alignment horizontal="center" vertical="center" readingOrder="2"/>
    </xf>
    <xf numFmtId="0" fontId="7" fillId="0" borderId="11" xfId="1" applyFont="1" applyFill="1" applyBorder="1" applyAlignment="1">
      <alignment horizontal="center" vertical="center" readingOrder="2"/>
    </xf>
    <xf numFmtId="0" fontId="7" fillId="0" borderId="9" xfId="1" applyFont="1" applyFill="1" applyBorder="1" applyAlignment="1">
      <alignment horizontal="center" vertical="center" readingOrder="2"/>
    </xf>
    <xf numFmtId="0" fontId="7" fillId="0" borderId="11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readingOrder="2"/>
    </xf>
    <xf numFmtId="0" fontId="8" fillId="0" borderId="8" xfId="1" applyFont="1" applyFill="1" applyBorder="1" applyAlignment="1">
      <alignment horizontal="center" vertical="center" readingOrder="2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5" fillId="0" borderId="8" xfId="1" applyFont="1" applyFill="1" applyBorder="1"/>
    <xf numFmtId="0" fontId="7" fillId="0" borderId="34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4" fillId="5" borderId="0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5" fillId="6" borderId="0" xfId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7" fillId="9" borderId="0" xfId="1" applyFont="1" applyFill="1" applyBorder="1" applyAlignment="1">
      <alignment horizontal="center" vertical="center"/>
    </xf>
    <xf numFmtId="0" fontId="18" fillId="3" borderId="3" xfId="1" applyFont="1" applyFill="1" applyBorder="1" applyAlignment="1">
      <alignment horizontal="center" vertical="center"/>
    </xf>
    <xf numFmtId="0" fontId="3" fillId="0" borderId="30" xfId="1" applyFont="1" applyFill="1" applyBorder="1" applyAlignment="1"/>
    <xf numFmtId="0" fontId="2" fillId="0" borderId="0" xfId="1" applyFont="1" applyFill="1" applyBorder="1" applyAlignment="1"/>
    <xf numFmtId="0" fontId="3" fillId="0" borderId="2" xfId="1" applyFont="1" applyFill="1" applyBorder="1" applyAlignment="1">
      <alignment vertical="center" wrapText="1"/>
    </xf>
    <xf numFmtId="0" fontId="5" fillId="0" borderId="11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wrapText="1"/>
    </xf>
    <xf numFmtId="0" fontId="19" fillId="11" borderId="0" xfId="0" applyFont="1" applyFill="1" applyAlignment="1">
      <alignment horizontal="center" vertical="center" wrapText="1"/>
    </xf>
    <xf numFmtId="0" fontId="11" fillId="12" borderId="0" xfId="0" applyFont="1" applyFill="1" applyAlignment="1">
      <alignment horizontal="center" vertical="center" wrapText="1"/>
    </xf>
    <xf numFmtId="166" fontId="6" fillId="0" borderId="8" xfId="1" applyNumberFormat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24" fillId="0" borderId="1" xfId="1" applyFont="1" applyFill="1" applyBorder="1"/>
    <xf numFmtId="0" fontId="24" fillId="0" borderId="5" xfId="1" applyFont="1" applyFill="1" applyBorder="1" applyAlignment="1"/>
    <xf numFmtId="0" fontId="24" fillId="0" borderId="1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26" fillId="11" borderId="8" xfId="0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 wrapText="1"/>
    </xf>
    <xf numFmtId="0" fontId="28" fillId="11" borderId="8" xfId="0" applyFont="1" applyFill="1" applyBorder="1" applyAlignment="1">
      <alignment horizontal="center" vertical="center"/>
    </xf>
    <xf numFmtId="0" fontId="29" fillId="13" borderId="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 vertical="center"/>
    </xf>
    <xf numFmtId="0" fontId="7" fillId="3" borderId="26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164" fontId="7" fillId="0" borderId="34" xfId="0" applyNumberFormat="1" applyFont="1" applyFill="1" applyBorder="1" applyAlignment="1">
      <alignment vertical="center"/>
    </xf>
    <xf numFmtId="164" fontId="7" fillId="0" borderId="37" xfId="0" applyNumberFormat="1" applyFont="1" applyFill="1" applyBorder="1" applyAlignment="1">
      <alignment vertical="center"/>
    </xf>
    <xf numFmtId="164" fontId="7" fillId="0" borderId="37" xfId="0" applyNumberFormat="1" applyFont="1" applyFill="1" applyBorder="1" applyAlignment="1">
      <alignment horizontal="center" vertical="center"/>
    </xf>
    <xf numFmtId="164" fontId="7" fillId="0" borderId="38" xfId="0" applyNumberFormat="1" applyFont="1" applyFill="1" applyBorder="1" applyAlignment="1">
      <alignment vertical="center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14" fontId="7" fillId="0" borderId="35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vertical="center"/>
    </xf>
    <xf numFmtId="0" fontId="34" fillId="0" borderId="29" xfId="0" applyFont="1" applyFill="1" applyBorder="1" applyAlignment="1">
      <alignment vertical="center"/>
    </xf>
    <xf numFmtId="0" fontId="5" fillId="0" borderId="29" xfId="0" applyFont="1" applyFill="1" applyBorder="1"/>
    <xf numFmtId="0" fontId="39" fillId="0" borderId="0" xfId="0" applyFont="1" applyFill="1" applyBorder="1"/>
    <xf numFmtId="0" fontId="40" fillId="16" borderId="43" xfId="0" applyFont="1" applyFill="1" applyBorder="1" applyAlignment="1">
      <alignment horizontal="center" vertical="center"/>
    </xf>
    <xf numFmtId="0" fontId="40" fillId="17" borderId="43" xfId="0" applyFont="1" applyFill="1" applyBorder="1" applyAlignment="1">
      <alignment horizontal="center" vertical="center"/>
    </xf>
    <xf numFmtId="0" fontId="40" fillId="11" borderId="43" xfId="0" applyFont="1" applyFill="1" applyBorder="1" applyAlignment="1">
      <alignment horizontal="center" vertical="center"/>
    </xf>
    <xf numFmtId="0" fontId="40" fillId="18" borderId="43" xfId="0" applyFont="1" applyFill="1" applyBorder="1" applyAlignment="1">
      <alignment horizontal="center" vertical="center"/>
    </xf>
    <xf numFmtId="0" fontId="40" fillId="19" borderId="43" xfId="0" applyFont="1" applyFill="1" applyBorder="1" applyAlignment="1">
      <alignment horizontal="center" vertical="center"/>
    </xf>
    <xf numFmtId="0" fontId="40" fillId="12" borderId="43" xfId="0" applyFont="1" applyFill="1" applyBorder="1" applyAlignment="1">
      <alignment horizontal="center" vertical="center"/>
    </xf>
    <xf numFmtId="0" fontId="41" fillId="16" borderId="43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42" fillId="17" borderId="8" xfId="0" applyFont="1" applyFill="1" applyBorder="1" applyAlignment="1">
      <alignment horizontal="center" vertical="center"/>
    </xf>
    <xf numFmtId="0" fontId="42" fillId="11" borderId="8" xfId="0" applyFont="1" applyFill="1" applyBorder="1" applyAlignment="1">
      <alignment horizontal="center" vertical="center"/>
    </xf>
    <xf numFmtId="0" fontId="42" fillId="18" borderId="8" xfId="0" applyFont="1" applyFill="1" applyBorder="1" applyAlignment="1">
      <alignment horizontal="center" vertical="center"/>
    </xf>
    <xf numFmtId="0" fontId="42" fillId="19" borderId="8" xfId="0" applyFont="1" applyFill="1" applyBorder="1" applyAlignment="1">
      <alignment horizontal="center" vertical="center"/>
    </xf>
    <xf numFmtId="0" fontId="42" fillId="12" borderId="8" xfId="0" applyFont="1" applyFill="1" applyBorder="1" applyAlignment="1">
      <alignment horizontal="center" vertical="center"/>
    </xf>
    <xf numFmtId="0" fontId="43" fillId="16" borderId="8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6" fillId="16" borderId="8" xfId="0" applyFont="1" applyFill="1" applyBorder="1" applyAlignment="1">
      <alignment horizontal="center" vertical="center"/>
    </xf>
    <xf numFmtId="0" fontId="46" fillId="11" borderId="8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4" fontId="48" fillId="0" borderId="0" xfId="0" applyNumberFormat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23" fillId="3" borderId="0" xfId="1" applyFont="1" applyFill="1" applyBorder="1"/>
    <xf numFmtId="0" fontId="49" fillId="3" borderId="0" xfId="1" applyFont="1" applyFill="1" applyBorder="1"/>
    <xf numFmtId="0" fontId="5" fillId="0" borderId="2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/>
    </xf>
    <xf numFmtId="166" fontId="5" fillId="0" borderId="21" xfId="1" applyNumberFormat="1" applyFont="1" applyFill="1" applyBorder="1" applyAlignment="1">
      <alignment horizontal="center" vertical="center" wrapText="1"/>
    </xf>
    <xf numFmtId="166" fontId="5" fillId="0" borderId="22" xfId="1" applyNumberFormat="1" applyFont="1" applyFill="1" applyBorder="1" applyAlignment="1">
      <alignment horizontal="center" vertical="center" wrapText="1"/>
    </xf>
    <xf numFmtId="0" fontId="51" fillId="11" borderId="0" xfId="0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right" vertical="center" wrapText="1"/>
    </xf>
    <xf numFmtId="0" fontId="5" fillId="0" borderId="8" xfId="1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0" fillId="0" borderId="0" xfId="0" applyBorder="1"/>
    <xf numFmtId="0" fontId="5" fillId="0" borderId="12" xfId="1" applyFont="1" applyFill="1" applyBorder="1" applyAlignment="1">
      <alignment horizontal="center" wrapText="1"/>
    </xf>
    <xf numFmtId="166" fontId="49" fillId="0" borderId="34" xfId="1" applyNumberFormat="1" applyFont="1" applyFill="1" applyBorder="1" applyAlignment="1">
      <alignment horizontal="center" vertical="center" wrapText="1"/>
    </xf>
    <xf numFmtId="166" fontId="49" fillId="0" borderId="37" xfId="1" applyNumberFormat="1" applyFont="1" applyFill="1" applyBorder="1" applyAlignment="1">
      <alignment horizontal="center" vertical="center" wrapText="1"/>
    </xf>
    <xf numFmtId="166" fontId="49" fillId="0" borderId="38" xfId="1" applyNumberFormat="1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 vertical="center" wrapText="1"/>
    </xf>
    <xf numFmtId="166" fontId="49" fillId="0" borderId="0" xfId="1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vertical="center"/>
    </xf>
    <xf numFmtId="0" fontId="7" fillId="0" borderId="7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52" fillId="0" borderId="2" xfId="0" applyFont="1" applyFill="1" applyBorder="1" applyAlignment="1">
      <alignment vertical="center" textRotation="90"/>
    </xf>
    <xf numFmtId="0" fontId="52" fillId="0" borderId="3" xfId="0" applyFont="1" applyFill="1" applyBorder="1" applyAlignment="1">
      <alignment vertical="center" textRotation="90"/>
    </xf>
    <xf numFmtId="0" fontId="7" fillId="0" borderId="3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4" xfId="1" applyFont="1" applyFill="1" applyBorder="1"/>
    <xf numFmtId="0" fontId="7" fillId="0" borderId="28" xfId="0" applyFont="1" applyFill="1" applyBorder="1" applyAlignment="1">
      <alignment horizontal="center"/>
    </xf>
    <xf numFmtId="0" fontId="53" fillId="0" borderId="0" xfId="0" applyFont="1" applyFill="1" applyBorder="1"/>
    <xf numFmtId="0" fontId="53" fillId="0" borderId="8" xfId="0" applyFont="1" applyFill="1" applyBorder="1" applyAlignment="1">
      <alignment horizontal="center" vertical="center"/>
    </xf>
    <xf numFmtId="0" fontId="54" fillId="11" borderId="8" xfId="0" applyFont="1" applyFill="1" applyBorder="1" applyAlignment="1">
      <alignment horizontal="center" vertical="center"/>
    </xf>
    <xf numFmtId="0" fontId="53" fillId="0" borderId="43" xfId="0" applyFont="1" applyFill="1" applyBorder="1" applyAlignment="1">
      <alignment horizontal="center" vertical="center"/>
    </xf>
    <xf numFmtId="0" fontId="53" fillId="0" borderId="8" xfId="0" applyFont="1" applyFill="1" applyBorder="1"/>
    <xf numFmtId="0" fontId="55" fillId="20" borderId="8" xfId="0" applyFont="1" applyFill="1" applyBorder="1" applyAlignment="1">
      <alignment horizontal="center" vertical="center"/>
    </xf>
    <xf numFmtId="0" fontId="57" fillId="21" borderId="8" xfId="0" applyFont="1" applyFill="1" applyBorder="1" applyAlignment="1">
      <alignment horizontal="center" vertical="center"/>
    </xf>
    <xf numFmtId="166" fontId="31" fillId="0" borderId="3" xfId="0" applyNumberFormat="1" applyFont="1" applyFill="1" applyBorder="1" applyAlignment="1">
      <alignment horizontal="center" vertical="center"/>
    </xf>
    <xf numFmtId="1" fontId="60" fillId="0" borderId="34" xfId="0" applyNumberFormat="1" applyFont="1" applyFill="1" applyBorder="1" applyAlignment="1">
      <alignment horizontal="center"/>
    </xf>
    <xf numFmtId="1" fontId="61" fillId="0" borderId="37" xfId="0" applyNumberFormat="1" applyFont="1" applyFill="1" applyBorder="1" applyAlignment="1">
      <alignment horizontal="center"/>
    </xf>
    <xf numFmtId="1" fontId="61" fillId="0" borderId="35" xfId="0" applyNumberFormat="1" applyFont="1" applyFill="1" applyBorder="1" applyAlignment="1">
      <alignment horizontal="center"/>
    </xf>
    <xf numFmtId="1" fontId="61" fillId="0" borderId="28" xfId="0" applyNumberFormat="1" applyFont="1" applyFill="1" applyBorder="1" applyAlignment="1">
      <alignment horizontal="center"/>
    </xf>
    <xf numFmtId="1" fontId="61" fillId="0" borderId="34" xfId="0" applyNumberFormat="1" applyFont="1" applyFill="1" applyBorder="1" applyAlignment="1">
      <alignment horizontal="center"/>
    </xf>
    <xf numFmtId="0" fontId="14" fillId="11" borderId="58" xfId="0" applyFont="1" applyFill="1" applyBorder="1" applyAlignment="1">
      <alignment vertical="center" wrapText="1"/>
    </xf>
    <xf numFmtId="0" fontId="14" fillId="11" borderId="20" xfId="0" applyFont="1" applyFill="1" applyBorder="1" applyAlignment="1">
      <alignment vertical="center" wrapText="1"/>
    </xf>
    <xf numFmtId="0" fontId="56" fillId="20" borderId="58" xfId="0" applyFont="1" applyFill="1" applyBorder="1" applyAlignment="1">
      <alignment vertical="center" wrapText="1"/>
    </xf>
    <xf numFmtId="0" fontId="56" fillId="20" borderId="20" xfId="0" applyFont="1" applyFill="1" applyBorder="1" applyAlignment="1">
      <alignment vertical="center" wrapText="1"/>
    </xf>
    <xf numFmtId="0" fontId="58" fillId="21" borderId="58" xfId="0" applyFont="1" applyFill="1" applyBorder="1" applyAlignment="1">
      <alignment vertical="center" wrapText="1"/>
    </xf>
    <xf numFmtId="0" fontId="58" fillId="21" borderId="20" xfId="0" applyFont="1" applyFill="1" applyBorder="1" applyAlignment="1">
      <alignment vertical="center" wrapText="1"/>
    </xf>
    <xf numFmtId="166" fontId="49" fillId="0" borderId="8" xfId="1" applyNumberFormat="1" applyFont="1" applyFill="1" applyBorder="1" applyAlignment="1">
      <alignment horizontal="center" vertical="center" wrapText="1"/>
    </xf>
    <xf numFmtId="166" fontId="26" fillId="0" borderId="8" xfId="1" applyNumberFormat="1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wrapText="1"/>
    </xf>
    <xf numFmtId="0" fontId="0" fillId="0" borderId="0" xfId="0" applyFill="1" applyBorder="1"/>
    <xf numFmtId="0" fontId="66" fillId="0" borderId="0" xfId="0" applyFont="1" applyFill="1" applyBorder="1" applyAlignment="1">
      <alignment vertical="center"/>
    </xf>
    <xf numFmtId="0" fontId="65" fillId="0" borderId="0" xfId="0" applyFont="1" applyFill="1" applyBorder="1" applyAlignment="1"/>
    <xf numFmtId="166" fontId="31" fillId="0" borderId="8" xfId="1" applyNumberFormat="1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68" fillId="0" borderId="0" xfId="0" applyFont="1" applyFill="1" applyBorder="1"/>
    <xf numFmtId="0" fontId="69" fillId="0" borderId="0" xfId="0" applyFont="1" applyFill="1" applyBorder="1"/>
    <xf numFmtId="0" fontId="68" fillId="0" borderId="0" xfId="0" applyFont="1" applyFill="1" applyBorder="1" applyAlignment="1">
      <alignment horizontal="center"/>
    </xf>
    <xf numFmtId="0" fontId="70" fillId="0" borderId="0" xfId="0" applyFont="1" applyFill="1" applyBorder="1"/>
    <xf numFmtId="0" fontId="71" fillId="0" borderId="0" xfId="0" applyFont="1" applyFill="1" applyBorder="1" applyAlignment="1"/>
    <xf numFmtId="0" fontId="70" fillId="0" borderId="0" xfId="0" applyFont="1" applyFill="1" applyBorder="1" applyAlignment="1">
      <alignment horizontal="center"/>
    </xf>
    <xf numFmtId="0" fontId="73" fillId="0" borderId="0" xfId="0" applyFont="1" applyFill="1" applyBorder="1" applyAlignment="1"/>
    <xf numFmtId="0" fontId="72" fillId="0" borderId="0" xfId="0" applyFont="1" applyFill="1" applyBorder="1"/>
    <xf numFmtId="0" fontId="72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60" xfId="0" applyFont="1" applyFill="1" applyBorder="1" applyAlignment="1">
      <alignment horizontal="center" vertical="center"/>
    </xf>
    <xf numFmtId="0" fontId="32" fillId="4" borderId="0" xfId="0" applyFont="1" applyFill="1" applyBorder="1" applyAlignment="1"/>
    <xf numFmtId="0" fontId="10" fillId="0" borderId="32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vertical="center"/>
    </xf>
    <xf numFmtId="0" fontId="7" fillId="0" borderId="28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right" vertical="center" wrapText="1"/>
    </xf>
    <xf numFmtId="0" fontId="67" fillId="0" borderId="0" xfId="0" applyFont="1" applyBorder="1"/>
    <xf numFmtId="0" fontId="11" fillId="18" borderId="0" xfId="0" applyFont="1" applyFill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11" fillId="17" borderId="0" xfId="0" applyFont="1" applyFill="1" applyAlignment="1">
      <alignment horizontal="center" vertical="center" wrapText="1"/>
    </xf>
    <xf numFmtId="0" fontId="75" fillId="0" borderId="30" xfId="0" applyFont="1" applyFill="1" applyBorder="1" applyAlignment="1">
      <alignment vertical="center" wrapText="1"/>
    </xf>
    <xf numFmtId="0" fontId="75" fillId="0" borderId="23" xfId="0" applyFont="1" applyFill="1" applyBorder="1" applyAlignment="1">
      <alignment vertical="center" wrapText="1"/>
    </xf>
    <xf numFmtId="0" fontId="77" fillId="0" borderId="0" xfId="0" applyFont="1" applyFill="1" applyBorder="1" applyAlignment="1">
      <alignment vertical="center"/>
    </xf>
    <xf numFmtId="0" fontId="80" fillId="0" borderId="0" xfId="0" applyFont="1" applyFill="1" applyBorder="1" applyAlignment="1"/>
    <xf numFmtId="0" fontId="17" fillId="0" borderId="35" xfId="1" applyFont="1" applyFill="1" applyBorder="1" applyAlignment="1">
      <alignment horizontal="center" vertical="center" wrapText="1"/>
    </xf>
    <xf numFmtId="0" fontId="17" fillId="0" borderId="28" xfId="1" applyFont="1" applyFill="1" applyBorder="1" applyAlignment="1">
      <alignment horizontal="center" vertical="center" wrapText="1"/>
    </xf>
    <xf numFmtId="0" fontId="17" fillId="0" borderId="39" xfId="1" applyFont="1" applyFill="1" applyBorder="1" applyAlignment="1">
      <alignment horizontal="center" vertical="center" wrapText="1"/>
    </xf>
    <xf numFmtId="166" fontId="26" fillId="0" borderId="17" xfId="1" applyNumberFormat="1" applyFont="1" applyFill="1" applyBorder="1" applyAlignment="1">
      <alignment horizontal="center" vertical="center" wrapText="1"/>
    </xf>
    <xf numFmtId="166" fontId="49" fillId="0" borderId="7" xfId="1" applyNumberFormat="1" applyFont="1" applyFill="1" applyBorder="1" applyAlignment="1">
      <alignment horizontal="center" vertical="center" wrapText="1"/>
    </xf>
    <xf numFmtId="166" fontId="26" fillId="0" borderId="18" xfId="1" applyNumberFormat="1" applyFont="1" applyFill="1" applyBorder="1" applyAlignment="1">
      <alignment horizontal="center" vertical="center" wrapText="1"/>
    </xf>
    <xf numFmtId="166" fontId="26" fillId="0" borderId="11" xfId="1" applyNumberFormat="1" applyFont="1" applyFill="1" applyBorder="1" applyAlignment="1">
      <alignment horizontal="center" vertical="center" wrapText="1"/>
    </xf>
    <xf numFmtId="166" fontId="26" fillId="0" borderId="9" xfId="1" applyNumberFormat="1" applyFont="1" applyFill="1" applyBorder="1" applyAlignment="1">
      <alignment horizontal="center" vertical="center" wrapText="1"/>
    </xf>
    <xf numFmtId="166" fontId="49" fillId="0" borderId="13" xfId="1" applyNumberFormat="1" applyFont="1" applyFill="1" applyBorder="1" applyAlignment="1">
      <alignment horizontal="center" vertical="center" wrapText="1"/>
    </xf>
    <xf numFmtId="166" fontId="49" fillId="0" borderId="15" xfId="1" applyNumberFormat="1" applyFont="1" applyFill="1" applyBorder="1" applyAlignment="1">
      <alignment horizontal="center" vertical="center" wrapText="1"/>
    </xf>
    <xf numFmtId="166" fontId="31" fillId="0" borderId="17" xfId="1" applyNumberFormat="1" applyFont="1" applyFill="1" applyBorder="1" applyAlignment="1">
      <alignment horizontal="center" vertical="center" wrapText="1"/>
    </xf>
    <xf numFmtId="166" fontId="31" fillId="0" borderId="7" xfId="1" applyNumberFormat="1" applyFont="1" applyFill="1" applyBorder="1" applyAlignment="1">
      <alignment horizontal="center" vertical="center" wrapText="1"/>
    </xf>
    <xf numFmtId="166" fontId="49" fillId="0" borderId="18" xfId="1" applyNumberFormat="1" applyFont="1" applyFill="1" applyBorder="1" applyAlignment="1">
      <alignment horizontal="center" vertical="center" wrapText="1"/>
    </xf>
    <xf numFmtId="166" fontId="31" fillId="0" borderId="11" xfId="1" applyNumberFormat="1" applyFont="1" applyFill="1" applyBorder="1" applyAlignment="1">
      <alignment horizontal="center" vertical="center" wrapText="1"/>
    </xf>
    <xf numFmtId="166" fontId="49" fillId="0" borderId="9" xfId="1" applyNumberFormat="1" applyFont="1" applyFill="1" applyBorder="1" applyAlignment="1">
      <alignment horizontal="center" vertical="center" wrapText="1"/>
    </xf>
    <xf numFmtId="166" fontId="49" fillId="0" borderId="14" xfId="1" applyNumberFormat="1" applyFont="1" applyFill="1" applyBorder="1" applyAlignment="1">
      <alignment horizontal="center" vertical="center" wrapText="1"/>
    </xf>
    <xf numFmtId="0" fontId="5" fillId="0" borderId="61" xfId="1" applyFont="1" applyFill="1" applyBorder="1" applyAlignment="1">
      <alignment horizontal="center" wrapText="1"/>
    </xf>
    <xf numFmtId="0" fontId="5" fillId="0" borderId="16" xfId="1" applyFont="1" applyFill="1" applyBorder="1" applyAlignment="1">
      <alignment horizontal="center" wrapText="1"/>
    </xf>
    <xf numFmtId="0" fontId="5" fillId="0" borderId="17" xfId="1" applyFont="1" applyFill="1" applyBorder="1" applyAlignment="1">
      <alignment horizontal="center" wrapText="1"/>
    </xf>
    <xf numFmtId="0" fontId="5" fillId="0" borderId="7" xfId="1" applyFont="1" applyFill="1" applyBorder="1" applyAlignment="1">
      <alignment horizontal="center" wrapText="1"/>
    </xf>
    <xf numFmtId="0" fontId="5" fillId="0" borderId="18" xfId="1" applyFont="1" applyFill="1" applyBorder="1" applyAlignment="1">
      <alignment horizontal="center" wrapText="1"/>
    </xf>
    <xf numFmtId="166" fontId="49" fillId="0" borderId="55" xfId="1" applyNumberFormat="1" applyFont="1" applyFill="1" applyBorder="1" applyAlignment="1">
      <alignment horizontal="center" vertical="center" wrapText="1"/>
    </xf>
    <xf numFmtId="1" fontId="8" fillId="0" borderId="38" xfId="0" applyNumberFormat="1" applyFont="1" applyFill="1" applyBorder="1" applyAlignment="1">
      <alignment horizontal="center" vertical="center"/>
    </xf>
    <xf numFmtId="0" fontId="79" fillId="0" borderId="5" xfId="0" applyFont="1" applyFill="1" applyBorder="1" applyAlignment="1">
      <alignment vertical="center"/>
    </xf>
    <xf numFmtId="0" fontId="79" fillId="0" borderId="30" xfId="0" applyFont="1" applyFill="1" applyBorder="1" applyAlignment="1">
      <alignment vertical="center"/>
    </xf>
    <xf numFmtId="0" fontId="0" fillId="0" borderId="30" xfId="0" applyFill="1" applyBorder="1"/>
    <xf numFmtId="0" fontId="79" fillId="0" borderId="2" xfId="0" applyFont="1" applyFill="1" applyBorder="1" applyAlignment="1">
      <alignment vertical="center"/>
    </xf>
    <xf numFmtId="0" fontId="0" fillId="0" borderId="2" xfId="0" applyFill="1" applyBorder="1"/>
    <xf numFmtId="0" fontId="0" fillId="0" borderId="1" xfId="0" applyFill="1" applyBorder="1"/>
    <xf numFmtId="0" fontId="7" fillId="0" borderId="32" xfId="1" applyFont="1" applyFill="1" applyBorder="1" applyAlignment="1">
      <alignment horizontal="center" vertical="center"/>
    </xf>
    <xf numFmtId="0" fontId="83" fillId="0" borderId="0" xfId="0" applyFont="1" applyFill="1" applyBorder="1" applyAlignment="1">
      <alignment horizontal="center"/>
    </xf>
    <xf numFmtId="165" fontId="84" fillId="0" borderId="33" xfId="0" applyNumberFormat="1" applyFont="1" applyFill="1" applyBorder="1" applyAlignment="1">
      <alignment horizontal="center" vertical="center"/>
    </xf>
    <xf numFmtId="165" fontId="84" fillId="0" borderId="32" xfId="0" applyNumberFormat="1" applyFont="1" applyFill="1" applyBorder="1" applyAlignment="1">
      <alignment horizontal="center" vertical="center"/>
    </xf>
    <xf numFmtId="165" fontId="84" fillId="0" borderId="4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82" fillId="15" borderId="4" xfId="0" applyFont="1" applyFill="1" applyBorder="1" applyAlignment="1">
      <alignment vertical="center"/>
    </xf>
    <xf numFmtId="0" fontId="82" fillId="15" borderId="29" xfId="0" applyFont="1" applyFill="1" applyBorder="1" applyAlignment="1">
      <alignment vertical="center"/>
    </xf>
    <xf numFmtId="0" fontId="82" fillId="15" borderId="48" xfId="0" applyFont="1" applyFill="1" applyBorder="1" applyAlignment="1">
      <alignment vertical="center"/>
    </xf>
    <xf numFmtId="0" fontId="82" fillId="15" borderId="41" xfId="0" applyFont="1" applyFill="1" applyBorder="1" applyAlignment="1">
      <alignment vertical="center"/>
    </xf>
    <xf numFmtId="0" fontId="82" fillId="15" borderId="49" xfId="0" applyFont="1" applyFill="1" applyBorder="1" applyAlignment="1">
      <alignment vertical="center"/>
    </xf>
    <xf numFmtId="0" fontId="82" fillId="15" borderId="39" xfId="0" applyFont="1" applyFill="1" applyBorder="1" applyAlignment="1">
      <alignment vertical="center"/>
    </xf>
    <xf numFmtId="0" fontId="87" fillId="0" borderId="3" xfId="0" applyFont="1" applyFill="1" applyBorder="1" applyAlignment="1">
      <alignment horizontal="left"/>
    </xf>
    <xf numFmtId="0" fontId="88" fillId="0" borderId="1" xfId="0" applyFont="1" applyFill="1" applyBorder="1" applyAlignment="1">
      <alignment horizontal="left"/>
    </xf>
    <xf numFmtId="0" fontId="5" fillId="0" borderId="44" xfId="1" applyFont="1" applyFill="1" applyBorder="1" applyAlignment="1">
      <alignment horizontal="center" wrapText="1"/>
    </xf>
    <xf numFmtId="166" fontId="49" fillId="0" borderId="12" xfId="1" applyNumberFormat="1" applyFont="1" applyFill="1" applyBorder="1" applyAlignment="1">
      <alignment horizontal="center" vertical="center" wrapText="1"/>
    </xf>
    <xf numFmtId="166" fontId="49" fillId="0" borderId="58" xfId="1" applyNumberFormat="1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/>
    </xf>
    <xf numFmtId="165" fontId="66" fillId="0" borderId="27" xfId="0" applyNumberFormat="1" applyFont="1" applyFill="1" applyBorder="1" applyAlignment="1">
      <alignment horizontal="center"/>
    </xf>
    <xf numFmtId="0" fontId="17" fillId="0" borderId="27" xfId="1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/>
    </xf>
    <xf numFmtId="0" fontId="7" fillId="0" borderId="60" xfId="0" applyFont="1" applyFill="1" applyBorder="1" applyAlignment="1">
      <alignment horizontal="center"/>
    </xf>
    <xf numFmtId="164" fontId="7" fillId="0" borderId="56" xfId="0" applyNumberFormat="1" applyFont="1" applyFill="1" applyBorder="1" applyAlignment="1">
      <alignment horizontal="center" vertical="center"/>
    </xf>
    <xf numFmtId="1" fontId="8" fillId="0" borderId="59" xfId="0" applyNumberFormat="1" applyFont="1" applyFill="1" applyBorder="1" applyAlignment="1">
      <alignment horizontal="center" vertical="center"/>
    </xf>
    <xf numFmtId="164" fontId="7" fillId="0" borderId="60" xfId="0" applyNumberFormat="1" applyFont="1" applyFill="1" applyBorder="1" applyAlignment="1">
      <alignment horizontal="center" vertical="center"/>
    </xf>
    <xf numFmtId="14" fontId="7" fillId="0" borderId="6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74" fillId="0" borderId="0" xfId="0" applyFont="1" applyFill="1" applyBorder="1" applyAlignment="1">
      <alignment wrapText="1"/>
    </xf>
    <xf numFmtId="0" fontId="90" fillId="0" borderId="58" xfId="0" applyFont="1" applyFill="1" applyBorder="1" applyAlignment="1"/>
    <xf numFmtId="0" fontId="0" fillId="0" borderId="50" xfId="0" applyFont="1" applyFill="1" applyBorder="1"/>
    <xf numFmtId="0" fontId="0" fillId="0" borderId="57" xfId="0" applyFont="1" applyFill="1" applyBorder="1"/>
    <xf numFmtId="0" fontId="7" fillId="0" borderId="16" xfId="0" applyFont="1" applyFill="1" applyBorder="1" applyAlignment="1"/>
    <xf numFmtId="0" fontId="3" fillId="0" borderId="42" xfId="0" applyFont="1" applyFill="1" applyBorder="1" applyAlignment="1">
      <alignment wrapText="1"/>
    </xf>
    <xf numFmtId="0" fontId="5" fillId="0" borderId="16" xfId="0" applyFont="1" applyFill="1" applyBorder="1" applyAlignment="1">
      <alignment vertical="center" wrapText="1"/>
    </xf>
    <xf numFmtId="0" fontId="5" fillId="0" borderId="16" xfId="0" applyFont="1" applyFill="1" applyBorder="1" applyAlignment="1"/>
    <xf numFmtId="0" fontId="74" fillId="0" borderId="42" xfId="0" applyFont="1" applyFill="1" applyBorder="1" applyAlignment="1">
      <alignment wrapText="1"/>
    </xf>
    <xf numFmtId="0" fontId="5" fillId="0" borderId="20" xfId="0" applyFont="1" applyFill="1" applyBorder="1" applyAlignment="1"/>
    <xf numFmtId="0" fontId="5" fillId="0" borderId="56" xfId="0" applyFont="1" applyFill="1" applyBorder="1" applyAlignment="1">
      <alignment wrapText="1"/>
    </xf>
    <xf numFmtId="0" fontId="5" fillId="0" borderId="54" xfId="0" applyFont="1" applyFill="1" applyBorder="1" applyAlignment="1">
      <alignment wrapText="1"/>
    </xf>
    <xf numFmtId="0" fontId="90" fillId="0" borderId="26" xfId="0" applyFont="1" applyFill="1" applyBorder="1" applyAlignment="1">
      <alignment horizontal="center" vertical="center"/>
    </xf>
    <xf numFmtId="166" fontId="90" fillId="0" borderId="26" xfId="1" applyNumberFormat="1" applyFont="1" applyFill="1" applyBorder="1" applyAlignment="1">
      <alignment horizontal="center" vertical="center" wrapText="1"/>
    </xf>
    <xf numFmtId="0" fontId="90" fillId="0" borderId="23" xfId="0" applyFont="1" applyFill="1" applyBorder="1" applyAlignment="1">
      <alignment horizontal="center" vertical="center"/>
    </xf>
    <xf numFmtId="166" fontId="90" fillId="0" borderId="5" xfId="1" applyNumberFormat="1" applyFont="1" applyFill="1" applyBorder="1" applyAlignment="1">
      <alignment horizontal="center" vertical="center" wrapText="1"/>
    </xf>
    <xf numFmtId="0" fontId="0" fillId="0" borderId="16" xfId="0" applyFill="1" applyBorder="1"/>
    <xf numFmtId="0" fontId="0" fillId="0" borderId="42" xfId="0" applyFill="1" applyBorder="1"/>
    <xf numFmtId="0" fontId="7" fillId="0" borderId="28" xfId="0" applyFont="1" applyFill="1" applyBorder="1" applyAlignment="1">
      <alignment horizontal="center"/>
    </xf>
    <xf numFmtId="0" fontId="5" fillId="0" borderId="0" xfId="1" applyFont="1" applyFill="1" applyBorder="1"/>
    <xf numFmtId="0" fontId="7" fillId="0" borderId="28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10" fillId="0" borderId="12" xfId="0" applyFont="1" applyFill="1" applyBorder="1" applyAlignment="1">
      <alignment vertical="center"/>
    </xf>
    <xf numFmtId="0" fontId="10" fillId="0" borderId="31" xfId="0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0" fillId="22" borderId="0" xfId="0" applyFont="1" applyFill="1" applyAlignment="1">
      <alignment horizontal="center" vertical="center"/>
    </xf>
    <xf numFmtId="0" fontId="0" fillId="11" borderId="17" xfId="0" applyFont="1" applyFill="1" applyBorder="1" applyAlignment="1">
      <alignment horizontal="center" vertical="center"/>
    </xf>
    <xf numFmtId="0" fontId="0" fillId="11" borderId="7" xfId="0" applyFont="1" applyFill="1" applyBorder="1" applyAlignment="1">
      <alignment horizontal="center" vertical="center"/>
    </xf>
    <xf numFmtId="49" fontId="94" fillId="11" borderId="13" xfId="0" applyNumberFormat="1" applyFont="1" applyFill="1" applyBorder="1" applyAlignment="1">
      <alignment horizontal="center" vertical="center"/>
    </xf>
    <xf numFmtId="49" fontId="94" fillId="11" borderId="14" xfId="0" applyNumberFormat="1" applyFont="1" applyFill="1" applyBorder="1" applyAlignment="1">
      <alignment horizontal="center" vertical="center"/>
    </xf>
    <xf numFmtId="0" fontId="0" fillId="22" borderId="0" xfId="0" applyFill="1"/>
    <xf numFmtId="0" fontId="0" fillId="22" borderId="0" xfId="0" applyFill="1" applyAlignment="1">
      <alignment horizontal="center"/>
    </xf>
    <xf numFmtId="49" fontId="94" fillId="11" borderId="61" xfId="0" applyNumberFormat="1" applyFont="1" applyFill="1" applyBorder="1" applyAlignment="1">
      <alignment horizontal="center" vertical="center"/>
    </xf>
    <xf numFmtId="49" fontId="94" fillId="11" borderId="43" xfId="0" applyNumberFormat="1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0" fillId="11" borderId="7" xfId="0" applyFill="1" applyBorder="1"/>
    <xf numFmtId="0" fontId="0" fillId="8" borderId="8" xfId="0" applyFill="1" applyBorder="1" applyAlignment="1">
      <alignment horizontal="center"/>
    </xf>
    <xf numFmtId="0" fontId="0" fillId="11" borderId="8" xfId="0" applyFill="1" applyBorder="1"/>
    <xf numFmtId="0" fontId="0" fillId="8" borderId="14" xfId="0" applyFill="1" applyBorder="1" applyAlignment="1">
      <alignment horizontal="center"/>
    </xf>
    <xf numFmtId="0" fontId="0" fillId="11" borderId="14" xfId="0" applyFill="1" applyBorder="1"/>
    <xf numFmtId="0" fontId="0" fillId="8" borderId="45" xfId="0" applyFill="1" applyBorder="1" applyAlignment="1">
      <alignment horizontal="center" vertical="center"/>
    </xf>
    <xf numFmtId="0" fontId="0" fillId="8" borderId="70" xfId="0" applyFill="1" applyBorder="1" applyAlignment="1">
      <alignment horizontal="center" vertical="center"/>
    </xf>
    <xf numFmtId="0" fontId="0" fillId="8" borderId="66" xfId="0" applyFill="1" applyBorder="1" applyAlignment="1">
      <alignment horizontal="center" vertical="center"/>
    </xf>
    <xf numFmtId="0" fontId="12" fillId="10" borderId="0" xfId="1" applyFont="1" applyFill="1" applyBorder="1" applyAlignment="1">
      <alignment horizontal="center" vertical="center" wrapText="1"/>
    </xf>
    <xf numFmtId="0" fontId="21" fillId="0" borderId="50" xfId="0" applyFont="1" applyFill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center" vertical="center" textRotation="90" wrapText="1"/>
    </xf>
    <xf numFmtId="0" fontId="20" fillId="0" borderId="0" xfId="0" applyFont="1" applyFill="1" applyAlignment="1">
      <alignment horizontal="center" vertical="center" textRotation="90" wrapText="1"/>
    </xf>
    <xf numFmtId="0" fontId="22" fillId="0" borderId="0" xfId="0" applyFont="1" applyFill="1" applyAlignment="1">
      <alignment horizontal="center" vertical="center" textRotation="90" wrapText="1"/>
    </xf>
    <xf numFmtId="0" fontId="40" fillId="0" borderId="8" xfId="0" applyFont="1" applyBorder="1" applyAlignment="1">
      <alignment horizontal="center" vertical="center"/>
    </xf>
    <xf numFmtId="0" fontId="40" fillId="12" borderId="8" xfId="0" applyFont="1" applyFill="1" applyBorder="1" applyAlignment="1">
      <alignment horizontal="center" vertical="center"/>
    </xf>
    <xf numFmtId="0" fontId="41" fillId="16" borderId="8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164" fontId="37" fillId="0" borderId="56" xfId="0" applyNumberFormat="1" applyFont="1" applyBorder="1" applyAlignment="1">
      <alignment horizontal="center" vertical="center"/>
    </xf>
    <xf numFmtId="0" fontId="38" fillId="0" borderId="56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0" fontId="40" fillId="0" borderId="56" xfId="0" applyFont="1" applyBorder="1" applyAlignment="1">
      <alignment horizontal="center" vertical="center"/>
    </xf>
    <xf numFmtId="0" fontId="40" fillId="16" borderId="8" xfId="0" applyFont="1" applyFill="1" applyBorder="1" applyAlignment="1">
      <alignment horizontal="center" vertical="center"/>
    </xf>
    <xf numFmtId="0" fontId="40" fillId="17" borderId="8" xfId="0" applyFont="1" applyFill="1" applyBorder="1" applyAlignment="1">
      <alignment horizontal="center" vertical="center"/>
    </xf>
    <xf numFmtId="0" fontId="40" fillId="11" borderId="8" xfId="0" applyFont="1" applyFill="1" applyBorder="1" applyAlignment="1">
      <alignment horizontal="center" vertical="center"/>
    </xf>
    <xf numFmtId="0" fontId="40" fillId="18" borderId="8" xfId="0" applyFont="1" applyFill="1" applyBorder="1" applyAlignment="1">
      <alignment horizontal="center" vertical="center"/>
    </xf>
    <xf numFmtId="0" fontId="40" fillId="19" borderId="8" xfId="0" applyFont="1" applyFill="1" applyBorder="1" applyAlignment="1">
      <alignment horizontal="center" vertical="center"/>
    </xf>
    <xf numFmtId="0" fontId="62" fillId="8" borderId="8" xfId="0" applyFont="1" applyFill="1" applyBorder="1" applyAlignment="1">
      <alignment horizontal="center" vertical="center"/>
    </xf>
    <xf numFmtId="0" fontId="53" fillId="0" borderId="8" xfId="0" applyFont="1" applyFill="1" applyBorder="1" applyAlignment="1">
      <alignment horizontal="center" vertical="center"/>
    </xf>
    <xf numFmtId="0" fontId="54" fillId="11" borderId="8" xfId="0" applyFont="1" applyFill="1" applyBorder="1" applyAlignment="1">
      <alignment horizontal="center" vertical="center"/>
    </xf>
    <xf numFmtId="0" fontId="44" fillId="8" borderId="8" xfId="0" applyFont="1" applyFill="1" applyBorder="1" applyAlignment="1">
      <alignment horizontal="center" vertical="center"/>
    </xf>
    <xf numFmtId="0" fontId="53" fillId="0" borderId="16" xfId="0" applyFont="1" applyFill="1" applyBorder="1" applyAlignment="1">
      <alignment horizontal="center" vertical="center"/>
    </xf>
    <xf numFmtId="0" fontId="14" fillId="11" borderId="57" xfId="0" applyFont="1" applyFill="1" applyBorder="1" applyAlignment="1">
      <alignment horizontal="center" vertical="center" wrapText="1"/>
    </xf>
    <xf numFmtId="0" fontId="14" fillId="11" borderId="54" xfId="0" applyFont="1" applyFill="1" applyBorder="1" applyAlignment="1">
      <alignment horizontal="center" vertical="center" wrapText="1"/>
    </xf>
    <xf numFmtId="0" fontId="56" fillId="20" borderId="57" xfId="0" applyFont="1" applyFill="1" applyBorder="1" applyAlignment="1">
      <alignment horizontal="center" vertical="center" wrapText="1"/>
    </xf>
    <xf numFmtId="0" fontId="56" fillId="20" borderId="54" xfId="0" applyFont="1" applyFill="1" applyBorder="1" applyAlignment="1">
      <alignment horizontal="center" vertical="center" wrapText="1"/>
    </xf>
    <xf numFmtId="0" fontId="58" fillId="21" borderId="57" xfId="0" applyFont="1" applyFill="1" applyBorder="1" applyAlignment="1">
      <alignment horizontal="center" vertical="center" wrapText="1"/>
    </xf>
    <xf numFmtId="0" fontId="58" fillId="21" borderId="54" xfId="0" applyFont="1" applyFill="1" applyBorder="1" applyAlignment="1">
      <alignment horizontal="center" vertical="center" wrapText="1"/>
    </xf>
    <xf numFmtId="0" fontId="55" fillId="20" borderId="8" xfId="0" applyFont="1" applyFill="1" applyBorder="1" applyAlignment="1">
      <alignment horizontal="center" vertical="center"/>
    </xf>
    <xf numFmtId="0" fontId="47" fillId="11" borderId="8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57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42" xfId="0" applyFont="1" applyFill="1" applyBorder="1" applyAlignment="1">
      <alignment horizontal="center" vertical="center"/>
    </xf>
    <xf numFmtId="0" fontId="57" fillId="21" borderId="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31" fillId="0" borderId="4" xfId="0" applyFont="1" applyFill="1" applyBorder="1" applyAlignment="1">
      <alignment horizontal="center"/>
    </xf>
    <xf numFmtId="0" fontId="31" fillId="0" borderId="29" xfId="0" applyFont="1" applyFill="1" applyBorder="1" applyAlignment="1">
      <alignment horizontal="center"/>
    </xf>
    <xf numFmtId="0" fontId="31" fillId="0" borderId="48" xfId="0" applyFont="1" applyFill="1" applyBorder="1" applyAlignment="1">
      <alignment horizontal="center"/>
    </xf>
    <xf numFmtId="0" fontId="31" fillId="0" borderId="30" xfId="0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/>
    </xf>
    <xf numFmtId="0" fontId="31" fillId="0" borderId="5" xfId="0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20" fontId="5" fillId="0" borderId="14" xfId="1" applyNumberFormat="1" applyFont="1" applyFill="1" applyBorder="1" applyAlignment="1">
      <alignment horizontal="center"/>
    </xf>
    <xf numFmtId="16" fontId="5" fillId="0" borderId="14" xfId="1" applyNumberFormat="1" applyFont="1" applyFill="1" applyBorder="1" applyAlignment="1">
      <alignment horizontal="center"/>
    </xf>
    <xf numFmtId="14" fontId="5" fillId="0" borderId="14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5" fillId="3" borderId="46" xfId="1" applyFont="1" applyFill="1" applyBorder="1" applyAlignment="1">
      <alignment horizontal="center"/>
    </xf>
    <xf numFmtId="0" fontId="5" fillId="3" borderId="51" xfId="1" applyFont="1" applyFill="1" applyBorder="1" applyAlignment="1">
      <alignment horizontal="center"/>
    </xf>
    <xf numFmtId="0" fontId="7" fillId="3" borderId="45" xfId="1" applyFont="1" applyFill="1" applyBorder="1" applyAlignment="1">
      <alignment horizontal="center" vertical="center"/>
    </xf>
    <xf numFmtId="0" fontId="7" fillId="3" borderId="47" xfId="1" applyFont="1" applyFill="1" applyBorder="1" applyAlignment="1">
      <alignment horizontal="center" vertical="center"/>
    </xf>
    <xf numFmtId="0" fontId="5" fillId="3" borderId="52" xfId="1" applyFont="1" applyFill="1" applyBorder="1" applyAlignment="1">
      <alignment horizontal="center"/>
    </xf>
    <xf numFmtId="0" fontId="5" fillId="3" borderId="47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20" fontId="5" fillId="0" borderId="7" xfId="1" applyNumberFormat="1" applyFont="1" applyFill="1" applyBorder="1" applyAlignment="1">
      <alignment horizontal="center"/>
    </xf>
    <xf numFmtId="16" fontId="5" fillId="0" borderId="7" xfId="1" applyNumberFormat="1" applyFont="1" applyFill="1" applyBorder="1" applyAlignment="1">
      <alignment horizontal="center"/>
    </xf>
    <xf numFmtId="14" fontId="5" fillId="0" borderId="7" xfId="1" applyNumberFormat="1" applyFont="1" applyFill="1" applyBorder="1" applyAlignment="1">
      <alignment horizontal="center"/>
    </xf>
    <xf numFmtId="0" fontId="5" fillId="0" borderId="18" xfId="1" applyFont="1" applyFill="1" applyBorder="1" applyAlignment="1">
      <alignment horizontal="center"/>
    </xf>
    <xf numFmtId="0" fontId="15" fillId="3" borderId="19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/>
    </xf>
    <xf numFmtId="20" fontId="5" fillId="0" borderId="8" xfId="1" applyNumberFormat="1" applyFont="1" applyFill="1" applyBorder="1" applyAlignment="1">
      <alignment horizontal="center"/>
    </xf>
    <xf numFmtId="16" fontId="5" fillId="0" borderId="8" xfId="1" applyNumberFormat="1" applyFont="1" applyFill="1" applyBorder="1" applyAlignment="1">
      <alignment horizontal="center"/>
    </xf>
    <xf numFmtId="14" fontId="5" fillId="0" borderId="8" xfId="1" applyNumberFormat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164" fontId="9" fillId="0" borderId="41" xfId="0" applyNumberFormat="1" applyFont="1" applyFill="1" applyBorder="1" applyAlignment="1">
      <alignment horizontal="center" vertical="center"/>
    </xf>
    <xf numFmtId="164" fontId="9" fillId="0" borderId="49" xfId="0" applyNumberFormat="1" applyFont="1" applyFill="1" applyBorder="1" applyAlignment="1">
      <alignment horizontal="center" vertical="center"/>
    </xf>
    <xf numFmtId="164" fontId="9" fillId="0" borderId="39" xfId="0" applyNumberFormat="1" applyFont="1" applyFill="1" applyBorder="1" applyAlignment="1">
      <alignment horizontal="center" vertical="center"/>
    </xf>
    <xf numFmtId="164" fontId="7" fillId="0" borderId="41" xfId="0" applyNumberFormat="1" applyFont="1" applyFill="1" applyBorder="1" applyAlignment="1">
      <alignment horizontal="center" vertical="center"/>
    </xf>
    <xf numFmtId="164" fontId="7" fillId="0" borderId="39" xfId="0" applyNumberFormat="1" applyFont="1" applyFill="1" applyBorder="1" applyAlignment="1">
      <alignment horizontal="center" vertical="center"/>
    </xf>
    <xf numFmtId="164" fontId="7" fillId="0" borderId="49" xfId="0" applyNumberFormat="1" applyFont="1" applyFill="1" applyBorder="1" applyAlignment="1">
      <alignment horizontal="center" vertical="center"/>
    </xf>
    <xf numFmtId="0" fontId="32" fillId="4" borderId="25" xfId="0" applyFont="1" applyFill="1" applyBorder="1" applyAlignment="1">
      <alignment horizontal="center"/>
    </xf>
    <xf numFmtId="0" fontId="32" fillId="4" borderId="19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32" fillId="4" borderId="4" xfId="0" applyFont="1" applyFill="1" applyBorder="1" applyAlignment="1">
      <alignment horizontal="center" vertical="center"/>
    </xf>
    <xf numFmtId="0" fontId="32" fillId="4" borderId="29" xfId="0" applyFont="1" applyFill="1" applyBorder="1" applyAlignment="1">
      <alignment horizontal="center" vertical="center"/>
    </xf>
    <xf numFmtId="0" fontId="34" fillId="0" borderId="29" xfId="0" applyFont="1" applyFill="1" applyBorder="1" applyAlignment="1">
      <alignment horizontal="center" vertical="center"/>
    </xf>
    <xf numFmtId="164" fontId="35" fillId="0" borderId="29" xfId="0" applyNumberFormat="1" applyFont="1" applyFill="1" applyBorder="1" applyAlignment="1">
      <alignment horizontal="center" vertical="center"/>
    </xf>
    <xf numFmtId="164" fontId="35" fillId="0" borderId="48" xfId="0" applyNumberFormat="1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23" xfId="0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center" vertical="center"/>
    </xf>
    <xf numFmtId="0" fontId="30" fillId="3" borderId="2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 wrapText="1"/>
    </xf>
    <xf numFmtId="0" fontId="30" fillId="3" borderId="30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164" fontId="9" fillId="0" borderId="33" xfId="0" applyNumberFormat="1" applyFont="1" applyFill="1" applyBorder="1" applyAlignment="1">
      <alignment horizontal="center" vertical="center"/>
    </xf>
    <xf numFmtId="164" fontId="9" fillId="0" borderId="53" xfId="0" applyNumberFormat="1" applyFont="1" applyFill="1" applyBorder="1" applyAlignment="1">
      <alignment horizontal="center" vertical="center"/>
    </xf>
    <xf numFmtId="164" fontId="9" fillId="0" borderId="35" xfId="0" applyNumberFormat="1" applyFont="1" applyFill="1" applyBorder="1" applyAlignment="1">
      <alignment horizontal="center" vertical="center"/>
    </xf>
    <xf numFmtId="164" fontId="7" fillId="0" borderId="33" xfId="0" applyNumberFormat="1" applyFont="1" applyFill="1" applyBorder="1" applyAlignment="1">
      <alignment horizontal="center" vertical="center"/>
    </xf>
    <xf numFmtId="164" fontId="7" fillId="0" borderId="35" xfId="0" applyNumberFormat="1" applyFont="1" applyFill="1" applyBorder="1" applyAlignment="1">
      <alignment horizontal="center" vertical="center"/>
    </xf>
    <xf numFmtId="164" fontId="7" fillId="0" borderId="53" xfId="0" applyNumberFormat="1" applyFont="1" applyFill="1" applyBorder="1" applyAlignment="1">
      <alignment horizontal="center" vertical="center"/>
    </xf>
    <xf numFmtId="164" fontId="9" fillId="0" borderId="32" xfId="0" applyNumberFormat="1" applyFont="1" applyFill="1" applyBorder="1" applyAlignment="1">
      <alignment horizontal="center" vertical="center"/>
    </xf>
    <xf numFmtId="164" fontId="9" fillId="0" borderId="31" xfId="0" applyNumberFormat="1" applyFont="1" applyFill="1" applyBorder="1" applyAlignment="1">
      <alignment horizontal="center" vertical="center"/>
    </xf>
    <xf numFmtId="164" fontId="9" fillId="0" borderId="28" xfId="0" applyNumberFormat="1" applyFont="1" applyFill="1" applyBorder="1" applyAlignment="1">
      <alignment horizontal="center" vertical="center"/>
    </xf>
    <xf numFmtId="164" fontId="7" fillId="0" borderId="32" xfId="0" applyNumberFormat="1" applyFont="1" applyFill="1" applyBorder="1" applyAlignment="1">
      <alignment horizontal="center" vertical="center"/>
    </xf>
    <xf numFmtId="164" fontId="7" fillId="0" borderId="28" xfId="0" applyNumberFormat="1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 wrapText="1"/>
    </xf>
    <xf numFmtId="0" fontId="3" fillId="0" borderId="48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9" xfId="0" applyBorder="1"/>
    <xf numFmtId="0" fontId="3" fillId="0" borderId="2" xfId="1" applyFont="1" applyFill="1" applyBorder="1" applyAlignment="1">
      <alignment horizontal="right" vertical="center" wrapText="1"/>
    </xf>
    <xf numFmtId="0" fontId="3" fillId="0" borderId="24" xfId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horizontal="center"/>
    </xf>
    <xf numFmtId="164" fontId="23" fillId="0" borderId="0" xfId="1" applyNumberFormat="1" applyFont="1" applyFill="1" applyBorder="1" applyAlignment="1">
      <alignment horizontal="center" vertical="center" wrapText="1"/>
    </xf>
    <xf numFmtId="164" fontId="23" fillId="0" borderId="0" xfId="1" applyNumberFormat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  <xf numFmtId="0" fontId="5" fillId="0" borderId="30" xfId="1" applyFont="1" applyFill="1" applyBorder="1"/>
    <xf numFmtId="0" fontId="5" fillId="0" borderId="25" xfId="1" applyFont="1" applyFill="1" applyBorder="1"/>
    <xf numFmtId="0" fontId="5" fillId="0" borderId="19" xfId="1" applyFont="1" applyFill="1" applyBorder="1"/>
    <xf numFmtId="0" fontId="3" fillId="3" borderId="7" xfId="1" applyFont="1" applyFill="1" applyBorder="1" applyAlignment="1">
      <alignment horizontal="center" wrapText="1"/>
    </xf>
    <xf numFmtId="0" fontId="3" fillId="3" borderId="44" xfId="1" applyFont="1" applyFill="1" applyBorder="1" applyAlignment="1">
      <alignment horizontal="center" wrapText="1"/>
    </xf>
    <xf numFmtId="0" fontId="25" fillId="3" borderId="0" xfId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/>
    </xf>
    <xf numFmtId="0" fontId="31" fillId="0" borderId="19" xfId="0" applyFont="1" applyFill="1" applyBorder="1" applyAlignment="1">
      <alignment horizontal="center"/>
    </xf>
    <xf numFmtId="0" fontId="31" fillId="0" borderId="2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3" fillId="4" borderId="25" xfId="0" applyFont="1" applyFill="1" applyBorder="1" applyAlignment="1">
      <alignment horizontal="center" vertical="center"/>
    </xf>
    <xf numFmtId="0" fontId="33" fillId="4" borderId="19" xfId="0" applyFont="1" applyFill="1" applyBorder="1" applyAlignment="1">
      <alignment horizontal="center" vertical="center"/>
    </xf>
    <xf numFmtId="0" fontId="33" fillId="4" borderId="0" xfId="0" applyFont="1" applyFill="1" applyBorder="1" applyAlignment="1">
      <alignment horizontal="center" vertical="center"/>
    </xf>
    <xf numFmtId="0" fontId="31" fillId="15" borderId="4" xfId="0" applyFont="1" applyFill="1" applyBorder="1" applyAlignment="1">
      <alignment horizontal="center" vertical="center"/>
    </xf>
    <xf numFmtId="0" fontId="31" fillId="15" borderId="29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0" fillId="0" borderId="5" xfId="1" applyFont="1" applyFill="1" applyBorder="1" applyAlignment="1">
      <alignment horizontal="center"/>
    </xf>
    <xf numFmtId="0" fontId="50" fillId="0" borderId="23" xfId="1" applyFont="1" applyFill="1" applyBorder="1" applyAlignment="1">
      <alignment horizontal="center"/>
    </xf>
    <xf numFmtId="0" fontId="50" fillId="0" borderId="1" xfId="1" applyFont="1" applyFill="1" applyBorder="1" applyAlignment="1">
      <alignment horizontal="center"/>
    </xf>
    <xf numFmtId="0" fontId="50" fillId="0" borderId="2" xfId="1" applyFont="1" applyFill="1" applyBorder="1" applyAlignment="1">
      <alignment horizontal="center"/>
    </xf>
    <xf numFmtId="0" fontId="3" fillId="3" borderId="25" xfId="1" applyFont="1" applyFill="1" applyBorder="1" applyAlignment="1">
      <alignment horizontal="center" wrapText="1"/>
    </xf>
    <xf numFmtId="0" fontId="3" fillId="3" borderId="24" xfId="1" applyFont="1" applyFill="1" applyBorder="1" applyAlignment="1">
      <alignment horizontal="center" wrapText="1"/>
    </xf>
    <xf numFmtId="166" fontId="5" fillId="0" borderId="20" xfId="1" applyNumberFormat="1" applyFont="1" applyFill="1" applyBorder="1" applyAlignment="1">
      <alignment horizontal="center" vertical="center" wrapText="1"/>
    </xf>
    <xf numFmtId="166" fontId="5" fillId="0" borderId="56" xfId="1" applyNumberFormat="1" applyFont="1" applyFill="1" applyBorder="1" applyAlignment="1">
      <alignment horizontal="center" vertical="center" wrapText="1"/>
    </xf>
    <xf numFmtId="166" fontId="5" fillId="0" borderId="12" xfId="1" applyNumberFormat="1" applyFont="1" applyFill="1" applyBorder="1" applyAlignment="1">
      <alignment horizontal="center" vertical="center" wrapText="1"/>
    </xf>
    <xf numFmtId="166" fontId="5" fillId="0" borderId="31" xfId="1" applyNumberFormat="1" applyFont="1" applyFill="1" applyBorder="1" applyAlignment="1">
      <alignment horizontal="center" vertical="center" wrapText="1"/>
    </xf>
    <xf numFmtId="166" fontId="5" fillId="0" borderId="55" xfId="1" applyNumberFormat="1" applyFont="1" applyFill="1" applyBorder="1" applyAlignment="1">
      <alignment horizontal="center" vertical="center" wrapText="1"/>
    </xf>
    <xf numFmtId="166" fontId="5" fillId="0" borderId="49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wrapText="1"/>
    </xf>
    <xf numFmtId="0" fontId="3" fillId="3" borderId="23" xfId="1" applyFont="1" applyFill="1" applyBorder="1" applyAlignment="1">
      <alignment horizontal="center" wrapText="1"/>
    </xf>
    <xf numFmtId="0" fontId="3" fillId="14" borderId="26" xfId="1" applyFont="1" applyFill="1" applyBorder="1" applyAlignment="1">
      <alignment horizontal="center" vertical="center" wrapText="1"/>
    </xf>
    <xf numFmtId="0" fontId="3" fillId="14" borderId="27" xfId="1" applyFont="1" applyFill="1" applyBorder="1" applyAlignment="1">
      <alignment horizontal="center" vertical="center" wrapText="1"/>
    </xf>
    <xf numFmtId="0" fontId="59" fillId="0" borderId="30" xfId="0" applyFont="1" applyFill="1" applyBorder="1" applyAlignment="1">
      <alignment horizontal="center"/>
    </xf>
    <xf numFmtId="0" fontId="59" fillId="0" borderId="23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2" xfId="0" applyFont="1" applyFill="1" applyBorder="1" applyAlignment="1">
      <alignment horizontal="center"/>
    </xf>
    <xf numFmtId="0" fontId="15" fillId="3" borderId="29" xfId="1" applyFont="1" applyFill="1" applyBorder="1" applyAlignment="1">
      <alignment horizontal="center"/>
    </xf>
    <xf numFmtId="164" fontId="59" fillId="0" borderId="32" xfId="0" applyNumberFormat="1" applyFont="1" applyFill="1" applyBorder="1" applyAlignment="1">
      <alignment horizontal="center" vertical="center"/>
    </xf>
    <xf numFmtId="164" fontId="59" fillId="0" borderId="28" xfId="0" applyNumberFormat="1" applyFont="1" applyFill="1" applyBorder="1" applyAlignment="1">
      <alignment horizontal="center" vertical="center"/>
    </xf>
    <xf numFmtId="164" fontId="59" fillId="0" borderId="31" xfId="0" applyNumberFormat="1" applyFont="1" applyFill="1" applyBorder="1" applyAlignment="1">
      <alignment horizontal="center" vertical="center"/>
    </xf>
    <xf numFmtId="0" fontId="59" fillId="0" borderId="32" xfId="0" applyFont="1" applyFill="1" applyBorder="1" applyAlignment="1">
      <alignment horizontal="center"/>
    </xf>
    <xf numFmtId="0" fontId="59" fillId="0" borderId="28" xfId="0" applyFont="1" applyFill="1" applyBorder="1" applyAlignment="1">
      <alignment horizontal="center"/>
    </xf>
    <xf numFmtId="165" fontId="63" fillId="0" borderId="0" xfId="1" applyNumberFormat="1" applyFont="1" applyFill="1" applyBorder="1" applyAlignment="1">
      <alignment horizontal="center" vertical="center" wrapText="1"/>
    </xf>
    <xf numFmtId="0" fontId="64" fillId="0" borderId="0" xfId="0" applyFont="1" applyBorder="1"/>
    <xf numFmtId="0" fontId="64" fillId="0" borderId="19" xfId="0" applyFont="1" applyBorder="1"/>
    <xf numFmtId="0" fontId="17" fillId="0" borderId="2" xfId="1" applyFont="1" applyFill="1" applyBorder="1" applyAlignment="1">
      <alignment horizontal="right" vertical="center" wrapText="1"/>
    </xf>
    <xf numFmtId="0" fontId="17" fillId="0" borderId="24" xfId="1" applyFont="1" applyFill="1" applyBorder="1" applyAlignment="1">
      <alignment horizontal="right" vertical="center" wrapText="1"/>
    </xf>
    <xf numFmtId="0" fontId="59" fillId="0" borderId="33" xfId="0" applyFont="1" applyFill="1" applyBorder="1" applyAlignment="1">
      <alignment horizontal="center"/>
    </xf>
    <xf numFmtId="0" fontId="59" fillId="0" borderId="35" xfId="0" applyFont="1" applyFill="1" applyBorder="1" applyAlignment="1">
      <alignment horizontal="center"/>
    </xf>
    <xf numFmtId="164" fontId="59" fillId="0" borderId="33" xfId="0" applyNumberFormat="1" applyFont="1" applyFill="1" applyBorder="1" applyAlignment="1">
      <alignment horizontal="center" vertical="center"/>
    </xf>
    <xf numFmtId="164" fontId="59" fillId="0" borderId="53" xfId="0" applyNumberFormat="1" applyFont="1" applyFill="1" applyBorder="1" applyAlignment="1">
      <alignment horizontal="center" vertical="center"/>
    </xf>
    <xf numFmtId="164" fontId="59" fillId="0" borderId="35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30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7" fontId="15" fillId="0" borderId="0" xfId="1" applyNumberFormat="1" applyFont="1" applyFill="1" applyBorder="1" applyAlignment="1">
      <alignment horizont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/>
    </xf>
    <xf numFmtId="0" fontId="5" fillId="0" borderId="51" xfId="1" applyFont="1" applyFill="1" applyBorder="1" applyAlignment="1">
      <alignment horizontal="center"/>
    </xf>
    <xf numFmtId="0" fontId="7" fillId="0" borderId="45" xfId="1" applyFont="1" applyFill="1" applyBorder="1" applyAlignment="1">
      <alignment horizontal="center" vertical="center"/>
    </xf>
    <xf numFmtId="0" fontId="7" fillId="0" borderId="47" xfId="1" applyFont="1" applyFill="1" applyBorder="1" applyAlignment="1">
      <alignment horizontal="center" vertical="center"/>
    </xf>
    <xf numFmtId="0" fontId="5" fillId="0" borderId="52" xfId="1" applyFont="1" applyFill="1" applyBorder="1" applyAlignment="1">
      <alignment horizontal="center"/>
    </xf>
    <xf numFmtId="0" fontId="5" fillId="0" borderId="47" xfId="1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25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wrapText="1"/>
    </xf>
    <xf numFmtId="0" fontId="30" fillId="0" borderId="29" xfId="0" applyFont="1" applyFill="1" applyBorder="1" applyAlignment="1">
      <alignment horizontal="center" wrapText="1"/>
    </xf>
    <xf numFmtId="0" fontId="30" fillId="0" borderId="48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5" fillId="0" borderId="23" xfId="1" applyFont="1" applyFill="1" applyBorder="1"/>
    <xf numFmtId="0" fontId="5" fillId="0" borderId="24" xfId="1" applyFont="1" applyFill="1" applyBorder="1"/>
    <xf numFmtId="0" fontId="3" fillId="3" borderId="62" xfId="1" applyFont="1" applyFill="1" applyBorder="1" applyAlignment="1">
      <alignment horizontal="center" wrapText="1"/>
    </xf>
    <xf numFmtId="0" fontId="3" fillId="3" borderId="63" xfId="1" applyFont="1" applyFill="1" applyBorder="1" applyAlignment="1">
      <alignment horizontal="center" wrapText="1"/>
    </xf>
    <xf numFmtId="0" fontId="3" fillId="3" borderId="64" xfId="1" applyFont="1" applyFill="1" applyBorder="1" applyAlignment="1">
      <alignment horizont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92" fillId="0" borderId="5" xfId="0" applyFont="1" applyFill="1" applyBorder="1" applyAlignment="1">
      <alignment horizontal="center" vertical="center" wrapText="1"/>
    </xf>
    <xf numFmtId="0" fontId="92" fillId="0" borderId="30" xfId="0" applyFont="1" applyFill="1" applyBorder="1" applyAlignment="1">
      <alignment horizontal="center" vertical="center" wrapText="1"/>
    </xf>
    <xf numFmtId="0" fontId="92" fillId="0" borderId="23" xfId="0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 vertical="center" wrapText="1"/>
    </xf>
    <xf numFmtId="0" fontId="92" fillId="0" borderId="2" xfId="0" applyFont="1" applyFill="1" applyBorder="1" applyAlignment="1">
      <alignment horizontal="center" vertical="center" wrapText="1"/>
    </xf>
    <xf numFmtId="0" fontId="92" fillId="0" borderId="25" xfId="0" applyFont="1" applyFill="1" applyBorder="1" applyAlignment="1">
      <alignment horizontal="center" vertical="center" wrapText="1"/>
    </xf>
    <xf numFmtId="0" fontId="92" fillId="0" borderId="19" xfId="0" applyFont="1" applyFill="1" applyBorder="1" applyAlignment="1">
      <alignment horizontal="center" vertical="center" wrapText="1"/>
    </xf>
    <xf numFmtId="0" fontId="92" fillId="0" borderId="24" xfId="0" applyFont="1" applyFill="1" applyBorder="1" applyAlignment="1">
      <alignment horizontal="center" vertical="center" wrapText="1"/>
    </xf>
    <xf numFmtId="166" fontId="86" fillId="15" borderId="0" xfId="0" applyNumberFormat="1" applyFont="1" applyFill="1" applyBorder="1" applyAlignment="1">
      <alignment horizontal="center" vertical="center" wrapText="1"/>
    </xf>
    <xf numFmtId="0" fontId="85" fillId="15" borderId="0" xfId="0" applyFont="1" applyFill="1" applyBorder="1" applyAlignment="1">
      <alignment horizontal="center" vertical="center" wrapText="1"/>
    </xf>
    <xf numFmtId="0" fontId="76" fillId="0" borderId="1" xfId="0" applyFont="1" applyFill="1" applyBorder="1" applyAlignment="1">
      <alignment horizontal="center" vertical="center"/>
    </xf>
    <xf numFmtId="0" fontId="76" fillId="0" borderId="0" xfId="0" applyFont="1" applyFill="1" applyBorder="1" applyAlignment="1">
      <alignment horizontal="center" vertical="center"/>
    </xf>
    <xf numFmtId="166" fontId="77" fillId="0" borderId="19" xfId="0" applyNumberFormat="1" applyFont="1" applyFill="1" applyBorder="1" applyAlignment="1">
      <alignment horizontal="center" vertical="center"/>
    </xf>
    <xf numFmtId="166" fontId="77" fillId="0" borderId="24" xfId="0" applyNumberFormat="1" applyFont="1" applyFill="1" applyBorder="1" applyAlignment="1">
      <alignment horizontal="center" vertical="center"/>
    </xf>
    <xf numFmtId="0" fontId="80" fillId="0" borderId="0" xfId="0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1" fillId="0" borderId="30" xfId="1" applyFont="1" applyFill="1" applyBorder="1" applyAlignment="1">
      <alignment horizontal="center" wrapText="1"/>
    </xf>
    <xf numFmtId="0" fontId="81" fillId="0" borderId="23" xfId="1" applyFont="1" applyFill="1" applyBorder="1" applyAlignment="1">
      <alignment horizontal="center" wrapText="1"/>
    </xf>
    <xf numFmtId="0" fontId="77" fillId="0" borderId="0" xfId="0" applyFont="1" applyFill="1" applyBorder="1" applyAlignment="1">
      <alignment horizontal="center" vertical="center"/>
    </xf>
    <xf numFmtId="0" fontId="79" fillId="0" borderId="1" xfId="0" applyFont="1" applyFill="1" applyBorder="1" applyAlignment="1">
      <alignment horizontal="center" vertical="center"/>
    </xf>
    <xf numFmtId="0" fontId="79" fillId="0" borderId="0" xfId="0" applyFont="1" applyFill="1" applyBorder="1" applyAlignment="1">
      <alignment horizontal="center" vertical="center"/>
    </xf>
    <xf numFmtId="167" fontId="78" fillId="0" borderId="0" xfId="0" applyNumberFormat="1" applyFont="1" applyFill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3" fillId="3" borderId="65" xfId="1" applyFont="1" applyFill="1" applyBorder="1" applyAlignment="1">
      <alignment horizontal="center" wrapText="1"/>
    </xf>
    <xf numFmtId="0" fontId="3" fillId="14" borderId="23" xfId="1" applyFont="1" applyFill="1" applyBorder="1" applyAlignment="1">
      <alignment horizontal="center" vertical="center" wrapText="1"/>
    </xf>
    <xf numFmtId="0" fontId="3" fillId="14" borderId="24" xfId="1" applyFont="1" applyFill="1" applyBorder="1" applyAlignment="1">
      <alignment horizontal="center" vertical="center" wrapText="1"/>
    </xf>
    <xf numFmtId="0" fontId="3" fillId="3" borderId="45" xfId="1" applyFont="1" applyFill="1" applyBorder="1" applyAlignment="1">
      <alignment horizontal="center" wrapText="1"/>
    </xf>
    <xf numFmtId="0" fontId="0" fillId="0" borderId="66" xfId="0" applyBorder="1"/>
    <xf numFmtId="0" fontId="3" fillId="3" borderId="46" xfId="1" applyFont="1" applyFill="1" applyBorder="1" applyAlignment="1">
      <alignment horizontal="center" vertical="center" wrapText="1"/>
    </xf>
    <xf numFmtId="0" fontId="0" fillId="0" borderId="67" xfId="0" applyBorder="1"/>
    <xf numFmtId="0" fontId="31" fillId="0" borderId="20" xfId="0" applyFont="1" applyFill="1" applyBorder="1" applyAlignment="1">
      <alignment horizontal="center" vertical="center"/>
    </xf>
    <xf numFmtId="0" fontId="31" fillId="0" borderId="56" xfId="0" applyFont="1" applyFill="1" applyBorder="1" applyAlignment="1">
      <alignment horizontal="center" vertical="center"/>
    </xf>
    <xf numFmtId="0" fontId="31" fillId="0" borderId="54" xfId="0" applyFont="1" applyFill="1" applyBorder="1" applyAlignment="1">
      <alignment horizontal="center" vertical="center"/>
    </xf>
    <xf numFmtId="0" fontId="89" fillId="4" borderId="46" xfId="0" applyFont="1" applyFill="1" applyBorder="1" applyAlignment="1">
      <alignment horizontal="center" vertical="center" textRotation="90"/>
    </xf>
    <xf numFmtId="0" fontId="89" fillId="4" borderId="61" xfId="0" applyFont="1" applyFill="1" applyBorder="1" applyAlignment="1">
      <alignment horizontal="center" vertical="center" textRotation="90"/>
    </xf>
    <xf numFmtId="0" fontId="35" fillId="0" borderId="43" xfId="0" applyFont="1" applyFill="1" applyBorder="1" applyAlignment="1">
      <alignment horizontal="center" vertical="center" wrapText="1"/>
    </xf>
    <xf numFmtId="0" fontId="35" fillId="0" borderId="61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91" fillId="0" borderId="12" xfId="0" applyFont="1" applyFill="1" applyBorder="1" applyAlignment="1">
      <alignment horizontal="center" vertical="center"/>
    </xf>
    <xf numFmtId="0" fontId="91" fillId="0" borderId="31" xfId="0" applyFont="1" applyFill="1" applyBorder="1" applyAlignment="1">
      <alignment horizontal="center" vertical="center"/>
    </xf>
    <xf numFmtId="0" fontId="91" fillId="0" borderId="21" xfId="0" applyFont="1" applyFill="1" applyBorder="1" applyAlignment="1">
      <alignment horizontal="center" vertical="center"/>
    </xf>
    <xf numFmtId="0" fontId="90" fillId="0" borderId="12" xfId="0" applyFont="1" applyFill="1" applyBorder="1" applyAlignment="1">
      <alignment horizontal="center" vertical="center"/>
    </xf>
    <xf numFmtId="0" fontId="90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1" fillId="0" borderId="58" xfId="0" applyFont="1" applyFill="1" applyBorder="1" applyAlignment="1">
      <alignment horizontal="center" vertical="center"/>
    </xf>
    <xf numFmtId="0" fontId="31" fillId="0" borderId="57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/>
    </xf>
    <xf numFmtId="0" fontId="31" fillId="0" borderId="42" xfId="0" applyFont="1" applyFill="1" applyBorder="1" applyAlignment="1">
      <alignment horizontal="center" vertical="center"/>
    </xf>
    <xf numFmtId="0" fontId="90" fillId="15" borderId="5" xfId="0" applyFont="1" applyFill="1" applyBorder="1" applyAlignment="1">
      <alignment horizontal="center" vertical="center"/>
    </xf>
    <xf numFmtId="0" fontId="90" fillId="15" borderId="30" xfId="0" applyFont="1" applyFill="1" applyBorder="1" applyAlignment="1">
      <alignment horizontal="center" vertical="center"/>
    </xf>
    <xf numFmtId="0" fontId="90" fillId="15" borderId="12" xfId="0" applyFont="1" applyFill="1" applyBorder="1" applyAlignment="1">
      <alignment horizontal="center"/>
    </xf>
    <xf numFmtId="0" fontId="90" fillId="15" borderId="31" xfId="0" applyFont="1" applyFill="1" applyBorder="1" applyAlignment="1">
      <alignment horizontal="center"/>
    </xf>
    <xf numFmtId="0" fontId="90" fillId="15" borderId="21" xfId="0" applyFont="1" applyFill="1" applyBorder="1" applyAlignment="1">
      <alignment horizontal="center"/>
    </xf>
    <xf numFmtId="0" fontId="52" fillId="0" borderId="58" xfId="0" applyFont="1" applyFill="1" applyBorder="1" applyAlignment="1">
      <alignment horizontal="center" vertical="center"/>
    </xf>
    <xf numFmtId="0" fontId="52" fillId="0" borderId="50" xfId="0" applyFont="1" applyFill="1" applyBorder="1" applyAlignment="1">
      <alignment horizontal="center" vertical="center"/>
    </xf>
    <xf numFmtId="0" fontId="52" fillId="0" borderId="57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93" fillId="0" borderId="58" xfId="0" applyFont="1" applyFill="1" applyBorder="1" applyAlignment="1">
      <alignment horizontal="center" vertical="center"/>
    </xf>
    <xf numFmtId="0" fontId="93" fillId="0" borderId="50" xfId="0" applyFont="1" applyFill="1" applyBorder="1" applyAlignment="1">
      <alignment horizontal="center" vertical="center"/>
    </xf>
    <xf numFmtId="0" fontId="93" fillId="0" borderId="57" xfId="0" applyFont="1" applyFill="1" applyBorder="1" applyAlignment="1">
      <alignment horizontal="center" vertical="center"/>
    </xf>
    <xf numFmtId="0" fontId="93" fillId="0" borderId="16" xfId="0" applyFont="1" applyFill="1" applyBorder="1" applyAlignment="1">
      <alignment horizontal="center" vertical="center"/>
    </xf>
    <xf numFmtId="0" fontId="93" fillId="0" borderId="0" xfId="0" applyFont="1" applyFill="1" applyBorder="1" applyAlignment="1">
      <alignment horizontal="center" vertical="center"/>
    </xf>
    <xf numFmtId="0" fontId="93" fillId="0" borderId="42" xfId="0" applyFont="1" applyFill="1" applyBorder="1" applyAlignment="1">
      <alignment horizontal="center" vertical="center"/>
    </xf>
    <xf numFmtId="0" fontId="97" fillId="5" borderId="8" xfId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0" fontId="96" fillId="5" borderId="8" xfId="1" applyFont="1" applyFill="1" applyBorder="1" applyAlignment="1">
      <alignment horizontal="center" vertical="center" wrapText="1"/>
    </xf>
    <xf numFmtId="0" fontId="99" fillId="0" borderId="0" xfId="0" applyFont="1" applyFill="1" applyBorder="1"/>
    <xf numFmtId="0" fontId="100" fillId="2" borderId="8" xfId="1" applyFont="1" applyFill="1" applyBorder="1" applyAlignment="1">
      <alignment horizontal="center" vertical="center" wrapText="1"/>
    </xf>
    <xf numFmtId="0" fontId="95" fillId="0" borderId="0" xfId="0" applyFont="1" applyFill="1" applyBorder="1" applyAlignment="1">
      <alignment horizontal="center"/>
    </xf>
    <xf numFmtId="0" fontId="101" fillId="0" borderId="0" xfId="0" applyFont="1" applyAlignment="1">
      <alignment horizontal="center" vertical="center" wrapText="1"/>
    </xf>
    <xf numFmtId="0" fontId="102" fillId="11" borderId="8" xfId="0" applyFont="1" applyFill="1" applyBorder="1" applyAlignment="1">
      <alignment horizontal="center" vertical="center" wrapText="1"/>
    </xf>
    <xf numFmtId="0" fontId="103" fillId="23" borderId="43" xfId="1" applyFont="1" applyFill="1" applyBorder="1" applyAlignment="1">
      <alignment horizontal="center" vertical="center"/>
    </xf>
    <xf numFmtId="0" fontId="103" fillId="23" borderId="8" xfId="1" applyFont="1" applyFill="1" applyBorder="1" applyAlignment="1">
      <alignment horizontal="center" vertical="center"/>
    </xf>
    <xf numFmtId="0" fontId="104" fillId="2" borderId="8" xfId="1" applyFont="1" applyFill="1" applyBorder="1" applyAlignment="1">
      <alignment horizontal="center" vertical="center" wrapText="1"/>
    </xf>
    <xf numFmtId="0" fontId="105" fillId="5" borderId="8" xfId="1" applyFont="1" applyFill="1" applyBorder="1" applyAlignment="1">
      <alignment horizontal="center" vertical="center" wrapText="1"/>
    </xf>
    <xf numFmtId="0" fontId="101" fillId="0" borderId="8" xfId="0" applyFont="1" applyBorder="1" applyAlignment="1">
      <alignment horizontal="center" vertical="center" wrapText="1"/>
    </xf>
    <xf numFmtId="0" fontId="26" fillId="23" borderId="43" xfId="1" applyFont="1" applyFill="1" applyBorder="1" applyAlignment="1">
      <alignment horizontal="center" vertical="center"/>
    </xf>
    <xf numFmtId="0" fontId="26" fillId="23" borderId="8" xfId="1" applyFont="1" applyFill="1" applyBorder="1" applyAlignment="1">
      <alignment horizontal="center" vertical="center"/>
    </xf>
    <xf numFmtId="0" fontId="98" fillId="0" borderId="8" xfId="0" applyFont="1" applyBorder="1" applyAlignment="1">
      <alignment horizontal="center" vertical="center" wrapText="1"/>
    </xf>
    <xf numFmtId="0" fontId="100" fillId="2" borderId="0" xfId="1" applyFont="1" applyFill="1" applyBorder="1" applyAlignment="1">
      <alignment horizontal="center" vertical="center" wrapText="1"/>
    </xf>
    <xf numFmtId="0" fontId="92" fillId="11" borderId="7" xfId="0" applyFont="1" applyFill="1" applyBorder="1" applyAlignment="1">
      <alignment horizontal="center" vertical="center"/>
    </xf>
    <xf numFmtId="0" fontId="92" fillId="11" borderId="18" xfId="0" applyFont="1" applyFill="1" applyBorder="1" applyAlignment="1">
      <alignment horizontal="center" vertical="center"/>
    </xf>
    <xf numFmtId="49" fontId="107" fillId="11" borderId="14" xfId="0" applyNumberFormat="1" applyFont="1" applyFill="1" applyBorder="1" applyAlignment="1">
      <alignment horizontal="center" vertical="center"/>
    </xf>
    <xf numFmtId="0" fontId="92" fillId="11" borderId="14" xfId="0" applyFont="1" applyFill="1" applyBorder="1" applyAlignment="1">
      <alignment horizontal="center" vertical="center"/>
    </xf>
    <xf numFmtId="0" fontId="92" fillId="11" borderId="15" xfId="0" applyFont="1" applyFill="1" applyBorder="1" applyAlignment="1">
      <alignment horizontal="center" vertical="center"/>
    </xf>
    <xf numFmtId="49" fontId="107" fillId="11" borderId="61" xfId="0" applyNumberFormat="1" applyFont="1" applyFill="1" applyBorder="1" applyAlignment="1">
      <alignment horizontal="center" vertical="center"/>
    </xf>
    <xf numFmtId="0" fontId="92" fillId="11" borderId="10" xfId="0" applyFont="1" applyFill="1" applyBorder="1"/>
    <xf numFmtId="49" fontId="107" fillId="11" borderId="43" xfId="0" applyNumberFormat="1" applyFont="1" applyFill="1" applyBorder="1" applyAlignment="1">
      <alignment horizontal="center" vertical="center"/>
    </xf>
    <xf numFmtId="0" fontId="92" fillId="11" borderId="43" xfId="0" applyFont="1" applyFill="1" applyBorder="1"/>
    <xf numFmtId="0" fontId="92" fillId="11" borderId="7" xfId="0" applyFont="1" applyFill="1" applyBorder="1"/>
    <xf numFmtId="0" fontId="92" fillId="11" borderId="18" xfId="0" applyFont="1" applyFill="1" applyBorder="1"/>
    <xf numFmtId="0" fontId="92" fillId="11" borderId="8" xfId="0" applyFont="1" applyFill="1" applyBorder="1"/>
    <xf numFmtId="0" fontId="92" fillId="11" borderId="9" xfId="0" applyFont="1" applyFill="1" applyBorder="1"/>
    <xf numFmtId="0" fontId="92" fillId="11" borderId="14" xfId="0" applyFont="1" applyFill="1" applyBorder="1"/>
    <xf numFmtId="0" fontId="92" fillId="11" borderId="15" xfId="0" applyFont="1" applyFill="1" applyBorder="1"/>
    <xf numFmtId="0" fontId="106" fillId="11" borderId="10" xfId="0" applyFont="1" applyFill="1" applyBorder="1" applyAlignment="1">
      <alignment horizontal="center" vertical="center" wrapText="1"/>
    </xf>
    <xf numFmtId="0" fontId="108" fillId="0" borderId="8" xfId="0" applyFont="1" applyBorder="1" applyAlignment="1">
      <alignment horizontal="center" vertical="center" wrapText="1"/>
    </xf>
    <xf numFmtId="0" fontId="110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0</xdr:rowOff>
    </xdr:from>
    <xdr:to>
      <xdr:col>10</xdr:col>
      <xdr:colOff>266701</xdr:colOff>
      <xdr:row>2</xdr:row>
      <xdr:rowOff>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12473054174" y="0"/>
          <a:ext cx="504826" cy="476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fr-FR" sz="1800" b="1">
              <a:latin typeface="Times New Roman" pitchFamily="18" charset="0"/>
              <a:cs typeface="Times New Roman" pitchFamily="18" charset="0"/>
            </a:rPr>
            <a:t>70</a:t>
          </a:r>
        </a:p>
      </xdr:txBody>
    </xdr:sp>
    <xdr:clientData/>
  </xdr:twoCellAnchor>
  <xdr:twoCellAnchor>
    <xdr:from>
      <xdr:col>3</xdr:col>
      <xdr:colOff>219076</xdr:colOff>
      <xdr:row>0</xdr:row>
      <xdr:rowOff>19050</xdr:rowOff>
    </xdr:from>
    <xdr:to>
      <xdr:col>9</xdr:col>
      <xdr:colOff>152401</xdr:colOff>
      <xdr:row>2</xdr:row>
      <xdr:rowOff>0</xdr:rowOff>
    </xdr:to>
    <xdr:sp macro="" textlink="">
      <xdr:nvSpPr>
        <xdr:cNvPr id="3" name="Rectangle à coins arrondis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>
          <a:off x="12473578049" y="19050"/>
          <a:ext cx="2676525" cy="45720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DZ" sz="1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Sultan bold" pitchFamily="2" charset="-78"/>
            </a:rPr>
            <a:t>التقرير اليومي للاستشارة (خارجية)</a:t>
          </a:r>
          <a:endParaRPr kumimoji="0" lang="fr-FR" sz="1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Sultan bold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0</xdr:rowOff>
    </xdr:from>
    <xdr:to>
      <xdr:col>10</xdr:col>
      <xdr:colOff>266701</xdr:colOff>
      <xdr:row>2</xdr:row>
      <xdr:rowOff>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12472997024" y="0"/>
          <a:ext cx="504826" cy="476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fr-FR" sz="1800" b="1">
              <a:latin typeface="Times New Roman" pitchFamily="18" charset="0"/>
              <a:cs typeface="Times New Roman" pitchFamily="18" charset="0"/>
            </a:rPr>
            <a:t>70</a:t>
          </a:r>
        </a:p>
      </xdr:txBody>
    </xdr:sp>
    <xdr:clientData/>
  </xdr:twoCellAnchor>
  <xdr:twoCellAnchor>
    <xdr:from>
      <xdr:col>3</xdr:col>
      <xdr:colOff>219076</xdr:colOff>
      <xdr:row>0</xdr:row>
      <xdr:rowOff>19050</xdr:rowOff>
    </xdr:from>
    <xdr:to>
      <xdr:col>9</xdr:col>
      <xdr:colOff>152401</xdr:colOff>
      <xdr:row>2</xdr:row>
      <xdr:rowOff>0</xdr:rowOff>
    </xdr:to>
    <xdr:sp macro="" textlink="">
      <xdr:nvSpPr>
        <xdr:cNvPr id="3" name="Rectangle à coins arrondis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12473520899" y="19050"/>
          <a:ext cx="2676525" cy="45720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DZ" sz="1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Sultan bold" pitchFamily="2" charset="-78"/>
            </a:rPr>
            <a:t>التقرير اليومي للاستشارة (خارجية)</a:t>
          </a:r>
          <a:endParaRPr kumimoji="0" lang="fr-FR" sz="1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Sultan bold" pitchFamily="2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0</xdr:rowOff>
    </xdr:from>
    <xdr:to>
      <xdr:col>10</xdr:col>
      <xdr:colOff>266701</xdr:colOff>
      <xdr:row>2</xdr:row>
      <xdr:rowOff>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12472997024" y="0"/>
          <a:ext cx="504826" cy="476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DZ" sz="1800" b="1">
              <a:latin typeface="Times New Roman" pitchFamily="18" charset="0"/>
              <a:cs typeface="Times New Roman" pitchFamily="18" charset="0"/>
            </a:rPr>
            <a:t>76</a:t>
          </a:r>
          <a:endParaRPr lang="fr-FR" sz="1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219076</xdr:colOff>
      <xdr:row>0</xdr:row>
      <xdr:rowOff>19050</xdr:rowOff>
    </xdr:from>
    <xdr:to>
      <xdr:col>9</xdr:col>
      <xdr:colOff>152401</xdr:colOff>
      <xdr:row>2</xdr:row>
      <xdr:rowOff>0</xdr:rowOff>
    </xdr:to>
    <xdr:sp macro="" textlink="">
      <xdr:nvSpPr>
        <xdr:cNvPr id="3" name="Rectangle à coins arrondis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12473520899" y="19050"/>
          <a:ext cx="2676525" cy="45720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DZ" sz="1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Sultan bold" pitchFamily="2" charset="-78"/>
            </a:rPr>
            <a:t>التقرير اليومي للاستشارة (خارجية)</a:t>
          </a:r>
          <a:endParaRPr kumimoji="0" lang="fr-FR" sz="1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Sultan bold" pitchFamily="2" charset="-7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0</xdr:row>
      <xdr:rowOff>304800</xdr:rowOff>
    </xdr:from>
    <xdr:to>
      <xdr:col>12</xdr:col>
      <xdr:colOff>19051</xdr:colOff>
      <xdr:row>2</xdr:row>
      <xdr:rowOff>200025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12464119724" y="304800"/>
          <a:ext cx="2790825" cy="4953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003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12</xdr:col>
      <xdr:colOff>28574</xdr:colOff>
      <xdr:row>0</xdr:row>
      <xdr:rowOff>314325</xdr:rowOff>
    </xdr:from>
    <xdr:to>
      <xdr:col>13</xdr:col>
      <xdr:colOff>38099</xdr:colOff>
      <xdr:row>3</xdr:row>
      <xdr:rowOff>0</xdr:rowOff>
    </xdr:to>
    <xdr:sp macro="" textlink="">
      <xdr:nvSpPr>
        <xdr:cNvPr id="3" name="Rectangle à coins arrondis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/>
      </xdr:nvSpPr>
      <xdr:spPr>
        <a:xfrm>
          <a:off x="12463500601" y="314325"/>
          <a:ext cx="609600" cy="4953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003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oneCellAnchor>
    <xdr:from>
      <xdr:col>19</xdr:col>
      <xdr:colOff>378198</xdr:colOff>
      <xdr:row>3</xdr:row>
      <xdr:rowOff>261796</xdr:rowOff>
    </xdr:from>
    <xdr:ext cx="1731884" cy="937629"/>
    <xdr:sp macro="" textlink="">
      <xdr:nvSpPr>
        <xdr:cNvPr id="4" name="Rectangle 3"/>
        <xdr:cNvSpPr/>
      </xdr:nvSpPr>
      <xdr:spPr>
        <a:xfrm>
          <a:off x="12467802203" y="1078225"/>
          <a:ext cx="173188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ar-DZ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السؤال</a:t>
          </a:r>
          <a:endParaRPr lang="fr-FR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cs/AppData/Roaming/Microsoft/Excel/&#1575;&#1604;&#1578;&#1593;&#1583;&#1575;&#1583;20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معطيات"/>
      <sheetName val="التعداد العام "/>
      <sheetName val="النهائية"/>
      <sheetName val="Feuil4"/>
      <sheetName val="REF GARC"/>
      <sheetName val="REF FIL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Feuil17"/>
      <sheetName val="Feuil18"/>
      <sheetName val="Feuil19"/>
      <sheetName val="Feuil20"/>
      <sheetName val="Feuil21"/>
      <sheetName val="Feuil22"/>
      <sheetName val="Feuil23"/>
      <sheetName val="Feuil24"/>
      <sheetName val="Feuil25"/>
      <sheetName val="Feuil26"/>
      <sheetName val="Feuil1"/>
    </sheetNames>
    <sheetDataSet>
      <sheetData sheetId="0" refreshError="1">
        <row r="4">
          <cell r="A4" t="str">
            <v>رقم الترتيب</v>
          </cell>
          <cell r="B4" t="str">
            <v>اسم و لقب التلميذ</v>
          </cell>
          <cell r="C4" t="str">
            <v>تاريخ و مكان الميلاد</v>
          </cell>
          <cell r="E4" t="str">
            <v>الإعادة</v>
          </cell>
          <cell r="H4" t="str">
            <v>الصفــة</v>
          </cell>
          <cell r="I4" t="str">
            <v>ملاحظات</v>
          </cell>
          <cell r="U4" t="str">
            <v>رقم الترتيب</v>
          </cell>
          <cell r="V4" t="str">
            <v>اسم و لقب التلميذ</v>
          </cell>
          <cell r="W4" t="str">
            <v>تاريخ و مكان الميلاد</v>
          </cell>
          <cell r="Y4" t="str">
            <v>الإعادة</v>
          </cell>
          <cell r="AB4" t="str">
            <v>الصفــة</v>
          </cell>
          <cell r="AC4" t="str">
            <v>ملاحظات</v>
          </cell>
          <cell r="AE4" t="str">
            <v>رقم الترتيب</v>
          </cell>
          <cell r="AF4" t="str">
            <v>اسم و لقب التلميذ</v>
          </cell>
          <cell r="AG4" t="str">
            <v>تاريخ و مكان الميلاد</v>
          </cell>
          <cell r="AI4" t="str">
            <v>الإعادة</v>
          </cell>
          <cell r="AL4" t="str">
            <v>الصفــة</v>
          </cell>
          <cell r="AM4" t="str">
            <v>ملاحظات</v>
          </cell>
          <cell r="AO4" t="str">
            <v>رقم الترتيب</v>
          </cell>
          <cell r="AP4" t="str">
            <v>اسم و لقب التلميذ</v>
          </cell>
          <cell r="AQ4" t="str">
            <v>تاريخ و مكان الميلاد</v>
          </cell>
          <cell r="AS4" t="str">
            <v>الإعادة</v>
          </cell>
          <cell r="AV4" t="str">
            <v>الصفــة</v>
          </cell>
          <cell r="AW4" t="str">
            <v>ملاحظات</v>
          </cell>
          <cell r="AY4" t="str">
            <v>رقم الترتيب</v>
          </cell>
          <cell r="AZ4" t="str">
            <v>اسم و لقب التلميذ</v>
          </cell>
          <cell r="BA4" t="str">
            <v>تاريخ و مكان الميلاد</v>
          </cell>
          <cell r="BC4" t="str">
            <v>الإعادة</v>
          </cell>
          <cell r="BF4" t="str">
            <v>الصفــة</v>
          </cell>
          <cell r="BG4" t="str">
            <v>ملاحظات</v>
          </cell>
          <cell r="BI4" t="str">
            <v>رقم الترتيب</v>
          </cell>
          <cell r="BJ4" t="str">
            <v>اسم و لقب التلميذ</v>
          </cell>
          <cell r="BK4" t="str">
            <v>تاريخ و مكان الميلاد</v>
          </cell>
          <cell r="BM4" t="str">
            <v>الإعادة</v>
          </cell>
          <cell r="BP4" t="str">
            <v>الصفــة</v>
          </cell>
          <cell r="BQ4" t="str">
            <v>ملاحظات</v>
          </cell>
          <cell r="BS4" t="str">
            <v>رقم الترتيب</v>
          </cell>
          <cell r="BT4" t="str">
            <v>اسم و لقب التلميذ</v>
          </cell>
          <cell r="BU4" t="str">
            <v>تاريخ و مكان الميلاد</v>
          </cell>
          <cell r="BW4" t="str">
            <v>الإعادة</v>
          </cell>
          <cell r="BZ4" t="str">
            <v>الصفــة</v>
          </cell>
          <cell r="CA4" t="str">
            <v>ملاحظات</v>
          </cell>
          <cell r="CC4" t="str">
            <v>رقم الترتيب</v>
          </cell>
          <cell r="CD4" t="str">
            <v>اسم و لقب التلميذ</v>
          </cell>
          <cell r="CE4" t="str">
            <v>تاريخ و مكان الميلاد</v>
          </cell>
          <cell r="CG4" t="str">
            <v>الإعادة</v>
          </cell>
          <cell r="CJ4" t="str">
            <v>الصفــة</v>
          </cell>
          <cell r="CK4" t="str">
            <v>ملاحظات</v>
          </cell>
        </row>
        <row r="5">
          <cell r="E5" t="str">
            <v>س1</v>
          </cell>
          <cell r="F5" t="str">
            <v>س2</v>
          </cell>
          <cell r="G5" t="str">
            <v>س3</v>
          </cell>
          <cell r="H5" t="str">
            <v>ف1</v>
          </cell>
          <cell r="K5" t="str">
            <v>رقم الترتيب</v>
          </cell>
          <cell r="L5" t="str">
            <v>اسم و لقب التلميذ</v>
          </cell>
          <cell r="M5" t="str">
            <v>تاريخ و مكان الميلاد</v>
          </cell>
          <cell r="O5" t="str">
            <v>الإعادة</v>
          </cell>
          <cell r="R5" t="str">
            <v>الصفــة</v>
          </cell>
          <cell r="S5" t="str">
            <v>ملاحظات</v>
          </cell>
          <cell r="Y5" t="str">
            <v>س1</v>
          </cell>
          <cell r="Z5" t="str">
            <v>س2</v>
          </cell>
          <cell r="AA5" t="str">
            <v>س3</v>
          </cell>
          <cell r="AB5" t="str">
            <v>ف1</v>
          </cell>
          <cell r="AI5" t="str">
            <v>س1</v>
          </cell>
          <cell r="AJ5" t="str">
            <v>س2</v>
          </cell>
          <cell r="AK5" t="str">
            <v>س3</v>
          </cell>
          <cell r="AL5" t="str">
            <v>ف1</v>
          </cell>
          <cell r="AS5" t="str">
            <v>س1</v>
          </cell>
          <cell r="AT5" t="str">
            <v>س2</v>
          </cell>
          <cell r="AU5" t="str">
            <v>س3</v>
          </cell>
          <cell r="AV5" t="str">
            <v>ف1</v>
          </cell>
          <cell r="BC5" t="str">
            <v>س1</v>
          </cell>
          <cell r="BD5" t="str">
            <v>س2</v>
          </cell>
          <cell r="BE5" t="str">
            <v>س3</v>
          </cell>
          <cell r="BF5" t="str">
            <v>ف1</v>
          </cell>
          <cell r="BM5" t="str">
            <v>س1</v>
          </cell>
          <cell r="BN5" t="str">
            <v>س2</v>
          </cell>
          <cell r="BO5" t="str">
            <v>س3</v>
          </cell>
          <cell r="BP5" t="str">
            <v>ف1</v>
          </cell>
          <cell r="BW5" t="str">
            <v>س1</v>
          </cell>
          <cell r="BX5" t="str">
            <v>س2</v>
          </cell>
          <cell r="BY5" t="str">
            <v>س3</v>
          </cell>
          <cell r="BZ5" t="str">
            <v>ف1</v>
          </cell>
          <cell r="CG5" t="str">
            <v>س1</v>
          </cell>
          <cell r="CH5" t="str">
            <v>س2</v>
          </cell>
          <cell r="CI5" t="str">
            <v>س3</v>
          </cell>
          <cell r="CJ5" t="str">
            <v>ف1</v>
          </cell>
        </row>
        <row r="6">
          <cell r="A6">
            <v>1</v>
          </cell>
          <cell r="B6" t="str">
            <v>القرمة محمد إسلام</v>
          </cell>
          <cell r="C6" t="str">
            <v>1996-05-04</v>
          </cell>
          <cell r="D6" t="str">
            <v>مغنية</v>
          </cell>
          <cell r="E6" t="str">
            <v>ذ</v>
          </cell>
          <cell r="F6" t="str">
            <v>ع1</v>
          </cell>
          <cell r="H6" t="str">
            <v>ن د1</v>
          </cell>
          <cell r="O6" t="str">
            <v>س1</v>
          </cell>
          <cell r="P6" t="str">
            <v>س2</v>
          </cell>
          <cell r="Q6" t="str">
            <v>س3</v>
          </cell>
          <cell r="R6" t="str">
            <v>ف1</v>
          </cell>
          <cell r="U6">
            <v>1</v>
          </cell>
          <cell r="V6" t="str">
            <v>إشوتي نسرين</v>
          </cell>
          <cell r="W6" t="str">
            <v>1996-02-25</v>
          </cell>
          <cell r="X6" t="str">
            <v>مغنية</v>
          </cell>
          <cell r="Y6" t="str">
            <v>أ</v>
          </cell>
          <cell r="AB6" t="str">
            <v>ن د2</v>
          </cell>
          <cell r="AE6">
            <v>1</v>
          </cell>
          <cell r="AF6" t="str">
            <v>الفضيل أمال</v>
          </cell>
          <cell r="AG6" t="str">
            <v>1999-05-19</v>
          </cell>
          <cell r="AH6" t="str">
            <v>مغنية</v>
          </cell>
          <cell r="AI6" t="str">
            <v>أ</v>
          </cell>
          <cell r="AL6" t="str">
            <v>م2</v>
          </cell>
          <cell r="AO6">
            <v>1</v>
          </cell>
          <cell r="AP6" t="str">
            <v>الفضيل الخامسة</v>
          </cell>
          <cell r="AQ6" t="str">
            <v>1999-03-12</v>
          </cell>
          <cell r="AR6" t="str">
            <v>مغنية</v>
          </cell>
          <cell r="AS6" t="str">
            <v>أ</v>
          </cell>
          <cell r="AV6" t="str">
            <v>م2</v>
          </cell>
          <cell r="AY6">
            <v>1</v>
          </cell>
          <cell r="AZ6" t="str">
            <v>أمبارك فدوى</v>
          </cell>
          <cell r="BA6" t="str">
            <v>1999-07-12</v>
          </cell>
          <cell r="BB6" t="str">
            <v>مغنية</v>
          </cell>
          <cell r="BC6" t="str">
            <v>أ</v>
          </cell>
          <cell r="BF6" t="str">
            <v>م2</v>
          </cell>
          <cell r="BI6">
            <v>1</v>
          </cell>
          <cell r="BJ6" t="str">
            <v>أمحمدي جهان</v>
          </cell>
          <cell r="BK6" t="str">
            <v>1998-11-21</v>
          </cell>
          <cell r="BL6" t="str">
            <v>مغنية</v>
          </cell>
          <cell r="BM6" t="str">
            <v>أ</v>
          </cell>
          <cell r="BP6" t="str">
            <v>م2</v>
          </cell>
          <cell r="BS6">
            <v>1</v>
          </cell>
          <cell r="BT6" t="str">
            <v>أورابح بشرى</v>
          </cell>
          <cell r="BU6" t="str">
            <v>1998-01-17</v>
          </cell>
          <cell r="BV6" t="str">
            <v>سيدي بلعباس</v>
          </cell>
          <cell r="BW6" t="str">
            <v>أ</v>
          </cell>
          <cell r="BX6" t="str">
            <v>ع2</v>
          </cell>
          <cell r="BZ6" t="str">
            <v>ن د2</v>
          </cell>
          <cell r="CC6">
            <v>1</v>
          </cell>
        </row>
        <row r="7">
          <cell r="A7">
            <v>2</v>
          </cell>
          <cell r="B7" t="str">
            <v>برحال عمر</v>
          </cell>
          <cell r="C7" t="str">
            <v>1997-06-03</v>
          </cell>
          <cell r="D7" t="str">
            <v>مغنية</v>
          </cell>
          <cell r="E7" t="str">
            <v>ذ</v>
          </cell>
          <cell r="H7" t="str">
            <v>ن د1</v>
          </cell>
          <cell r="K7">
            <v>3</v>
          </cell>
          <cell r="L7" t="str">
            <v>الشيخ فاطمة الزهراء</v>
          </cell>
          <cell r="M7" t="str">
            <v>1999-01-22</v>
          </cell>
          <cell r="N7" t="str">
            <v>مغنية</v>
          </cell>
          <cell r="O7" t="str">
            <v>أ</v>
          </cell>
          <cell r="R7" t="str">
            <v>م2</v>
          </cell>
          <cell r="U7">
            <v>2</v>
          </cell>
          <cell r="V7" t="str">
            <v>بن تعيش وفاء</v>
          </cell>
          <cell r="W7" t="str">
            <v>1999-08-02</v>
          </cell>
          <cell r="X7" t="str">
            <v>مغنية</v>
          </cell>
          <cell r="Y7" t="str">
            <v>أ</v>
          </cell>
          <cell r="AB7" t="str">
            <v>خ2</v>
          </cell>
          <cell r="AE7">
            <v>2</v>
          </cell>
          <cell r="AF7" t="str">
            <v>براهمي خويرة</v>
          </cell>
          <cell r="AG7" t="str">
            <v>1999-07-02</v>
          </cell>
          <cell r="AH7" t="str">
            <v>مغنية</v>
          </cell>
          <cell r="AI7" t="str">
            <v>أ</v>
          </cell>
          <cell r="AL7" t="str">
            <v>م2</v>
          </cell>
          <cell r="AO7">
            <v>2</v>
          </cell>
          <cell r="AP7" t="str">
            <v>امحمدي الشيخ</v>
          </cell>
          <cell r="AQ7" t="str">
            <v>1998-02-05</v>
          </cell>
          <cell r="AR7" t="str">
            <v>مغنية</v>
          </cell>
          <cell r="AS7" t="str">
            <v>ذ</v>
          </cell>
          <cell r="AV7" t="str">
            <v>م1</v>
          </cell>
          <cell r="AY7">
            <v>2</v>
          </cell>
          <cell r="AZ7" t="str">
            <v>بختي بشرى</v>
          </cell>
          <cell r="BA7" t="str">
            <v>1998-04-20</v>
          </cell>
          <cell r="BB7" t="str">
            <v>مغنية</v>
          </cell>
          <cell r="BC7" t="str">
            <v>أ</v>
          </cell>
          <cell r="BF7" t="str">
            <v>م2</v>
          </cell>
          <cell r="BI7">
            <v>2</v>
          </cell>
          <cell r="BJ7" t="str">
            <v>أورابح شيماء/عبد العزيز</v>
          </cell>
          <cell r="BK7" t="str">
            <v>1999-08-10</v>
          </cell>
          <cell r="BL7" t="str">
            <v>مغنية</v>
          </cell>
          <cell r="BM7" t="str">
            <v>أ</v>
          </cell>
          <cell r="BP7" t="str">
            <v>ن د2</v>
          </cell>
          <cell r="BS7">
            <v>2</v>
          </cell>
          <cell r="BT7" t="str">
            <v>أورابح شيماء/بن أحمد</v>
          </cell>
          <cell r="BU7" t="str">
            <v>1999-07-22</v>
          </cell>
          <cell r="BV7" t="str">
            <v>مغنية</v>
          </cell>
          <cell r="BW7" t="str">
            <v>أ</v>
          </cell>
          <cell r="BZ7" t="str">
            <v>م2</v>
          </cell>
          <cell r="CC7">
            <v>2</v>
          </cell>
        </row>
        <row r="8">
          <cell r="A8">
            <v>3</v>
          </cell>
          <cell r="B8" t="str">
            <v>بن ساحة جيلالي</v>
          </cell>
          <cell r="C8" t="str">
            <v>1997-12-27</v>
          </cell>
          <cell r="D8" t="str">
            <v>مغنية</v>
          </cell>
          <cell r="E8" t="str">
            <v>ذ</v>
          </cell>
          <cell r="H8" t="str">
            <v>خ1</v>
          </cell>
          <cell r="K8">
            <v>4</v>
          </cell>
          <cell r="L8" t="str">
            <v>بن صالح ياسين</v>
          </cell>
          <cell r="M8" t="str">
            <v>1996-05-14</v>
          </cell>
          <cell r="N8" t="str">
            <v>مغنية</v>
          </cell>
          <cell r="O8" t="str">
            <v>ذ</v>
          </cell>
          <cell r="P8" t="str">
            <v>ع1</v>
          </cell>
          <cell r="R8" t="str">
            <v>ن د1</v>
          </cell>
          <cell r="U8">
            <v>3</v>
          </cell>
          <cell r="V8" t="str">
            <v>بن رمضان أمال</v>
          </cell>
          <cell r="W8" t="str">
            <v>1998-01-19</v>
          </cell>
          <cell r="X8" t="str">
            <v>مغنية</v>
          </cell>
          <cell r="Y8" t="str">
            <v>أ</v>
          </cell>
          <cell r="Z8" t="str">
            <v>ع2</v>
          </cell>
          <cell r="AB8" t="str">
            <v>ن د2</v>
          </cell>
          <cell r="AE8">
            <v>3</v>
          </cell>
          <cell r="AF8" t="str">
            <v>بن زغادي هديل</v>
          </cell>
          <cell r="AG8" t="str">
            <v>2000-03-06</v>
          </cell>
          <cell r="AH8" t="str">
            <v>مغنية</v>
          </cell>
          <cell r="AI8" t="str">
            <v>أ</v>
          </cell>
          <cell r="AL8" t="str">
            <v>خ2</v>
          </cell>
          <cell r="AO8">
            <v>3</v>
          </cell>
          <cell r="AP8" t="str">
            <v>براز زكية</v>
          </cell>
          <cell r="AQ8" t="str">
            <v>1998-11-21</v>
          </cell>
          <cell r="AR8" t="str">
            <v>مغنية</v>
          </cell>
          <cell r="AS8" t="str">
            <v>أ</v>
          </cell>
          <cell r="AV8" t="str">
            <v>م2</v>
          </cell>
          <cell r="AY8">
            <v>3</v>
          </cell>
          <cell r="AZ8" t="str">
            <v>بن شقرة أسامة</v>
          </cell>
          <cell r="BA8" t="str">
            <v>1998-02-08</v>
          </cell>
          <cell r="BB8" t="str">
            <v>مغنية</v>
          </cell>
          <cell r="BC8" t="str">
            <v>ذ</v>
          </cell>
          <cell r="BF8" t="str">
            <v>م1</v>
          </cell>
          <cell r="BI8">
            <v>3</v>
          </cell>
          <cell r="BJ8" t="str">
            <v>الشيخ إبراهيم</v>
          </cell>
          <cell r="BK8" t="str">
            <v>1998-01-21</v>
          </cell>
          <cell r="BL8" t="str">
            <v>مغنية</v>
          </cell>
          <cell r="BM8" t="str">
            <v>ذ</v>
          </cell>
          <cell r="BP8" t="str">
            <v>م1</v>
          </cell>
          <cell r="BS8">
            <v>3</v>
          </cell>
          <cell r="BT8" t="str">
            <v>بلخوان نهاد</v>
          </cell>
          <cell r="BU8" t="str">
            <v>1999-03-24</v>
          </cell>
          <cell r="BV8" t="str">
            <v>مغنية</v>
          </cell>
          <cell r="BW8" t="str">
            <v>أ</v>
          </cell>
          <cell r="BZ8" t="str">
            <v>م2</v>
          </cell>
          <cell r="CC8">
            <v>3</v>
          </cell>
        </row>
        <row r="9">
          <cell r="A9">
            <v>4</v>
          </cell>
          <cell r="B9" t="str">
            <v>بوزاهري إكرام</v>
          </cell>
          <cell r="C9" t="str">
            <v>1999-03-21</v>
          </cell>
          <cell r="D9" t="str">
            <v>مغنية</v>
          </cell>
          <cell r="E9" t="str">
            <v>أ</v>
          </cell>
          <cell r="H9" t="str">
            <v>م2</v>
          </cell>
          <cell r="K9">
            <v>5</v>
          </cell>
          <cell r="L9" t="str">
            <v>بن عابد نوفل</v>
          </cell>
          <cell r="M9" t="str">
            <v>1997-03-20</v>
          </cell>
          <cell r="N9" t="str">
            <v>مغنية</v>
          </cell>
          <cell r="O9" t="str">
            <v>ذ</v>
          </cell>
          <cell r="P9" t="str">
            <v>ع1</v>
          </cell>
          <cell r="R9" t="str">
            <v>ن د1</v>
          </cell>
          <cell r="U9">
            <v>4</v>
          </cell>
          <cell r="V9" t="str">
            <v>تركي حنان</v>
          </cell>
          <cell r="W9" t="str">
            <v>1997-02-15</v>
          </cell>
          <cell r="X9" t="str">
            <v>مغنية</v>
          </cell>
          <cell r="Y9" t="str">
            <v>أ</v>
          </cell>
          <cell r="AB9" t="str">
            <v>م2</v>
          </cell>
          <cell r="AE9">
            <v>4</v>
          </cell>
          <cell r="AF9" t="str">
            <v>بن سالم نسرين نهلة</v>
          </cell>
          <cell r="AG9" t="str">
            <v>1997-04-13</v>
          </cell>
          <cell r="AH9" t="str">
            <v>تلاغ</v>
          </cell>
          <cell r="AI9" t="str">
            <v>أ</v>
          </cell>
          <cell r="AJ9" t="str">
            <v>ع2</v>
          </cell>
          <cell r="AL9" t="str">
            <v>خ2</v>
          </cell>
          <cell r="AO9">
            <v>4</v>
          </cell>
          <cell r="AP9" t="str">
            <v>بلعلة أسماء</v>
          </cell>
          <cell r="AQ9" t="str">
            <v>1998-11-04</v>
          </cell>
          <cell r="AR9" t="str">
            <v>تندوف</v>
          </cell>
          <cell r="AS9" t="str">
            <v>أ</v>
          </cell>
          <cell r="AT9" t="str">
            <v>ع2</v>
          </cell>
          <cell r="AV9" t="str">
            <v>خ2</v>
          </cell>
          <cell r="AY9">
            <v>4</v>
          </cell>
          <cell r="AZ9" t="str">
            <v>بن شقرة سارة</v>
          </cell>
          <cell r="BA9" t="str">
            <v>1998-08-08</v>
          </cell>
          <cell r="BB9" t="str">
            <v>مغنية</v>
          </cell>
          <cell r="BC9" t="str">
            <v>أ</v>
          </cell>
          <cell r="BF9" t="str">
            <v>م2</v>
          </cell>
          <cell r="BI9">
            <v>4</v>
          </cell>
          <cell r="BJ9" t="str">
            <v>العباس هاجر</v>
          </cell>
          <cell r="BK9" t="str">
            <v>2000-01-17</v>
          </cell>
          <cell r="BL9" t="str">
            <v>مغنية</v>
          </cell>
          <cell r="BM9" t="str">
            <v>أ</v>
          </cell>
          <cell r="BP9" t="str">
            <v>خ2</v>
          </cell>
          <cell r="BS9">
            <v>4</v>
          </cell>
          <cell r="BT9" t="str">
            <v>بن اعمر رانيا</v>
          </cell>
          <cell r="BU9" t="str">
            <v>1998-07-21</v>
          </cell>
          <cell r="BV9" t="str">
            <v>مغنية</v>
          </cell>
          <cell r="BW9" t="str">
            <v>أ</v>
          </cell>
          <cell r="BZ9" t="str">
            <v>ن د2</v>
          </cell>
          <cell r="CC9">
            <v>4</v>
          </cell>
        </row>
        <row r="10">
          <cell r="A10">
            <v>5</v>
          </cell>
          <cell r="B10" t="str">
            <v>بوزيان مصطفى</v>
          </cell>
          <cell r="C10" t="str">
            <v>1995-07-21</v>
          </cell>
          <cell r="D10" t="str">
            <v>مغنية</v>
          </cell>
          <cell r="E10" t="str">
            <v>ذ</v>
          </cell>
          <cell r="H10" t="str">
            <v>خ1</v>
          </cell>
          <cell r="K10">
            <v>6</v>
          </cell>
          <cell r="L10" t="str">
            <v>جباري جابر</v>
          </cell>
          <cell r="M10" t="str">
            <v>1998-12-12</v>
          </cell>
          <cell r="N10" t="str">
            <v>مغنية</v>
          </cell>
          <cell r="O10" t="str">
            <v>ذ</v>
          </cell>
          <cell r="R10" t="str">
            <v>م1</v>
          </cell>
          <cell r="U10">
            <v>5</v>
          </cell>
          <cell r="V10" t="str">
            <v>ثلجي ياسمينة</v>
          </cell>
          <cell r="W10" t="str">
            <v>1999-03-29</v>
          </cell>
          <cell r="X10" t="str">
            <v>مغنية</v>
          </cell>
          <cell r="Y10" t="str">
            <v>أ</v>
          </cell>
          <cell r="AB10" t="str">
            <v>م2</v>
          </cell>
          <cell r="AE10">
            <v>5</v>
          </cell>
          <cell r="AF10" t="str">
            <v>بن طيب محمد ياسين</v>
          </cell>
          <cell r="AG10" t="str">
            <v>2000-03-31</v>
          </cell>
          <cell r="AH10" t="str">
            <v>مغنية</v>
          </cell>
          <cell r="AI10" t="str">
            <v>ذ</v>
          </cell>
          <cell r="AL10" t="str">
            <v>م1</v>
          </cell>
          <cell r="AO10">
            <v>5</v>
          </cell>
          <cell r="AP10" t="str">
            <v>بن دلاع مريم منال</v>
          </cell>
          <cell r="AQ10" t="str">
            <v>1998-07-09</v>
          </cell>
          <cell r="AR10" t="str">
            <v>مغنية</v>
          </cell>
          <cell r="AS10" t="str">
            <v>أ</v>
          </cell>
          <cell r="AT10" t="str">
            <v>ع2</v>
          </cell>
          <cell r="AV10" t="str">
            <v>ن د2</v>
          </cell>
          <cell r="AY10">
            <v>5</v>
          </cell>
          <cell r="AZ10" t="str">
            <v>تواتي أمينة</v>
          </cell>
          <cell r="BA10" t="str">
            <v>1999-01-25</v>
          </cell>
          <cell r="BB10" t="str">
            <v>مغنية</v>
          </cell>
          <cell r="BC10" t="str">
            <v>أ</v>
          </cell>
          <cell r="BF10" t="str">
            <v>م2</v>
          </cell>
          <cell r="BI10">
            <v>5</v>
          </cell>
          <cell r="BJ10" t="str">
            <v>بشلاغم سمية</v>
          </cell>
          <cell r="BK10" t="str">
            <v>1998-10-05</v>
          </cell>
          <cell r="BL10" t="str">
            <v>سبدو</v>
          </cell>
          <cell r="BM10" t="str">
            <v>أ</v>
          </cell>
          <cell r="BP10" t="str">
            <v>م2</v>
          </cell>
          <cell r="BS10">
            <v>5</v>
          </cell>
          <cell r="BT10" t="str">
            <v>بن السيم أنفال</v>
          </cell>
          <cell r="BU10" t="str">
            <v>2000-05-25</v>
          </cell>
          <cell r="BV10" t="str">
            <v>مغنية</v>
          </cell>
          <cell r="BW10" t="str">
            <v>أ</v>
          </cell>
          <cell r="BZ10" t="str">
            <v>م2</v>
          </cell>
          <cell r="CC10">
            <v>5</v>
          </cell>
        </row>
        <row r="11">
          <cell r="A11">
            <v>6</v>
          </cell>
          <cell r="B11" t="str">
            <v>بوطاقة محمد</v>
          </cell>
          <cell r="C11" t="str">
            <v>1997-10-14</v>
          </cell>
          <cell r="D11" t="str">
            <v>مغنية</v>
          </cell>
          <cell r="E11" t="str">
            <v>ذ</v>
          </cell>
          <cell r="H11" t="str">
            <v>خ1</v>
          </cell>
          <cell r="K11">
            <v>7</v>
          </cell>
          <cell r="L11" t="str">
            <v>حمادي أمحمد عماد</v>
          </cell>
          <cell r="M11" t="str">
            <v>1999-09-02</v>
          </cell>
          <cell r="N11" t="str">
            <v>مغنية</v>
          </cell>
          <cell r="O11" t="str">
            <v>ذ</v>
          </cell>
          <cell r="R11" t="str">
            <v>خ1</v>
          </cell>
          <cell r="U11">
            <v>6</v>
          </cell>
          <cell r="V11" t="str">
            <v>حمادي كنزة</v>
          </cell>
          <cell r="W11" t="str">
            <v>1998-08-09</v>
          </cell>
          <cell r="X11" t="str">
            <v>مغنية</v>
          </cell>
          <cell r="Y11" t="str">
            <v>أ</v>
          </cell>
          <cell r="Z11" t="str">
            <v>ع2</v>
          </cell>
          <cell r="AB11" t="str">
            <v>ن د2</v>
          </cell>
          <cell r="AE11">
            <v>6</v>
          </cell>
          <cell r="AF11" t="str">
            <v>بوزاهري وفاء</v>
          </cell>
          <cell r="AG11" t="str">
            <v>1998-06-16</v>
          </cell>
          <cell r="AH11" t="str">
            <v>مغنية</v>
          </cell>
          <cell r="AI11" t="str">
            <v>أ</v>
          </cell>
          <cell r="AL11" t="str">
            <v>م2</v>
          </cell>
          <cell r="AO11">
            <v>6</v>
          </cell>
          <cell r="AP11" t="str">
            <v>بن عبد الله أسامة</v>
          </cell>
          <cell r="AQ11" t="str">
            <v>1999-01-26</v>
          </cell>
          <cell r="AR11" t="str">
            <v>مغنية</v>
          </cell>
          <cell r="AS11" t="str">
            <v>ذ</v>
          </cell>
          <cell r="AV11" t="str">
            <v>م1</v>
          </cell>
          <cell r="AY11">
            <v>6</v>
          </cell>
          <cell r="AZ11" t="str">
            <v>جاهد محمد</v>
          </cell>
          <cell r="BA11" t="str">
            <v>1996-12-31</v>
          </cell>
          <cell r="BB11" t="str">
            <v>مغنبة</v>
          </cell>
          <cell r="BC11" t="str">
            <v>ذ</v>
          </cell>
          <cell r="BF11" t="str">
            <v>خ1</v>
          </cell>
          <cell r="BI11">
            <v>6</v>
          </cell>
          <cell r="BJ11" t="str">
            <v>بن زمرة سامية</v>
          </cell>
          <cell r="BK11" t="str">
            <v>1995-10-27</v>
          </cell>
          <cell r="BL11" t="str">
            <v>مغنية</v>
          </cell>
          <cell r="BM11" t="str">
            <v>أ</v>
          </cell>
          <cell r="BP11" t="str">
            <v>م2</v>
          </cell>
          <cell r="BS11">
            <v>6</v>
          </cell>
          <cell r="BT11" t="str">
            <v>بن مالك رحاب</v>
          </cell>
          <cell r="BU11" t="str">
            <v>1998-12-18</v>
          </cell>
          <cell r="BV11" t="str">
            <v>مغنية</v>
          </cell>
          <cell r="BW11" t="str">
            <v>أ</v>
          </cell>
          <cell r="BZ11" t="str">
            <v>م2</v>
          </cell>
          <cell r="CC11">
            <v>6</v>
          </cell>
        </row>
        <row r="12">
          <cell r="A12">
            <v>7</v>
          </cell>
          <cell r="B12" t="str">
            <v>حدبي محمد</v>
          </cell>
          <cell r="C12" t="str">
            <v>1996-05-03</v>
          </cell>
          <cell r="D12" t="str">
            <v>مغنية</v>
          </cell>
          <cell r="E12" t="str">
            <v>ذ</v>
          </cell>
          <cell r="F12" t="str">
            <v>ع1</v>
          </cell>
          <cell r="H12" t="str">
            <v>ن د1</v>
          </cell>
          <cell r="K12">
            <v>8</v>
          </cell>
          <cell r="L12" t="str">
            <v>حمدون حاج علي</v>
          </cell>
          <cell r="M12" t="str">
            <v>1996-11-11</v>
          </cell>
          <cell r="N12" t="str">
            <v>مغنية</v>
          </cell>
          <cell r="O12" t="str">
            <v>ذ</v>
          </cell>
          <cell r="P12" t="str">
            <v>ع1</v>
          </cell>
          <cell r="R12" t="str">
            <v>ن د1</v>
          </cell>
          <cell r="U12">
            <v>7</v>
          </cell>
          <cell r="V12" t="str">
            <v>خاليد أمير فيصل</v>
          </cell>
          <cell r="W12" t="str">
            <v>1999-05-02</v>
          </cell>
          <cell r="X12" t="str">
            <v>مغنية</v>
          </cell>
          <cell r="Y12" t="str">
            <v>ذ</v>
          </cell>
          <cell r="AB12" t="str">
            <v>م1</v>
          </cell>
          <cell r="AE12">
            <v>7</v>
          </cell>
          <cell r="AF12" t="str">
            <v>بوطاقة أمينة</v>
          </cell>
          <cell r="AG12" t="str">
            <v>1999-12-31</v>
          </cell>
          <cell r="AH12" t="str">
            <v>مغنية</v>
          </cell>
          <cell r="AI12" t="str">
            <v>أ</v>
          </cell>
          <cell r="AL12" t="str">
            <v>م2</v>
          </cell>
          <cell r="AO12">
            <v>7</v>
          </cell>
          <cell r="AP12" t="str">
            <v>بن عرفة زهور</v>
          </cell>
          <cell r="AQ12" t="str">
            <v>1996-04-20</v>
          </cell>
          <cell r="AR12" t="str">
            <v>سيدي مجاهد</v>
          </cell>
          <cell r="AS12" t="str">
            <v>أ</v>
          </cell>
          <cell r="AT12" t="str">
            <v>ع2</v>
          </cell>
          <cell r="AV12" t="str">
            <v>ن د2</v>
          </cell>
          <cell r="AY12">
            <v>7</v>
          </cell>
          <cell r="AZ12" t="str">
            <v>جريف إكرام</v>
          </cell>
          <cell r="BA12" t="str">
            <v>1997-10-05</v>
          </cell>
          <cell r="BB12" t="str">
            <v>مغنية</v>
          </cell>
          <cell r="BC12" t="str">
            <v>أ</v>
          </cell>
          <cell r="BD12" t="str">
            <v>ع2</v>
          </cell>
          <cell r="BF12" t="str">
            <v>ن د2</v>
          </cell>
          <cell r="BI12">
            <v>7</v>
          </cell>
          <cell r="BJ12" t="str">
            <v>بن طيب فاطمة الزهراء</v>
          </cell>
          <cell r="BK12" t="str">
            <v>1998-06-02</v>
          </cell>
          <cell r="BL12" t="str">
            <v>مغنية</v>
          </cell>
          <cell r="BM12" t="str">
            <v>أ</v>
          </cell>
          <cell r="BP12" t="str">
            <v>م2</v>
          </cell>
          <cell r="BS12">
            <v>7</v>
          </cell>
          <cell r="BT12" t="str">
            <v>بناصر خلود هديل</v>
          </cell>
          <cell r="BU12" t="str">
            <v>2000-02-24</v>
          </cell>
          <cell r="BV12" t="str">
            <v>مغنية</v>
          </cell>
          <cell r="BW12" t="str">
            <v>أ</v>
          </cell>
          <cell r="BZ12" t="str">
            <v>خ2</v>
          </cell>
          <cell r="CC12">
            <v>7</v>
          </cell>
        </row>
        <row r="13">
          <cell r="A13">
            <v>8</v>
          </cell>
          <cell r="B13" t="str">
            <v>حمدوني إناس</v>
          </cell>
          <cell r="C13" t="str">
            <v>1999-07-08</v>
          </cell>
          <cell r="D13" t="str">
            <v>مغنية</v>
          </cell>
          <cell r="E13" t="str">
            <v>أ</v>
          </cell>
          <cell r="H13" t="str">
            <v>م2</v>
          </cell>
          <cell r="K13">
            <v>9</v>
          </cell>
          <cell r="L13" t="str">
            <v>حواسة عبد الناصر</v>
          </cell>
          <cell r="M13" t="str">
            <v>1999-11-17</v>
          </cell>
          <cell r="N13" t="str">
            <v>مغنية</v>
          </cell>
          <cell r="O13" t="str">
            <v>ذ</v>
          </cell>
          <cell r="R13" t="str">
            <v>خ1</v>
          </cell>
          <cell r="U13">
            <v>8</v>
          </cell>
          <cell r="V13" t="str">
            <v>داسي وليد</v>
          </cell>
          <cell r="W13" t="str">
            <v>1999-03-27</v>
          </cell>
          <cell r="X13" t="str">
            <v>سيدي بلعباس</v>
          </cell>
          <cell r="Y13" t="str">
            <v>ذ</v>
          </cell>
          <cell r="AB13" t="str">
            <v>م1</v>
          </cell>
          <cell r="AE13">
            <v>8</v>
          </cell>
          <cell r="AF13" t="str">
            <v>بولكرطوس جمال الدين</v>
          </cell>
          <cell r="AG13" t="str">
            <v>1999-08-02</v>
          </cell>
          <cell r="AH13" t="str">
            <v>عين تموشنت</v>
          </cell>
          <cell r="AI13" t="str">
            <v>ذ</v>
          </cell>
          <cell r="AL13" t="str">
            <v>خ1</v>
          </cell>
          <cell r="AO13">
            <v>8</v>
          </cell>
          <cell r="AP13" t="str">
            <v>بوحفص حاج رضوان</v>
          </cell>
          <cell r="AQ13" t="str">
            <v>1998-03-13</v>
          </cell>
          <cell r="AR13" t="str">
            <v>مغنية</v>
          </cell>
          <cell r="AS13" t="str">
            <v>ذ</v>
          </cell>
          <cell r="AV13" t="str">
            <v>خ1</v>
          </cell>
          <cell r="AY13">
            <v>8</v>
          </cell>
          <cell r="AZ13" t="str">
            <v>حشماوي إكرام</v>
          </cell>
          <cell r="BA13" t="str">
            <v>1997-12-25</v>
          </cell>
          <cell r="BB13" t="str">
            <v>مغنية</v>
          </cell>
          <cell r="BC13" t="str">
            <v>أ</v>
          </cell>
          <cell r="BF13" t="str">
            <v>م2</v>
          </cell>
          <cell r="BI13">
            <v>8</v>
          </cell>
          <cell r="BJ13" t="str">
            <v>بن عيسى أحمد</v>
          </cell>
          <cell r="BK13" t="str">
            <v>1997-11-11</v>
          </cell>
          <cell r="BL13" t="str">
            <v>مغنية</v>
          </cell>
          <cell r="BM13" t="str">
            <v>ذ</v>
          </cell>
          <cell r="BP13" t="str">
            <v>م1</v>
          </cell>
          <cell r="BS13">
            <v>8</v>
          </cell>
          <cell r="BT13" t="str">
            <v>بوستة نسيمة</v>
          </cell>
          <cell r="BU13" t="str">
            <v>1996-12-28</v>
          </cell>
          <cell r="BV13" t="str">
            <v>مغنية</v>
          </cell>
          <cell r="CC13">
            <v>8</v>
          </cell>
        </row>
        <row r="14">
          <cell r="A14">
            <v>9</v>
          </cell>
          <cell r="B14" t="str">
            <v>خاليد هشام</v>
          </cell>
          <cell r="C14" t="str">
            <v>1998-09-03</v>
          </cell>
          <cell r="D14" t="str">
            <v>الغزوات</v>
          </cell>
          <cell r="E14" t="str">
            <v>ذ</v>
          </cell>
          <cell r="H14" t="str">
            <v>م1</v>
          </cell>
          <cell r="K14">
            <v>10</v>
          </cell>
          <cell r="L14" t="str">
            <v>علوان فتحي</v>
          </cell>
          <cell r="M14" t="str">
            <v>1998-01-24</v>
          </cell>
          <cell r="N14" t="str">
            <v>مغنية</v>
          </cell>
          <cell r="O14" t="str">
            <v>ذ</v>
          </cell>
          <cell r="P14" t="str">
            <v>ع1</v>
          </cell>
          <cell r="R14" t="str">
            <v>ن د1</v>
          </cell>
          <cell r="U14">
            <v>9</v>
          </cell>
          <cell r="V14" t="str">
            <v>داود رامي كمال الدين</v>
          </cell>
          <cell r="W14" t="str">
            <v>1999-06-10</v>
          </cell>
          <cell r="X14" t="str">
            <v>مغنية</v>
          </cell>
          <cell r="Y14" t="str">
            <v>ذ</v>
          </cell>
          <cell r="Z14" t="str">
            <v>ع1</v>
          </cell>
          <cell r="AB14" t="str">
            <v>ن د1</v>
          </cell>
          <cell r="AE14">
            <v>9</v>
          </cell>
          <cell r="AF14" t="str">
            <v>جباري هاجر</v>
          </cell>
          <cell r="AG14" t="str">
            <v>1997-11-14</v>
          </cell>
          <cell r="AH14" t="str">
            <v>لواتة</v>
          </cell>
          <cell r="AI14" t="str">
            <v>أ</v>
          </cell>
          <cell r="AJ14" t="str">
            <v>ع2</v>
          </cell>
          <cell r="AL14" t="str">
            <v>خ2</v>
          </cell>
          <cell r="AO14">
            <v>9</v>
          </cell>
          <cell r="AP14" t="str">
            <v>بوحمامة ليندة</v>
          </cell>
          <cell r="AQ14" t="str">
            <v>1998-03-05</v>
          </cell>
          <cell r="AR14" t="str">
            <v>مغنية</v>
          </cell>
          <cell r="AS14" t="str">
            <v>أ</v>
          </cell>
          <cell r="AV14" t="str">
            <v>م2</v>
          </cell>
          <cell r="AY14">
            <v>9</v>
          </cell>
          <cell r="AZ14" t="str">
            <v>حمادي لطيفة</v>
          </cell>
          <cell r="BA14" t="str">
            <v>1998-06-30</v>
          </cell>
          <cell r="BB14" t="str">
            <v>مغنية</v>
          </cell>
          <cell r="BC14" t="str">
            <v>أ</v>
          </cell>
          <cell r="BF14" t="str">
            <v>م2</v>
          </cell>
          <cell r="BI14">
            <v>9</v>
          </cell>
          <cell r="BJ14" t="str">
            <v>بن قرين مغنية</v>
          </cell>
          <cell r="BK14" t="str">
            <v>1999-11-09</v>
          </cell>
          <cell r="BL14" t="str">
            <v>مغنية</v>
          </cell>
          <cell r="BM14" t="str">
            <v>أ</v>
          </cell>
          <cell r="BP14" t="str">
            <v>م2</v>
          </cell>
          <cell r="BS14">
            <v>9</v>
          </cell>
          <cell r="BT14" t="str">
            <v>بوشارب محمد</v>
          </cell>
          <cell r="BU14" t="str">
            <v>1996-01-05</v>
          </cell>
          <cell r="BV14" t="str">
            <v>مغنية</v>
          </cell>
          <cell r="BW14" t="str">
            <v>ذ</v>
          </cell>
          <cell r="BX14" t="str">
            <v>ع1</v>
          </cell>
          <cell r="BZ14" t="str">
            <v>ن د1</v>
          </cell>
          <cell r="CC14">
            <v>9</v>
          </cell>
        </row>
        <row r="15">
          <cell r="A15">
            <v>10</v>
          </cell>
          <cell r="B15" t="str">
            <v>خلوفي بلقاسم</v>
          </cell>
          <cell r="C15" t="str">
            <v>1998-07-09</v>
          </cell>
          <cell r="D15" t="str">
            <v>الجزائر</v>
          </cell>
          <cell r="E15" t="str">
            <v>ذ</v>
          </cell>
          <cell r="F15" t="str">
            <v>ع1</v>
          </cell>
          <cell r="H15" t="str">
            <v>ن د1</v>
          </cell>
          <cell r="K15">
            <v>11</v>
          </cell>
          <cell r="L15" t="str">
            <v>قادري رابح صغير أمين</v>
          </cell>
          <cell r="M15" t="str">
            <v>1999-09-30</v>
          </cell>
          <cell r="N15" t="str">
            <v>الغزوات</v>
          </cell>
          <cell r="O15" t="str">
            <v>ذ</v>
          </cell>
          <cell r="R15" t="str">
            <v>خ1</v>
          </cell>
          <cell r="U15">
            <v>10</v>
          </cell>
          <cell r="V15" t="str">
            <v>راس الواد فرح</v>
          </cell>
          <cell r="W15" t="str">
            <v>1999-05-04</v>
          </cell>
          <cell r="X15" t="str">
            <v>مغنية</v>
          </cell>
          <cell r="Y15" t="str">
            <v>أ</v>
          </cell>
          <cell r="AB15" t="str">
            <v>م2</v>
          </cell>
          <cell r="AE15">
            <v>10</v>
          </cell>
          <cell r="AF15" t="str">
            <v>جملي محمد الشافعي</v>
          </cell>
          <cell r="AG15" t="str">
            <v>1999-10-01</v>
          </cell>
          <cell r="AH15" t="str">
            <v>مغنية</v>
          </cell>
          <cell r="AI15" t="str">
            <v>ذ</v>
          </cell>
          <cell r="AL15" t="str">
            <v>م1</v>
          </cell>
          <cell r="AO15">
            <v>10</v>
          </cell>
          <cell r="AP15" t="str">
            <v>بوخاري عبد الرحمان</v>
          </cell>
          <cell r="AQ15" t="str">
            <v>1999-02-15</v>
          </cell>
          <cell r="AR15" t="str">
            <v>مغنية</v>
          </cell>
          <cell r="AS15" t="str">
            <v>ذ</v>
          </cell>
          <cell r="AV15" t="str">
            <v>م1</v>
          </cell>
          <cell r="AY15">
            <v>10</v>
          </cell>
          <cell r="AZ15" t="str">
            <v>حوات شهيناز</v>
          </cell>
          <cell r="BA15" t="str">
            <v>1998-09-26</v>
          </cell>
          <cell r="BB15" t="str">
            <v>مغنية</v>
          </cell>
          <cell r="BC15" t="str">
            <v>أ</v>
          </cell>
          <cell r="BF15" t="str">
            <v>خ2</v>
          </cell>
          <cell r="BI15">
            <v>10</v>
          </cell>
          <cell r="BJ15" t="str">
            <v>توبردة مغنية</v>
          </cell>
          <cell r="BK15" t="str">
            <v>1998-11-23</v>
          </cell>
          <cell r="BL15" t="str">
            <v>مغنية</v>
          </cell>
          <cell r="BM15" t="str">
            <v>أ</v>
          </cell>
          <cell r="BP15" t="str">
            <v>م2</v>
          </cell>
          <cell r="BS15">
            <v>10</v>
          </cell>
          <cell r="BT15" t="str">
            <v>بوغازي وسيلة</v>
          </cell>
          <cell r="BU15" t="str">
            <v>1997-09-28</v>
          </cell>
          <cell r="BV15" t="str">
            <v>مغنية</v>
          </cell>
          <cell r="BW15" t="str">
            <v>أ</v>
          </cell>
          <cell r="BX15" t="str">
            <v>ع2</v>
          </cell>
          <cell r="BZ15" t="str">
            <v>ن د2</v>
          </cell>
          <cell r="CC15">
            <v>10</v>
          </cell>
        </row>
        <row r="16">
          <cell r="A16">
            <v>11</v>
          </cell>
          <cell r="B16" t="str">
            <v>خلوفي عادل</v>
          </cell>
          <cell r="C16" t="str">
            <v>1999-07-22</v>
          </cell>
          <cell r="D16" t="str">
            <v>تلمسان</v>
          </cell>
          <cell r="E16" t="str">
            <v>ذ</v>
          </cell>
          <cell r="H16" t="str">
            <v>م1</v>
          </cell>
          <cell r="K16">
            <v>12</v>
          </cell>
          <cell r="L16" t="str">
            <v>مرغاد إلياس</v>
          </cell>
          <cell r="M16" t="str">
            <v>1997-07-08</v>
          </cell>
          <cell r="N16" t="str">
            <v>مغنية</v>
          </cell>
          <cell r="O16" t="str">
            <v>ذ</v>
          </cell>
          <cell r="R16" t="str">
            <v>خ1</v>
          </cell>
          <cell r="U16">
            <v>11</v>
          </cell>
          <cell r="V16" t="str">
            <v>سبيع الواسيني</v>
          </cell>
          <cell r="W16" t="str">
            <v>1999-08-03</v>
          </cell>
          <cell r="X16" t="str">
            <v>مغنية</v>
          </cell>
          <cell r="Y16" t="str">
            <v>ذ</v>
          </cell>
          <cell r="AB16" t="str">
            <v>م1</v>
          </cell>
          <cell r="AE16">
            <v>11</v>
          </cell>
          <cell r="AF16" t="str">
            <v>خاطر منال</v>
          </cell>
          <cell r="AG16" t="str">
            <v>1999-11-03</v>
          </cell>
          <cell r="AH16" t="str">
            <v>مغنية</v>
          </cell>
          <cell r="AI16" t="str">
            <v>أ</v>
          </cell>
          <cell r="AL16" t="str">
            <v>ن د2</v>
          </cell>
          <cell r="AO16">
            <v>11</v>
          </cell>
          <cell r="AP16" t="str">
            <v>بوزيان بلال</v>
          </cell>
          <cell r="AQ16" t="str">
            <v>1998-11-08</v>
          </cell>
          <cell r="AR16" t="str">
            <v>مغنية</v>
          </cell>
          <cell r="AS16" t="str">
            <v>ذ</v>
          </cell>
          <cell r="AV16" t="str">
            <v>خ1</v>
          </cell>
          <cell r="AY16">
            <v>11</v>
          </cell>
          <cell r="AZ16" t="str">
            <v>سعيداني حنان</v>
          </cell>
          <cell r="BA16" t="str">
            <v>1995-08-18</v>
          </cell>
          <cell r="BB16" t="str">
            <v>مغنية</v>
          </cell>
          <cell r="BC16" t="str">
            <v>أ</v>
          </cell>
          <cell r="BD16" t="str">
            <v>ع2</v>
          </cell>
          <cell r="BF16" t="str">
            <v>خ2</v>
          </cell>
          <cell r="BI16">
            <v>11</v>
          </cell>
          <cell r="BJ16" t="str">
            <v>جريوات شيماء</v>
          </cell>
          <cell r="BK16" t="str">
            <v>1999-09-09</v>
          </cell>
          <cell r="BL16" t="str">
            <v>عين تموشنت</v>
          </cell>
          <cell r="BM16" t="str">
            <v>أ</v>
          </cell>
          <cell r="BP16" t="str">
            <v>م2</v>
          </cell>
          <cell r="BS16">
            <v>11</v>
          </cell>
          <cell r="BT16" t="str">
            <v>تاجوري سارة</v>
          </cell>
          <cell r="BU16" t="str">
            <v>1998-07-02</v>
          </cell>
          <cell r="BV16" t="str">
            <v>مغنية</v>
          </cell>
          <cell r="BW16" t="str">
            <v>أ</v>
          </cell>
          <cell r="BZ16" t="str">
            <v>ن د2</v>
          </cell>
          <cell r="CC16">
            <v>11</v>
          </cell>
        </row>
        <row r="17">
          <cell r="A17">
            <v>12</v>
          </cell>
          <cell r="B17" t="str">
            <v>ديب أحمد طاع الله</v>
          </cell>
          <cell r="C17" t="str">
            <v>1999-05-20</v>
          </cell>
          <cell r="D17" t="str">
            <v>مغنية</v>
          </cell>
          <cell r="E17" t="str">
            <v>ذ</v>
          </cell>
          <cell r="H17" t="str">
            <v>م1</v>
          </cell>
          <cell r="K17">
            <v>13</v>
          </cell>
          <cell r="L17" t="str">
            <v>منصوري المهدي</v>
          </cell>
          <cell r="M17" t="str">
            <v>1997-04-09</v>
          </cell>
          <cell r="N17" t="str">
            <v>مغنية</v>
          </cell>
          <cell r="O17" t="str">
            <v>ذ</v>
          </cell>
          <cell r="R17" t="str">
            <v>ن د1</v>
          </cell>
          <cell r="U17">
            <v>12</v>
          </cell>
          <cell r="V17" t="str">
            <v>سبيع لخضر</v>
          </cell>
          <cell r="W17" t="str">
            <v>1997-10-13</v>
          </cell>
          <cell r="X17" t="str">
            <v>مغنية</v>
          </cell>
          <cell r="Y17" t="str">
            <v>ذ</v>
          </cell>
          <cell r="AB17" t="str">
            <v>خ1</v>
          </cell>
          <cell r="AE17">
            <v>12</v>
          </cell>
          <cell r="AF17" t="str">
            <v>خلوفي فاطمة الزهراء</v>
          </cell>
          <cell r="AG17" t="str">
            <v>1999-02-20</v>
          </cell>
          <cell r="AH17" t="str">
            <v>مغنية</v>
          </cell>
          <cell r="AI17" t="str">
            <v>أ</v>
          </cell>
          <cell r="AL17" t="str">
            <v>م2</v>
          </cell>
          <cell r="AO17">
            <v>12</v>
          </cell>
          <cell r="AP17" t="str">
            <v>بوزيان نسرين فاطمة الزهراء</v>
          </cell>
          <cell r="AQ17" t="str">
            <v>1999-03-09</v>
          </cell>
          <cell r="AR17" t="str">
            <v>مغنية</v>
          </cell>
          <cell r="AS17" t="str">
            <v>أ</v>
          </cell>
          <cell r="AV17" t="str">
            <v>خ2</v>
          </cell>
          <cell r="AY17">
            <v>12</v>
          </cell>
          <cell r="AZ17" t="str">
            <v>شرقي ليلى</v>
          </cell>
          <cell r="BA17" t="str">
            <v>1996-10-27</v>
          </cell>
          <cell r="BB17" t="str">
            <v>مغنية</v>
          </cell>
          <cell r="BC17" t="str">
            <v>أ</v>
          </cell>
          <cell r="BF17" t="str">
            <v>ن د2</v>
          </cell>
          <cell r="BI17">
            <v>12</v>
          </cell>
          <cell r="BJ17" t="str">
            <v>جزيري خديجة</v>
          </cell>
          <cell r="BK17" t="str">
            <v>1997-08-18</v>
          </cell>
          <cell r="BL17" t="str">
            <v>مغنية</v>
          </cell>
          <cell r="BM17" t="str">
            <v>أ</v>
          </cell>
          <cell r="BP17" t="str">
            <v>خ2</v>
          </cell>
          <cell r="BS17">
            <v>12</v>
          </cell>
          <cell r="BT17" t="str">
            <v>تبحريتي إبراهيم</v>
          </cell>
          <cell r="BU17" t="str">
            <v>1999-08-25</v>
          </cell>
          <cell r="BV17" t="str">
            <v>مغنية</v>
          </cell>
          <cell r="BW17" t="str">
            <v>ذ</v>
          </cell>
          <cell r="BZ17" t="str">
            <v>خ1</v>
          </cell>
          <cell r="CC17">
            <v>12</v>
          </cell>
        </row>
        <row r="18">
          <cell r="A18">
            <v>13</v>
          </cell>
          <cell r="B18" t="str">
            <v>ساعد نسرين</v>
          </cell>
          <cell r="C18" t="str">
            <v>1998-05-13</v>
          </cell>
          <cell r="D18" t="str">
            <v>مغنية</v>
          </cell>
          <cell r="E18" t="str">
            <v>أ</v>
          </cell>
          <cell r="F18" t="str">
            <v>ع2</v>
          </cell>
          <cell r="H18" t="str">
            <v>ن د2</v>
          </cell>
          <cell r="K18">
            <v>14</v>
          </cell>
          <cell r="L18" t="str">
            <v>موساوي خيرة</v>
          </cell>
          <cell r="M18" t="str">
            <v>1999-09-22</v>
          </cell>
          <cell r="N18" t="str">
            <v>مستغانم</v>
          </cell>
          <cell r="O18" t="str">
            <v>أ</v>
          </cell>
          <cell r="R18" t="str">
            <v>م2</v>
          </cell>
          <cell r="U18">
            <v>13</v>
          </cell>
          <cell r="V18" t="str">
            <v>سحنون حفصة</v>
          </cell>
          <cell r="W18" t="str">
            <v>1999-07-07</v>
          </cell>
          <cell r="X18" t="str">
            <v>مغنية</v>
          </cell>
          <cell r="Y18" t="str">
            <v>أ</v>
          </cell>
          <cell r="AB18" t="str">
            <v>خ2</v>
          </cell>
          <cell r="AE18">
            <v>13</v>
          </cell>
          <cell r="AF18" t="str">
            <v>رانبي جواد</v>
          </cell>
          <cell r="AG18" t="str">
            <v>1999-07-04</v>
          </cell>
          <cell r="AH18" t="str">
            <v>مغنية</v>
          </cell>
          <cell r="AI18" t="str">
            <v>ذ</v>
          </cell>
          <cell r="AL18" t="str">
            <v>خ1</v>
          </cell>
          <cell r="AO18">
            <v>13</v>
          </cell>
          <cell r="AP18" t="str">
            <v>جوبير إكرام</v>
          </cell>
          <cell r="AQ18" t="str">
            <v>1998-08-09</v>
          </cell>
          <cell r="AR18" t="str">
            <v>مغنية</v>
          </cell>
          <cell r="AS18" t="str">
            <v>أ</v>
          </cell>
          <cell r="AV18" t="str">
            <v>م2</v>
          </cell>
          <cell r="AY18">
            <v>13</v>
          </cell>
          <cell r="AZ18" t="str">
            <v>صادقي زكية</v>
          </cell>
          <cell r="BA18" t="str">
            <v>1997-11-04</v>
          </cell>
          <cell r="BB18" t="str">
            <v>مغنية</v>
          </cell>
          <cell r="BC18" t="str">
            <v>أ</v>
          </cell>
          <cell r="BF18" t="str">
            <v>م2</v>
          </cell>
          <cell r="BI18">
            <v>13</v>
          </cell>
          <cell r="BJ18" t="str">
            <v>حاجي مونية</v>
          </cell>
          <cell r="BK18" t="str">
            <v>1998-04-29</v>
          </cell>
          <cell r="BL18" t="str">
            <v>مغنية</v>
          </cell>
          <cell r="BM18" t="str">
            <v>أ</v>
          </cell>
          <cell r="BP18" t="str">
            <v>م2</v>
          </cell>
          <cell r="BS18">
            <v>13</v>
          </cell>
          <cell r="BT18" t="str">
            <v>جوادي خديجة شيماء</v>
          </cell>
          <cell r="BU18" t="str">
            <v>1998-06-26</v>
          </cell>
          <cell r="BV18" t="str">
            <v>بني صاف</v>
          </cell>
          <cell r="BW18" t="str">
            <v>أ</v>
          </cell>
          <cell r="BZ18" t="str">
            <v>خ2</v>
          </cell>
          <cell r="CC18">
            <v>13</v>
          </cell>
        </row>
        <row r="19">
          <cell r="A19">
            <v>14</v>
          </cell>
          <cell r="B19" t="str">
            <v>سعادنة جلال</v>
          </cell>
          <cell r="C19" t="str">
            <v>1999-01-16</v>
          </cell>
          <cell r="D19" t="str">
            <v>مغنية</v>
          </cell>
          <cell r="E19" t="str">
            <v>ذ</v>
          </cell>
          <cell r="H19" t="str">
            <v>م1</v>
          </cell>
          <cell r="K19">
            <v>15</v>
          </cell>
          <cell r="U19">
            <v>14</v>
          </cell>
          <cell r="V19" t="str">
            <v>سمار سارة</v>
          </cell>
          <cell r="W19" t="str">
            <v>1999-01-30</v>
          </cell>
          <cell r="X19" t="str">
            <v>مغنية</v>
          </cell>
          <cell r="Y19" t="str">
            <v>أ</v>
          </cell>
          <cell r="AB19" t="str">
            <v>م2</v>
          </cell>
          <cell r="AE19">
            <v>14</v>
          </cell>
          <cell r="AF19" t="str">
            <v>ريفي يوسف</v>
          </cell>
          <cell r="AG19" t="str">
            <v>1996-09-16</v>
          </cell>
          <cell r="AH19" t="str">
            <v>مغنية</v>
          </cell>
          <cell r="AI19" t="str">
            <v>ذ</v>
          </cell>
          <cell r="AJ19" t="str">
            <v>ع1</v>
          </cell>
          <cell r="AL19" t="str">
            <v>خ1</v>
          </cell>
          <cell r="AO19">
            <v>14</v>
          </cell>
          <cell r="AP19" t="str">
            <v>حسني حنان</v>
          </cell>
          <cell r="AQ19" t="str">
            <v>1999-03-09</v>
          </cell>
          <cell r="AR19" t="str">
            <v>مغنية</v>
          </cell>
          <cell r="AS19" t="str">
            <v>أ</v>
          </cell>
          <cell r="AV19" t="str">
            <v>م2</v>
          </cell>
          <cell r="AY19">
            <v>14</v>
          </cell>
          <cell r="AZ19" t="str">
            <v>عباسي أسامة</v>
          </cell>
          <cell r="BA19" t="str">
            <v>1996-11-05</v>
          </cell>
          <cell r="BB19" t="str">
            <v>مغنية</v>
          </cell>
          <cell r="BC19" t="str">
            <v>ذ</v>
          </cell>
          <cell r="BF19" t="str">
            <v>م1</v>
          </cell>
          <cell r="BI19">
            <v>14</v>
          </cell>
          <cell r="BJ19" t="str">
            <v>خضراوي صبرينة</v>
          </cell>
          <cell r="BK19" t="str">
            <v>1996-03-28</v>
          </cell>
          <cell r="BL19" t="str">
            <v>مغنية</v>
          </cell>
          <cell r="BM19" t="str">
            <v>أ</v>
          </cell>
          <cell r="BP19" t="str">
            <v>م2</v>
          </cell>
          <cell r="BS19">
            <v>14</v>
          </cell>
          <cell r="BT19" t="str">
            <v>حمادي نورالهدى</v>
          </cell>
          <cell r="BU19" t="str">
            <v>1999-09-19</v>
          </cell>
          <cell r="BV19" t="str">
            <v>مغنية</v>
          </cell>
          <cell r="BW19" t="str">
            <v>أ</v>
          </cell>
          <cell r="BZ19" t="str">
            <v>م2</v>
          </cell>
          <cell r="CC19">
            <v>14</v>
          </cell>
        </row>
        <row r="20">
          <cell r="A20">
            <v>15</v>
          </cell>
          <cell r="B20" t="str">
            <v>شيخ عبد الله</v>
          </cell>
          <cell r="C20" t="str">
            <v>1996-12-09</v>
          </cell>
          <cell r="D20" t="str">
            <v>تلمسان</v>
          </cell>
          <cell r="K20">
            <v>16</v>
          </cell>
          <cell r="U20">
            <v>15</v>
          </cell>
          <cell r="V20" t="str">
            <v>شادلي أمين</v>
          </cell>
          <cell r="W20" t="str">
            <v>1998-08-16</v>
          </cell>
          <cell r="X20" t="str">
            <v>مغنية</v>
          </cell>
          <cell r="Y20" t="str">
            <v>ذ</v>
          </cell>
          <cell r="Z20" t="str">
            <v>ع1</v>
          </cell>
          <cell r="AB20" t="str">
            <v>ن د1</v>
          </cell>
          <cell r="AE20">
            <v>15</v>
          </cell>
          <cell r="AF20" t="str">
            <v>زحزوح أميرة</v>
          </cell>
          <cell r="AG20" t="str">
            <v>1999-01-20</v>
          </cell>
          <cell r="AH20" t="str">
            <v>مغنية</v>
          </cell>
          <cell r="AI20" t="str">
            <v>أ</v>
          </cell>
          <cell r="AL20" t="str">
            <v>م2</v>
          </cell>
          <cell r="AO20">
            <v>15</v>
          </cell>
          <cell r="AP20" t="str">
            <v>دريسي إيمان</v>
          </cell>
          <cell r="AQ20" t="str">
            <v>1999-09-06</v>
          </cell>
          <cell r="AR20" t="str">
            <v>مغنية</v>
          </cell>
          <cell r="AS20" t="str">
            <v>أ</v>
          </cell>
          <cell r="AV20" t="str">
            <v>خ2</v>
          </cell>
          <cell r="AY20">
            <v>15</v>
          </cell>
          <cell r="AZ20" t="str">
            <v>علوان مروى</v>
          </cell>
          <cell r="BA20" t="str">
            <v>1998-11-07</v>
          </cell>
          <cell r="BB20" t="str">
            <v>مغنية</v>
          </cell>
          <cell r="BC20" t="str">
            <v>أ</v>
          </cell>
          <cell r="BF20" t="str">
            <v>م2</v>
          </cell>
          <cell r="BI20">
            <v>15</v>
          </cell>
          <cell r="BJ20" t="str">
            <v>دخيسي سارة</v>
          </cell>
          <cell r="BK20" t="str">
            <v>1998-11-08</v>
          </cell>
          <cell r="BL20" t="str">
            <v>مغنية</v>
          </cell>
          <cell r="BM20" t="str">
            <v>أ</v>
          </cell>
          <cell r="BP20" t="str">
            <v>م2</v>
          </cell>
          <cell r="BS20">
            <v>15</v>
          </cell>
          <cell r="BT20" t="str">
            <v>حواسة سيدي محمد</v>
          </cell>
          <cell r="BU20" t="str">
            <v>1996-09-13</v>
          </cell>
          <cell r="BV20" t="str">
            <v>مغنية</v>
          </cell>
          <cell r="BW20" t="str">
            <v>ذ</v>
          </cell>
          <cell r="BZ20" t="str">
            <v>م1</v>
          </cell>
          <cell r="CC20">
            <v>15</v>
          </cell>
        </row>
        <row r="21">
          <cell r="A21">
            <v>16</v>
          </cell>
          <cell r="B21" t="str">
            <v>طباني عبد الرحيم بشير</v>
          </cell>
          <cell r="C21" t="str">
            <v>1999-05-10</v>
          </cell>
          <cell r="D21" t="str">
            <v>المشرية</v>
          </cell>
          <cell r="E21" t="str">
            <v>ذ</v>
          </cell>
          <cell r="F21" t="str">
            <v>ع1</v>
          </cell>
          <cell r="H21" t="str">
            <v>م1</v>
          </cell>
          <cell r="K21">
            <v>17</v>
          </cell>
          <cell r="U21">
            <v>16</v>
          </cell>
          <cell r="V21" t="str">
            <v>شحيح محمد الأمين</v>
          </cell>
          <cell r="W21" t="str">
            <v>1999-08-25</v>
          </cell>
          <cell r="X21" t="str">
            <v>مغنية</v>
          </cell>
          <cell r="Y21" t="str">
            <v>ذ</v>
          </cell>
          <cell r="AB21" t="str">
            <v>م1</v>
          </cell>
          <cell r="AE21">
            <v>16</v>
          </cell>
          <cell r="AF21" t="str">
            <v>سبو محمد علي</v>
          </cell>
          <cell r="AG21" t="str">
            <v>1997-02-01</v>
          </cell>
          <cell r="AH21" t="str">
            <v>مغنية</v>
          </cell>
          <cell r="AI21" t="str">
            <v>ذ</v>
          </cell>
          <cell r="AJ21" t="str">
            <v>ع1</v>
          </cell>
          <cell r="AL21" t="str">
            <v>خ1</v>
          </cell>
          <cell r="AO21">
            <v>16</v>
          </cell>
          <cell r="AP21" t="str">
            <v>دياب سارة</v>
          </cell>
          <cell r="AQ21" t="str">
            <v>1998-12-08</v>
          </cell>
          <cell r="AR21" t="str">
            <v>مغنية</v>
          </cell>
          <cell r="AS21" t="str">
            <v>أ</v>
          </cell>
          <cell r="AT21" t="str">
            <v>ع2</v>
          </cell>
          <cell r="AV21" t="str">
            <v>ن د2</v>
          </cell>
          <cell r="AY21">
            <v>16</v>
          </cell>
          <cell r="AZ21" t="str">
            <v>فوقي نور الهدى</v>
          </cell>
          <cell r="BA21" t="str">
            <v>1998-10-04</v>
          </cell>
          <cell r="BB21" t="str">
            <v>مغنية</v>
          </cell>
          <cell r="BC21" t="str">
            <v>أ</v>
          </cell>
          <cell r="BF21" t="str">
            <v>م2</v>
          </cell>
          <cell r="BI21">
            <v>16</v>
          </cell>
          <cell r="BJ21" t="str">
            <v>زقاي شهيناز</v>
          </cell>
          <cell r="BK21" t="str">
            <v>1997-08-01</v>
          </cell>
          <cell r="BL21" t="str">
            <v>مغنية</v>
          </cell>
          <cell r="BM21" t="str">
            <v>أ</v>
          </cell>
          <cell r="BP21" t="str">
            <v>م2</v>
          </cell>
          <cell r="BS21">
            <v>16</v>
          </cell>
          <cell r="BT21" t="str">
            <v>خالدي قويدر</v>
          </cell>
          <cell r="BU21" t="str">
            <v>1997-07-31</v>
          </cell>
          <cell r="BV21" t="str">
            <v>مغنية</v>
          </cell>
          <cell r="BW21" t="str">
            <v>ذ</v>
          </cell>
          <cell r="BZ21" t="str">
            <v>م1</v>
          </cell>
          <cell r="CC21">
            <v>16</v>
          </cell>
        </row>
        <row r="22">
          <cell r="A22">
            <v>17</v>
          </cell>
          <cell r="B22" t="str">
            <v>عبدون كمال</v>
          </cell>
          <cell r="C22" t="str">
            <v>1998-06-22</v>
          </cell>
          <cell r="D22" t="str">
            <v>مغنية</v>
          </cell>
          <cell r="E22" t="str">
            <v>ذ</v>
          </cell>
          <cell r="H22" t="str">
            <v>م1</v>
          </cell>
          <cell r="K22">
            <v>18</v>
          </cell>
          <cell r="U22">
            <v>17</v>
          </cell>
          <cell r="V22" t="str">
            <v>صدوقي أحمد</v>
          </cell>
          <cell r="W22" t="str">
            <v>1999-02-05</v>
          </cell>
          <cell r="X22" t="str">
            <v>مغنية</v>
          </cell>
          <cell r="Y22" t="str">
            <v>ذ</v>
          </cell>
          <cell r="AB22" t="str">
            <v>م1</v>
          </cell>
          <cell r="AE22">
            <v>17</v>
          </cell>
          <cell r="AF22" t="str">
            <v>سونة أمينة</v>
          </cell>
          <cell r="AG22" t="str">
            <v>1997-09-06</v>
          </cell>
          <cell r="AH22" t="str">
            <v>مغنية</v>
          </cell>
          <cell r="AI22" t="str">
            <v>أ</v>
          </cell>
          <cell r="AJ22" t="str">
            <v>ع2</v>
          </cell>
          <cell r="AL22" t="str">
            <v>ن د2</v>
          </cell>
          <cell r="AO22">
            <v>17</v>
          </cell>
          <cell r="AP22" t="str">
            <v>صادقي يوسف</v>
          </cell>
          <cell r="AQ22" t="str">
            <v>1999-10-23</v>
          </cell>
          <cell r="AR22" t="str">
            <v>مغنية</v>
          </cell>
          <cell r="AS22" t="str">
            <v>ذ</v>
          </cell>
          <cell r="AV22" t="str">
            <v>م1</v>
          </cell>
          <cell r="AY22">
            <v>17</v>
          </cell>
          <cell r="AZ22" t="str">
            <v>قوراري محمد هشام</v>
          </cell>
          <cell r="BA22" t="str">
            <v>1996-03-22</v>
          </cell>
          <cell r="BB22" t="str">
            <v>مغنية</v>
          </cell>
          <cell r="BC22" t="str">
            <v>ذ</v>
          </cell>
          <cell r="BF22" t="str">
            <v>خ1</v>
          </cell>
          <cell r="BI22">
            <v>17</v>
          </cell>
          <cell r="BJ22" t="str">
            <v>زواري شيماء</v>
          </cell>
          <cell r="BK22" t="str">
            <v>1999-01-27</v>
          </cell>
          <cell r="BL22" t="str">
            <v>مغنية</v>
          </cell>
          <cell r="BM22" t="str">
            <v>أ</v>
          </cell>
          <cell r="BP22" t="str">
            <v>م2</v>
          </cell>
          <cell r="BS22">
            <v>17</v>
          </cell>
          <cell r="BT22" t="str">
            <v>رحماني نورالهدى</v>
          </cell>
          <cell r="BU22" t="str">
            <v>1999-09-02</v>
          </cell>
          <cell r="BV22" t="str">
            <v>مغنية</v>
          </cell>
          <cell r="BW22" t="str">
            <v>أ</v>
          </cell>
          <cell r="BZ22" t="str">
            <v>م2</v>
          </cell>
          <cell r="CC22">
            <v>17</v>
          </cell>
        </row>
        <row r="23">
          <cell r="A23">
            <v>18</v>
          </cell>
          <cell r="B23" t="str">
            <v>عشور شهيناز</v>
          </cell>
          <cell r="C23" t="str">
            <v>1998-10-26</v>
          </cell>
          <cell r="D23" t="str">
            <v>مغنية</v>
          </cell>
          <cell r="E23" t="str">
            <v>أ</v>
          </cell>
          <cell r="H23" t="str">
            <v>م2</v>
          </cell>
          <cell r="K23">
            <v>19</v>
          </cell>
          <cell r="U23">
            <v>18</v>
          </cell>
          <cell r="V23" t="str">
            <v>ضيف الله محمد الشريف</v>
          </cell>
          <cell r="W23" t="str">
            <v>1999-08-31</v>
          </cell>
          <cell r="X23" t="str">
            <v>مغنية</v>
          </cell>
          <cell r="Y23" t="str">
            <v>ذ</v>
          </cell>
          <cell r="AB23" t="str">
            <v>خ1</v>
          </cell>
          <cell r="AE23">
            <v>18</v>
          </cell>
          <cell r="AF23" t="str">
            <v>شقرون هبة الرحمن</v>
          </cell>
          <cell r="AG23" t="str">
            <v>1999-03-10</v>
          </cell>
          <cell r="AH23" t="str">
            <v>مغنية</v>
          </cell>
          <cell r="AI23" t="str">
            <v>أ</v>
          </cell>
          <cell r="AL23" t="str">
            <v>م2</v>
          </cell>
          <cell r="AO23">
            <v>18</v>
          </cell>
          <cell r="AP23" t="str">
            <v>صواق لحبيب</v>
          </cell>
          <cell r="AQ23" t="str">
            <v>1998-04-28</v>
          </cell>
          <cell r="AR23" t="str">
            <v>سعيدة</v>
          </cell>
          <cell r="AS23" t="str">
            <v>ذ</v>
          </cell>
          <cell r="AT23" t="str">
            <v>ع1</v>
          </cell>
          <cell r="AV23" t="str">
            <v>ن د1</v>
          </cell>
          <cell r="AY23">
            <v>18</v>
          </cell>
          <cell r="AZ23" t="str">
            <v>كحلي زبيدة</v>
          </cell>
          <cell r="BA23" t="str">
            <v>1998-10-30</v>
          </cell>
          <cell r="BB23" t="str">
            <v>مغنية</v>
          </cell>
          <cell r="BC23" t="str">
            <v>أ</v>
          </cell>
          <cell r="BF23" t="str">
            <v>م2</v>
          </cell>
          <cell r="BI23">
            <v>18</v>
          </cell>
          <cell r="BJ23" t="str">
            <v>عبد المالك أمال</v>
          </cell>
          <cell r="BK23" t="str">
            <v>1999-08-10</v>
          </cell>
          <cell r="BL23" t="str">
            <v>مغنية</v>
          </cell>
          <cell r="BM23" t="str">
            <v>أ</v>
          </cell>
          <cell r="BP23" t="str">
            <v>م2</v>
          </cell>
          <cell r="BS23">
            <v>18</v>
          </cell>
          <cell r="BT23" t="str">
            <v>روماشي مغنية</v>
          </cell>
          <cell r="BU23" t="str">
            <v>1999-11-05</v>
          </cell>
          <cell r="BV23" t="str">
            <v>مغنية</v>
          </cell>
          <cell r="BW23" t="str">
            <v>أ</v>
          </cell>
          <cell r="BZ23" t="str">
            <v>ن د2</v>
          </cell>
          <cell r="CC23">
            <v>18</v>
          </cell>
        </row>
        <row r="24">
          <cell r="A24">
            <v>19</v>
          </cell>
          <cell r="B24" t="str">
            <v>عمراوي شيماء</v>
          </cell>
          <cell r="C24" t="str">
            <v>1999-09-02</v>
          </cell>
          <cell r="D24" t="str">
            <v>مغنية</v>
          </cell>
          <cell r="E24" t="str">
            <v>أ</v>
          </cell>
          <cell r="H24" t="str">
            <v>م2</v>
          </cell>
          <cell r="K24">
            <v>20</v>
          </cell>
          <cell r="U24">
            <v>19</v>
          </cell>
          <cell r="V24" t="str">
            <v>ضيف هديل</v>
          </cell>
          <cell r="W24" t="str">
            <v>2000-07-21</v>
          </cell>
          <cell r="X24" t="str">
            <v>مغنية</v>
          </cell>
          <cell r="Y24" t="str">
            <v>أ</v>
          </cell>
          <cell r="AB24" t="str">
            <v>م2</v>
          </cell>
          <cell r="AE24">
            <v>19</v>
          </cell>
          <cell r="AF24" t="str">
            <v>عبد اللاهي حياة</v>
          </cell>
          <cell r="AG24" t="str">
            <v>1999-01-23</v>
          </cell>
          <cell r="AH24" t="str">
            <v>مغنية</v>
          </cell>
          <cell r="AI24" t="str">
            <v>أ</v>
          </cell>
          <cell r="AL24" t="str">
            <v>خ2</v>
          </cell>
          <cell r="AO24">
            <v>19</v>
          </cell>
          <cell r="AP24" t="str">
            <v>قاشور محمد شعيب</v>
          </cell>
          <cell r="AQ24" t="str">
            <v>1999-03-28</v>
          </cell>
          <cell r="AR24" t="str">
            <v>مغنية</v>
          </cell>
          <cell r="AS24" t="str">
            <v>ذ</v>
          </cell>
          <cell r="AV24" t="str">
            <v>خ1</v>
          </cell>
          <cell r="AY24">
            <v>19</v>
          </cell>
          <cell r="AZ24" t="str">
            <v>لعامل صورية</v>
          </cell>
          <cell r="BA24" t="str">
            <v>1997-01-19</v>
          </cell>
          <cell r="BB24" t="str">
            <v>مغنية</v>
          </cell>
          <cell r="BC24" t="str">
            <v>أ</v>
          </cell>
          <cell r="BF24" t="str">
            <v>ن د2</v>
          </cell>
          <cell r="BI24">
            <v>19</v>
          </cell>
          <cell r="BJ24" t="str">
            <v>قفيف نوال</v>
          </cell>
          <cell r="BK24" t="str">
            <v>1995-10-01</v>
          </cell>
          <cell r="BL24" t="str">
            <v>مغنية</v>
          </cell>
          <cell r="BM24" t="str">
            <v>أ</v>
          </cell>
          <cell r="BP24" t="str">
            <v>ن د2</v>
          </cell>
          <cell r="BS24">
            <v>19</v>
          </cell>
          <cell r="BT24" t="str">
            <v>زار رانيا</v>
          </cell>
          <cell r="BU24" t="str">
            <v>1998-06-27</v>
          </cell>
          <cell r="BV24" t="str">
            <v>مغنية</v>
          </cell>
          <cell r="BW24" t="str">
            <v>أ</v>
          </cell>
          <cell r="BZ24" t="str">
            <v>خ2</v>
          </cell>
          <cell r="CC24">
            <v>19</v>
          </cell>
        </row>
        <row r="25">
          <cell r="A25">
            <v>20</v>
          </cell>
          <cell r="B25" t="str">
            <v>قزوي محمد حبيب</v>
          </cell>
          <cell r="C25" t="str">
            <v>1998-01-31</v>
          </cell>
          <cell r="D25" t="str">
            <v>مغنية</v>
          </cell>
          <cell r="E25" t="str">
            <v>ذ</v>
          </cell>
          <cell r="H25" t="str">
            <v>م1</v>
          </cell>
          <cell r="K25">
            <v>21</v>
          </cell>
          <cell r="U25">
            <v>20</v>
          </cell>
          <cell r="V25" t="str">
            <v>عبد المالك منال</v>
          </cell>
          <cell r="W25" t="str">
            <v>1998-06-02</v>
          </cell>
          <cell r="X25" t="str">
            <v>حمام بوحجر</v>
          </cell>
          <cell r="Y25" t="str">
            <v>أ</v>
          </cell>
          <cell r="Z25" t="str">
            <v>ع2</v>
          </cell>
          <cell r="AB25" t="str">
            <v>ن د2</v>
          </cell>
          <cell r="AE25">
            <v>20</v>
          </cell>
          <cell r="AF25" t="str">
            <v>عرقوب عبد اللطيف</v>
          </cell>
          <cell r="AG25" t="str">
            <v>1999-04-21</v>
          </cell>
          <cell r="AH25" t="str">
            <v>بشار</v>
          </cell>
          <cell r="AI25" t="str">
            <v>ذ</v>
          </cell>
          <cell r="AL25" t="str">
            <v>م1</v>
          </cell>
          <cell r="AO25">
            <v>20</v>
          </cell>
          <cell r="AP25" t="str">
            <v>كبوية إخلاص</v>
          </cell>
          <cell r="AQ25" t="str">
            <v>1999-06-21</v>
          </cell>
          <cell r="AR25" t="str">
            <v>مغنية</v>
          </cell>
          <cell r="AS25" t="str">
            <v>أ</v>
          </cell>
          <cell r="AV25" t="str">
            <v>م2</v>
          </cell>
          <cell r="AY25">
            <v>20</v>
          </cell>
          <cell r="AZ25" t="str">
            <v>مباركي شيماء</v>
          </cell>
          <cell r="BA25" t="str">
            <v>1999-03-25</v>
          </cell>
          <cell r="BB25" t="str">
            <v>مغنية</v>
          </cell>
          <cell r="BC25" t="str">
            <v>أ</v>
          </cell>
          <cell r="BF25" t="str">
            <v>خ2</v>
          </cell>
          <cell r="BI25">
            <v>20</v>
          </cell>
          <cell r="BJ25" t="str">
            <v>لبداوي هاجر</v>
          </cell>
          <cell r="BK25" t="str">
            <v>1997-03-12</v>
          </cell>
          <cell r="BL25" t="str">
            <v>مغنية</v>
          </cell>
          <cell r="BM25" t="str">
            <v>أ</v>
          </cell>
          <cell r="BP25" t="str">
            <v>ن د2</v>
          </cell>
          <cell r="BS25">
            <v>20</v>
          </cell>
          <cell r="BT25" t="str">
            <v>زرعي الزهرة</v>
          </cell>
          <cell r="BU25" t="str">
            <v>1999-04-03</v>
          </cell>
          <cell r="BV25" t="str">
            <v>مغنية</v>
          </cell>
          <cell r="BW25" t="str">
            <v>أ</v>
          </cell>
          <cell r="BZ25" t="str">
            <v>خ2</v>
          </cell>
          <cell r="CC25">
            <v>20</v>
          </cell>
        </row>
        <row r="26">
          <cell r="A26">
            <v>21</v>
          </cell>
          <cell r="B26" t="str">
            <v>كباس دنيا</v>
          </cell>
          <cell r="C26" t="str">
            <v>1996-01-06</v>
          </cell>
          <cell r="D26" t="str">
            <v>مغنية</v>
          </cell>
          <cell r="E26" t="str">
            <v>أ</v>
          </cell>
          <cell r="F26" t="str">
            <v>ع2</v>
          </cell>
          <cell r="H26" t="str">
            <v>ن د2</v>
          </cell>
          <cell r="K26">
            <v>22</v>
          </cell>
          <cell r="U26">
            <v>21</v>
          </cell>
          <cell r="V26" t="str">
            <v>عبد النبي زكية</v>
          </cell>
          <cell r="W26" t="str">
            <v>1999-10-12</v>
          </cell>
          <cell r="X26" t="str">
            <v>أولاد ميمون</v>
          </cell>
          <cell r="Y26" t="str">
            <v>أ</v>
          </cell>
          <cell r="AB26" t="str">
            <v>م2</v>
          </cell>
          <cell r="AE26">
            <v>21</v>
          </cell>
          <cell r="AF26" t="str">
            <v>قزوي ياسين</v>
          </cell>
          <cell r="AG26" t="str">
            <v>1999-07-03</v>
          </cell>
          <cell r="AH26" t="str">
            <v>مغنية</v>
          </cell>
          <cell r="AI26" t="str">
            <v>ذ</v>
          </cell>
          <cell r="AL26" t="str">
            <v>ن د1</v>
          </cell>
          <cell r="AO26">
            <v>21</v>
          </cell>
          <cell r="AP26" t="str">
            <v>لعراجي نبيل</v>
          </cell>
          <cell r="AQ26" t="str">
            <v>1998-08-31</v>
          </cell>
          <cell r="AR26" t="str">
            <v>مغنية</v>
          </cell>
          <cell r="AS26" t="str">
            <v>ذ</v>
          </cell>
          <cell r="AT26" t="str">
            <v>ع1</v>
          </cell>
          <cell r="AV26" t="str">
            <v>ن د1</v>
          </cell>
          <cell r="AY26">
            <v>21</v>
          </cell>
          <cell r="AZ26" t="str">
            <v>مشيشي محمد الأمين</v>
          </cell>
          <cell r="BA26" t="str">
            <v>1998-05-20</v>
          </cell>
          <cell r="BB26" t="str">
            <v>مغنية</v>
          </cell>
          <cell r="BC26" t="str">
            <v>ذ</v>
          </cell>
          <cell r="BF26" t="str">
            <v>خ1</v>
          </cell>
          <cell r="BI26">
            <v>21</v>
          </cell>
          <cell r="BJ26" t="str">
            <v>لعشب محمد الأمين</v>
          </cell>
          <cell r="BK26" t="str">
            <v>1998-07-30</v>
          </cell>
          <cell r="BL26" t="str">
            <v>مغنية</v>
          </cell>
          <cell r="BM26" t="str">
            <v>ذ</v>
          </cell>
          <cell r="BP26" t="str">
            <v>خ1</v>
          </cell>
          <cell r="BS26">
            <v>21</v>
          </cell>
          <cell r="BT26" t="str">
            <v>زرقاني أسامة</v>
          </cell>
          <cell r="BU26" t="str">
            <v>1998-12-18</v>
          </cell>
          <cell r="BV26" t="str">
            <v>مغنية</v>
          </cell>
          <cell r="BW26" t="str">
            <v>ذ</v>
          </cell>
          <cell r="BZ26" t="str">
            <v>خ1</v>
          </cell>
          <cell r="CC26">
            <v>21</v>
          </cell>
        </row>
        <row r="27">
          <cell r="A27">
            <v>22</v>
          </cell>
          <cell r="B27" t="str">
            <v>كبداني كوثر</v>
          </cell>
          <cell r="C27" t="str">
            <v>1998-09-30</v>
          </cell>
          <cell r="D27" t="str">
            <v>مغنية</v>
          </cell>
          <cell r="E27" t="str">
            <v>أ</v>
          </cell>
          <cell r="H27" t="str">
            <v>م2</v>
          </cell>
          <cell r="K27">
            <v>23</v>
          </cell>
          <cell r="U27">
            <v>22</v>
          </cell>
          <cell r="V27" t="str">
            <v>قطاية أسامة</v>
          </cell>
          <cell r="W27" t="str">
            <v>1996-03-11</v>
          </cell>
          <cell r="X27" t="str">
            <v>مغنية</v>
          </cell>
          <cell r="Y27" t="str">
            <v>ذ</v>
          </cell>
          <cell r="Z27" t="str">
            <v>ع1</v>
          </cell>
          <cell r="AB27" t="str">
            <v>ن د1</v>
          </cell>
          <cell r="AE27">
            <v>22</v>
          </cell>
          <cell r="AF27" t="str">
            <v>مرابط بلال</v>
          </cell>
          <cell r="AG27" t="str">
            <v>1998-09-29</v>
          </cell>
          <cell r="AH27" t="str">
            <v>مغنية</v>
          </cell>
          <cell r="AI27" t="str">
            <v>ذ</v>
          </cell>
          <cell r="AL27" t="str">
            <v>م1</v>
          </cell>
          <cell r="AO27">
            <v>22</v>
          </cell>
          <cell r="AP27" t="str">
            <v>محصر عبد الرحيم</v>
          </cell>
          <cell r="AQ27" t="str">
            <v>1999-07-05</v>
          </cell>
          <cell r="AR27" t="str">
            <v>مغنية</v>
          </cell>
          <cell r="AS27" t="str">
            <v>ذ</v>
          </cell>
          <cell r="AV27" t="str">
            <v>م1</v>
          </cell>
          <cell r="AY27">
            <v>22</v>
          </cell>
          <cell r="AZ27" t="str">
            <v>مفتاح أيمن</v>
          </cell>
          <cell r="BA27" t="str">
            <v>1999-12-04</v>
          </cell>
          <cell r="BB27" t="str">
            <v>ندرومية</v>
          </cell>
          <cell r="BC27" t="str">
            <v>ذ</v>
          </cell>
          <cell r="BD27" t="str">
            <v>ع1</v>
          </cell>
          <cell r="BF27" t="str">
            <v>خ1</v>
          </cell>
          <cell r="BI27">
            <v>22</v>
          </cell>
          <cell r="BJ27" t="str">
            <v>لعوج أمال فرح</v>
          </cell>
          <cell r="BK27" t="str">
            <v>1999-02-28</v>
          </cell>
          <cell r="BL27" t="str">
            <v>مغنية</v>
          </cell>
          <cell r="BM27" t="str">
            <v>أ</v>
          </cell>
          <cell r="BP27" t="str">
            <v>م2</v>
          </cell>
          <cell r="BS27">
            <v>22</v>
          </cell>
          <cell r="BT27" t="str">
            <v>زينافي محمد امين</v>
          </cell>
          <cell r="BU27" t="str">
            <v>1997-02-20</v>
          </cell>
          <cell r="BV27" t="str">
            <v>مغنية</v>
          </cell>
          <cell r="BW27" t="str">
            <v>ذ</v>
          </cell>
          <cell r="BX27" t="str">
            <v>ع1</v>
          </cell>
          <cell r="BZ27" t="str">
            <v>خ1</v>
          </cell>
          <cell r="CC27">
            <v>22</v>
          </cell>
        </row>
        <row r="28">
          <cell r="A28">
            <v>23</v>
          </cell>
          <cell r="B28" t="str">
            <v>مهديد محمد بلال</v>
          </cell>
          <cell r="C28" t="str">
            <v>1999-03-24</v>
          </cell>
          <cell r="D28" t="str">
            <v>مغنية</v>
          </cell>
          <cell r="E28" t="str">
            <v>ذ</v>
          </cell>
          <cell r="H28" t="str">
            <v>م1</v>
          </cell>
          <cell r="K28">
            <v>24</v>
          </cell>
          <cell r="U28">
            <v>23</v>
          </cell>
          <cell r="V28" t="str">
            <v>لخضر خضرة</v>
          </cell>
          <cell r="W28" t="str">
            <v>1999-10-01</v>
          </cell>
          <cell r="X28" t="str">
            <v>مغنية</v>
          </cell>
          <cell r="Y28" t="str">
            <v>أ</v>
          </cell>
          <cell r="AB28" t="str">
            <v>م2</v>
          </cell>
          <cell r="AE28">
            <v>23</v>
          </cell>
          <cell r="AF28" t="str">
            <v>مصباح سهام</v>
          </cell>
          <cell r="AG28" t="str">
            <v>1999-07-05</v>
          </cell>
          <cell r="AH28" t="str">
            <v>مغنية</v>
          </cell>
          <cell r="AI28" t="str">
            <v>أ</v>
          </cell>
          <cell r="AL28" t="str">
            <v>م2</v>
          </cell>
          <cell r="AO28">
            <v>23</v>
          </cell>
          <cell r="AP28" t="str">
            <v>مزاري كوثر</v>
          </cell>
          <cell r="AQ28" t="str">
            <v>1999-11-14</v>
          </cell>
          <cell r="AR28" t="str">
            <v>مغنية</v>
          </cell>
          <cell r="AS28" t="str">
            <v>أ</v>
          </cell>
          <cell r="AV28" t="str">
            <v>ن د2</v>
          </cell>
          <cell r="AY28">
            <v>23</v>
          </cell>
          <cell r="AZ28" t="str">
            <v>تيرورين محمد</v>
          </cell>
          <cell r="BA28">
            <v>34713</v>
          </cell>
          <cell r="BC28" t="str">
            <v>ذ</v>
          </cell>
          <cell r="BD28" t="str">
            <v>ع1</v>
          </cell>
          <cell r="BF28" t="str">
            <v>خ1</v>
          </cell>
          <cell r="BI28">
            <v>23</v>
          </cell>
          <cell r="BJ28" t="str">
            <v>معموري عائشة</v>
          </cell>
          <cell r="BK28" t="str">
            <v>1996-09-14</v>
          </cell>
          <cell r="BL28" t="str">
            <v>بشار</v>
          </cell>
          <cell r="BM28" t="str">
            <v>أ</v>
          </cell>
          <cell r="BP28" t="str">
            <v>م2</v>
          </cell>
          <cell r="BS28">
            <v>23</v>
          </cell>
          <cell r="BT28" t="str">
            <v>ساعد عائشة</v>
          </cell>
          <cell r="BU28" t="str">
            <v>1999-06-18</v>
          </cell>
          <cell r="BV28" t="str">
            <v>مغنية</v>
          </cell>
          <cell r="BW28" t="str">
            <v>أ</v>
          </cell>
          <cell r="BZ28" t="str">
            <v>م2</v>
          </cell>
          <cell r="CC28">
            <v>23</v>
          </cell>
        </row>
        <row r="29">
          <cell r="A29">
            <v>24</v>
          </cell>
          <cell r="B29" t="str">
            <v>مهيدي دنيا</v>
          </cell>
          <cell r="C29" t="str">
            <v>1998-06-27</v>
          </cell>
          <cell r="D29" t="str">
            <v>مغنية</v>
          </cell>
          <cell r="E29" t="str">
            <v>أ</v>
          </cell>
          <cell r="F29" t="str">
            <v>ع2</v>
          </cell>
          <cell r="H29" t="str">
            <v>ن د2</v>
          </cell>
          <cell r="K29">
            <v>25</v>
          </cell>
          <cell r="U29">
            <v>24</v>
          </cell>
          <cell r="V29" t="str">
            <v>محياوي صفاء</v>
          </cell>
          <cell r="W29" t="str">
            <v>1999-09-03</v>
          </cell>
          <cell r="X29" t="str">
            <v>مغنية</v>
          </cell>
          <cell r="Y29" t="str">
            <v>أ</v>
          </cell>
          <cell r="AB29" t="str">
            <v>م2</v>
          </cell>
          <cell r="AE29">
            <v>24</v>
          </cell>
          <cell r="AF29" t="str">
            <v>مصمودي محمد</v>
          </cell>
          <cell r="AG29" t="str">
            <v>1996-08-23</v>
          </cell>
          <cell r="AH29" t="str">
            <v>مغنية</v>
          </cell>
          <cell r="AI29" t="str">
            <v>ذ</v>
          </cell>
          <cell r="AJ29" t="str">
            <v>ع1</v>
          </cell>
          <cell r="AL29" t="str">
            <v>ن د1</v>
          </cell>
          <cell r="AO29">
            <v>24</v>
          </cell>
          <cell r="AP29" t="str">
            <v>مفيتاح نوال</v>
          </cell>
          <cell r="AQ29" t="str">
            <v>1998-08-07</v>
          </cell>
          <cell r="AR29" t="str">
            <v>مغنية</v>
          </cell>
          <cell r="AS29" t="str">
            <v>أ</v>
          </cell>
          <cell r="AT29" t="str">
            <v>ع2</v>
          </cell>
          <cell r="AV29" t="str">
            <v>خ2</v>
          </cell>
          <cell r="AY29">
            <v>24</v>
          </cell>
          <cell r="AZ29" t="str">
            <v>بن شليح عائشة هاجر</v>
          </cell>
          <cell r="BC29" t="str">
            <v>أ</v>
          </cell>
          <cell r="BD29" t="str">
            <v>ع2</v>
          </cell>
          <cell r="BF29" t="str">
            <v>ن د2</v>
          </cell>
          <cell r="BI29">
            <v>24</v>
          </cell>
          <cell r="BJ29" t="str">
            <v>ملعب مراد</v>
          </cell>
          <cell r="BK29" t="str">
            <v>1998-11-01</v>
          </cell>
          <cell r="BL29" t="str">
            <v>مغنية</v>
          </cell>
          <cell r="BM29" t="str">
            <v>ذ</v>
          </cell>
          <cell r="BP29" t="str">
            <v>ن د1</v>
          </cell>
          <cell r="BS29">
            <v>24</v>
          </cell>
          <cell r="BT29" t="str">
            <v>شراك زينب</v>
          </cell>
          <cell r="BU29" t="str">
            <v>1998-03-31</v>
          </cell>
          <cell r="BV29" t="str">
            <v>مغنية</v>
          </cell>
          <cell r="BW29" t="str">
            <v>أ</v>
          </cell>
          <cell r="BZ29" t="str">
            <v>خ2</v>
          </cell>
          <cell r="CC29">
            <v>24</v>
          </cell>
        </row>
        <row r="30">
          <cell r="A30">
            <v>25</v>
          </cell>
          <cell r="B30" t="str">
            <v>موساوي خاليدة</v>
          </cell>
          <cell r="C30" t="str">
            <v>1997-03-02</v>
          </cell>
          <cell r="D30" t="str">
            <v>مغنية</v>
          </cell>
          <cell r="E30" t="str">
            <v>أ</v>
          </cell>
          <cell r="F30" t="str">
            <v>ع2</v>
          </cell>
          <cell r="H30" t="str">
            <v>ن د2</v>
          </cell>
          <cell r="K30">
            <v>26</v>
          </cell>
          <cell r="U30">
            <v>25</v>
          </cell>
          <cell r="V30" t="str">
            <v>معتوق بلال</v>
          </cell>
          <cell r="W30" t="str">
            <v>1999-08-31</v>
          </cell>
          <cell r="X30" t="str">
            <v>مغنية</v>
          </cell>
          <cell r="Y30" t="str">
            <v>ذ</v>
          </cell>
          <cell r="AB30" t="str">
            <v>م1</v>
          </cell>
          <cell r="AE30">
            <v>25</v>
          </cell>
          <cell r="AF30" t="str">
            <v>نحار مريم</v>
          </cell>
          <cell r="AG30" t="str">
            <v>1999-02-20</v>
          </cell>
          <cell r="AH30" t="str">
            <v>ندرومة</v>
          </cell>
          <cell r="AI30" t="str">
            <v>أ</v>
          </cell>
          <cell r="AL30" t="str">
            <v>م2</v>
          </cell>
          <cell r="AO30">
            <v>25</v>
          </cell>
          <cell r="AP30" t="str">
            <v>ناضور هاجر</v>
          </cell>
          <cell r="AQ30" t="str">
            <v>1999-11-27</v>
          </cell>
          <cell r="AR30" t="str">
            <v>مغنية</v>
          </cell>
          <cell r="AS30" t="str">
            <v>أ</v>
          </cell>
          <cell r="AV30" t="str">
            <v>خ2</v>
          </cell>
          <cell r="AY30">
            <v>25</v>
          </cell>
          <cell r="BI30">
            <v>25</v>
          </cell>
          <cell r="BJ30" t="str">
            <v>ولد علي صابرينة</v>
          </cell>
          <cell r="BK30" t="str">
            <v>1999-12-29</v>
          </cell>
          <cell r="BL30" t="str">
            <v>مغنية</v>
          </cell>
          <cell r="BM30" t="str">
            <v>أ</v>
          </cell>
          <cell r="BP30" t="str">
            <v>م2</v>
          </cell>
          <cell r="BS30">
            <v>25</v>
          </cell>
          <cell r="BT30" t="str">
            <v>صدار عزالدين</v>
          </cell>
          <cell r="BU30" t="str">
            <v>1998-07-16</v>
          </cell>
          <cell r="BV30" t="str">
            <v>مغنية</v>
          </cell>
          <cell r="BW30" t="str">
            <v>ذ</v>
          </cell>
          <cell r="BZ30" t="str">
            <v>خ1</v>
          </cell>
          <cell r="CC30">
            <v>25</v>
          </cell>
        </row>
        <row r="31">
          <cell r="A31">
            <v>26</v>
          </cell>
          <cell r="B31" t="str">
            <v>ميلودي أيمن فريد</v>
          </cell>
          <cell r="C31" t="str">
            <v>1998-01-19</v>
          </cell>
          <cell r="D31" t="str">
            <v>مغنية</v>
          </cell>
          <cell r="E31" t="str">
            <v>ذ</v>
          </cell>
          <cell r="H31" t="str">
            <v>خ1</v>
          </cell>
          <cell r="U31">
            <v>26</v>
          </cell>
          <cell r="V31" t="str">
            <v>ميري حياة</v>
          </cell>
          <cell r="W31" t="str">
            <v>1996-02-28</v>
          </cell>
          <cell r="X31" t="str">
            <v>مغنية</v>
          </cell>
          <cell r="Y31" t="str">
            <v>أ</v>
          </cell>
          <cell r="AB31" t="str">
            <v>ن د2</v>
          </cell>
          <cell r="AE31">
            <v>26</v>
          </cell>
          <cell r="AF31" t="str">
            <v>بلعتبي</v>
          </cell>
          <cell r="AI31" t="str">
            <v>ذ</v>
          </cell>
          <cell r="AL31" t="str">
            <v>خ1</v>
          </cell>
          <cell r="AO31">
            <v>26</v>
          </cell>
          <cell r="AP31" t="str">
            <v>نافع شيماء</v>
          </cell>
          <cell r="AQ31" t="str">
            <v>1999-09-28</v>
          </cell>
          <cell r="AR31" t="str">
            <v>مغنية</v>
          </cell>
          <cell r="AS31" t="str">
            <v>أ</v>
          </cell>
          <cell r="AV31" t="str">
            <v>م2</v>
          </cell>
          <cell r="AY31">
            <v>26</v>
          </cell>
          <cell r="BI31">
            <v>26</v>
          </cell>
          <cell r="BJ31" t="str">
            <v>نمر عبد القادر</v>
          </cell>
          <cell r="BM31" t="str">
            <v>ذ</v>
          </cell>
          <cell r="BN31" t="str">
            <v>ع1</v>
          </cell>
          <cell r="BP31" t="str">
            <v>ن د1</v>
          </cell>
          <cell r="BS31">
            <v>26</v>
          </cell>
          <cell r="BT31" t="str">
            <v>فراج جواد</v>
          </cell>
          <cell r="BU31" t="str">
            <v>1998-08-05</v>
          </cell>
          <cell r="BV31" t="str">
            <v>مغنية</v>
          </cell>
          <cell r="BW31" t="str">
            <v>ذ</v>
          </cell>
          <cell r="BZ31" t="str">
            <v>م1</v>
          </cell>
          <cell r="CC31">
            <v>26</v>
          </cell>
        </row>
        <row r="32">
          <cell r="A32">
            <v>27</v>
          </cell>
          <cell r="B32" t="str">
            <v>هتهوت وليد</v>
          </cell>
          <cell r="C32" t="str">
            <v>1999-01-07</v>
          </cell>
          <cell r="D32" t="str">
            <v>مغنية</v>
          </cell>
          <cell r="E32" t="str">
            <v>ذ</v>
          </cell>
          <cell r="H32" t="str">
            <v>م1</v>
          </cell>
          <cell r="K32" t="str">
            <v>رقم الترتيب</v>
          </cell>
          <cell r="L32" t="str">
            <v>اسم و لقب التلميذ</v>
          </cell>
          <cell r="M32" t="str">
            <v>تاريخ و مكان الميلاد</v>
          </cell>
          <cell r="O32" t="str">
            <v>الإعادة</v>
          </cell>
          <cell r="R32" t="str">
            <v>الصفــة</v>
          </cell>
          <cell r="S32" t="str">
            <v>ملاحظات</v>
          </cell>
          <cell r="U32">
            <v>27</v>
          </cell>
          <cell r="V32" t="str">
            <v>هواري رجاء</v>
          </cell>
          <cell r="W32" t="str">
            <v>1999-04-08</v>
          </cell>
          <cell r="X32" t="str">
            <v>مغنية</v>
          </cell>
          <cell r="Y32" t="str">
            <v>أ</v>
          </cell>
          <cell r="AB32" t="str">
            <v>م2</v>
          </cell>
          <cell r="AE32">
            <v>27</v>
          </cell>
          <cell r="AF32" t="str">
            <v>سليمان عبد الرزاق</v>
          </cell>
          <cell r="AI32" t="str">
            <v>ذ</v>
          </cell>
          <cell r="AL32" t="str">
            <v>ن د1</v>
          </cell>
          <cell r="AO32">
            <v>27</v>
          </cell>
          <cell r="AP32" t="str">
            <v>نور هاجر</v>
          </cell>
          <cell r="AQ32" t="str">
            <v>1999-03-20</v>
          </cell>
          <cell r="AR32" t="str">
            <v>مغنية</v>
          </cell>
          <cell r="AS32" t="str">
            <v>أ</v>
          </cell>
          <cell r="AV32" t="str">
            <v>خ2</v>
          </cell>
          <cell r="AY32">
            <v>27</v>
          </cell>
          <cell r="BI32">
            <v>27</v>
          </cell>
          <cell r="BS32">
            <v>27</v>
          </cell>
          <cell r="BT32" t="str">
            <v>فريد الحار شهرزاد</v>
          </cell>
          <cell r="BU32" t="str">
            <v>1999-08-12</v>
          </cell>
          <cell r="BV32" t="str">
            <v>مغنية</v>
          </cell>
          <cell r="BW32" t="str">
            <v>أ</v>
          </cell>
          <cell r="BZ32" t="str">
            <v>ن د2</v>
          </cell>
          <cell r="CC32">
            <v>27</v>
          </cell>
        </row>
        <row r="33">
          <cell r="A33">
            <v>28</v>
          </cell>
          <cell r="O33" t="str">
            <v>س1</v>
          </cell>
          <cell r="P33" t="str">
            <v>س2</v>
          </cell>
          <cell r="Q33" t="str">
            <v>س3</v>
          </cell>
          <cell r="R33" t="str">
            <v>ف1</v>
          </cell>
          <cell r="U33">
            <v>28</v>
          </cell>
          <cell r="V33" t="str">
            <v xml:space="preserve">بن صغير </v>
          </cell>
          <cell r="Y33" t="str">
            <v>ذ</v>
          </cell>
          <cell r="Z33" t="str">
            <v>ع1</v>
          </cell>
          <cell r="AB33" t="str">
            <v>خ1</v>
          </cell>
          <cell r="AE33">
            <v>28</v>
          </cell>
          <cell r="AO33">
            <v>28</v>
          </cell>
          <cell r="AY33">
            <v>28</v>
          </cell>
          <cell r="BI33">
            <v>28</v>
          </cell>
          <cell r="BS33">
            <v>28</v>
          </cell>
          <cell r="BT33" t="str">
            <v>قاشور سليمة</v>
          </cell>
          <cell r="BU33" t="str">
            <v>1999-03-07</v>
          </cell>
          <cell r="BV33" t="str">
            <v>مغنية</v>
          </cell>
          <cell r="BW33" t="str">
            <v>أ</v>
          </cell>
          <cell r="BZ33" t="str">
            <v>خ2</v>
          </cell>
          <cell r="CC33">
            <v>28</v>
          </cell>
        </row>
        <row r="34">
          <cell r="A34">
            <v>29</v>
          </cell>
          <cell r="K34">
            <v>7</v>
          </cell>
          <cell r="L34" t="str">
            <v>أوحساين مراد</v>
          </cell>
          <cell r="M34" t="str">
            <v>1996-02-07</v>
          </cell>
          <cell r="N34" t="str">
            <v>مغنية</v>
          </cell>
          <cell r="O34" t="str">
            <v>ذ</v>
          </cell>
          <cell r="P34" t="str">
            <v>ع1</v>
          </cell>
          <cell r="R34" t="str">
            <v>ن د1</v>
          </cell>
          <cell r="U34">
            <v>29</v>
          </cell>
          <cell r="AE34">
            <v>29</v>
          </cell>
          <cell r="AO34">
            <v>29</v>
          </cell>
          <cell r="AY34">
            <v>29</v>
          </cell>
          <cell r="BI34">
            <v>29</v>
          </cell>
          <cell r="BS34">
            <v>29</v>
          </cell>
          <cell r="BT34" t="str">
            <v>قطبي حنان</v>
          </cell>
          <cell r="BU34" t="str">
            <v>1996-02-21</v>
          </cell>
          <cell r="BV34" t="str">
            <v>مغنية</v>
          </cell>
          <cell r="CC34">
            <v>29</v>
          </cell>
        </row>
        <row r="35">
          <cell r="A35">
            <v>30</v>
          </cell>
          <cell r="K35">
            <v>8</v>
          </cell>
          <cell r="L35" t="str">
            <v>تومي محمد الهادي</v>
          </cell>
          <cell r="M35" t="str">
            <v>1999-01-30</v>
          </cell>
          <cell r="N35" t="str">
            <v>مغنية</v>
          </cell>
          <cell r="O35" t="str">
            <v>ذ</v>
          </cell>
          <cell r="R35" t="str">
            <v>خ1</v>
          </cell>
          <cell r="U35">
            <v>30</v>
          </cell>
          <cell r="AE35">
            <v>30</v>
          </cell>
          <cell r="AO35">
            <v>30</v>
          </cell>
          <cell r="AY35">
            <v>30</v>
          </cell>
          <cell r="BI35">
            <v>30</v>
          </cell>
          <cell r="BS35">
            <v>30</v>
          </cell>
          <cell r="BT35" t="str">
            <v>مخوخي دنيا</v>
          </cell>
          <cell r="BU35" t="str">
            <v>1999-03-10</v>
          </cell>
          <cell r="BV35" t="str">
            <v>مغنية</v>
          </cell>
          <cell r="BW35" t="str">
            <v>أ</v>
          </cell>
          <cell r="BZ35" t="str">
            <v>خ2</v>
          </cell>
          <cell r="CC35">
            <v>30</v>
          </cell>
        </row>
        <row r="36">
          <cell r="A36">
            <v>31</v>
          </cell>
          <cell r="K36">
            <v>9</v>
          </cell>
          <cell r="L36" t="str">
            <v>حماد محمد الأمين</v>
          </cell>
          <cell r="M36" t="str">
            <v>1997-04-06</v>
          </cell>
          <cell r="N36" t="str">
            <v>مغنية</v>
          </cell>
          <cell r="O36" t="str">
            <v>ذ</v>
          </cell>
          <cell r="R36" t="str">
            <v>م1</v>
          </cell>
          <cell r="U36">
            <v>31</v>
          </cell>
          <cell r="AE36">
            <v>31</v>
          </cell>
          <cell r="AO36">
            <v>31</v>
          </cell>
          <cell r="AY36">
            <v>31</v>
          </cell>
          <cell r="BI36">
            <v>31</v>
          </cell>
          <cell r="BS36">
            <v>31</v>
          </cell>
          <cell r="BT36" t="str">
            <v>مرزوقي أسامة</v>
          </cell>
          <cell r="BU36" t="str">
            <v>1998-04-26</v>
          </cell>
          <cell r="BV36" t="str">
            <v>مغنية</v>
          </cell>
          <cell r="BW36" t="str">
            <v>ذ</v>
          </cell>
          <cell r="BX36" t="str">
            <v>ع1</v>
          </cell>
          <cell r="BZ36" t="str">
            <v>ن د1</v>
          </cell>
          <cell r="CC36">
            <v>31</v>
          </cell>
        </row>
        <row r="37">
          <cell r="A37">
            <v>32</v>
          </cell>
          <cell r="K37">
            <v>10</v>
          </cell>
          <cell r="L37" t="str">
            <v>طماشة زكرياء</v>
          </cell>
          <cell r="M37" t="str">
            <v>1996-02-03</v>
          </cell>
          <cell r="N37" t="str">
            <v>وهران</v>
          </cell>
          <cell r="O37" t="str">
            <v>ذ</v>
          </cell>
          <cell r="P37" t="str">
            <v>ع1</v>
          </cell>
          <cell r="R37" t="str">
            <v>خ1</v>
          </cell>
          <cell r="U37">
            <v>32</v>
          </cell>
          <cell r="AE37">
            <v>32</v>
          </cell>
          <cell r="AO37">
            <v>32</v>
          </cell>
          <cell r="AY37">
            <v>32</v>
          </cell>
          <cell r="BI37">
            <v>32</v>
          </cell>
          <cell r="BS37">
            <v>32</v>
          </cell>
          <cell r="BT37" t="str">
            <v>مزاري إكرام</v>
          </cell>
          <cell r="BU37" t="str">
            <v>1998-08-28</v>
          </cell>
          <cell r="BV37" t="str">
            <v>مغنية</v>
          </cell>
          <cell r="BW37" t="str">
            <v>أ</v>
          </cell>
          <cell r="BZ37" t="str">
            <v>م2</v>
          </cell>
          <cell r="CC37">
            <v>32</v>
          </cell>
        </row>
        <row r="38">
          <cell r="A38">
            <v>33</v>
          </cell>
          <cell r="K38">
            <v>11</v>
          </cell>
          <cell r="L38" t="str">
            <v>قاشور إيمان</v>
          </cell>
          <cell r="M38" t="str">
            <v>1997-09-24</v>
          </cell>
          <cell r="N38" t="str">
            <v>مغنية</v>
          </cell>
          <cell r="O38" t="str">
            <v>أ</v>
          </cell>
          <cell r="P38" t="str">
            <v>ع2</v>
          </cell>
          <cell r="R38" t="str">
            <v>ن د2</v>
          </cell>
          <cell r="U38">
            <v>33</v>
          </cell>
          <cell r="AE38">
            <v>33</v>
          </cell>
          <cell r="AO38">
            <v>33</v>
          </cell>
          <cell r="AY38">
            <v>33</v>
          </cell>
          <cell r="BI38">
            <v>33</v>
          </cell>
          <cell r="BS38">
            <v>33</v>
          </cell>
          <cell r="BT38" t="str">
            <v>مزراق أميرة</v>
          </cell>
          <cell r="BU38" t="str">
            <v>1999-12-14</v>
          </cell>
          <cell r="BV38" t="str">
            <v>مغنية</v>
          </cell>
          <cell r="BW38" t="str">
            <v>أ</v>
          </cell>
          <cell r="BZ38" t="str">
            <v>م2</v>
          </cell>
          <cell r="CC38">
            <v>33</v>
          </cell>
        </row>
        <row r="39">
          <cell r="A39">
            <v>34</v>
          </cell>
          <cell r="K39">
            <v>12</v>
          </cell>
          <cell r="L39" t="str">
            <v>موسى أيوب</v>
          </cell>
          <cell r="M39" t="str">
            <v>1999-03-03</v>
          </cell>
          <cell r="N39" t="str">
            <v>مغنية</v>
          </cell>
          <cell r="O39" t="str">
            <v>ذ</v>
          </cell>
          <cell r="R39" t="str">
            <v>خ1</v>
          </cell>
          <cell r="U39">
            <v>34</v>
          </cell>
          <cell r="AE39">
            <v>34</v>
          </cell>
          <cell r="AO39">
            <v>34</v>
          </cell>
          <cell r="AY39">
            <v>34</v>
          </cell>
          <cell r="BI39">
            <v>34</v>
          </cell>
          <cell r="BS39">
            <v>34</v>
          </cell>
          <cell r="BT39" t="str">
            <v>معروفي ابتسام</v>
          </cell>
          <cell r="BU39" t="str">
            <v>1997-01-29</v>
          </cell>
          <cell r="BV39" t="str">
            <v>مغنية</v>
          </cell>
          <cell r="BW39" t="str">
            <v>أ</v>
          </cell>
          <cell r="BZ39" t="str">
            <v>م2</v>
          </cell>
          <cell r="CC39">
            <v>34</v>
          </cell>
        </row>
        <row r="40">
          <cell r="A40">
            <v>35</v>
          </cell>
          <cell r="K40">
            <v>13</v>
          </cell>
          <cell r="U40">
            <v>35</v>
          </cell>
          <cell r="AE40">
            <v>35</v>
          </cell>
          <cell r="AO40">
            <v>35</v>
          </cell>
          <cell r="AY40">
            <v>35</v>
          </cell>
          <cell r="BI40">
            <v>35</v>
          </cell>
          <cell r="BS40">
            <v>35</v>
          </cell>
          <cell r="BT40" t="str">
            <v>معطى الله عماد</v>
          </cell>
          <cell r="BU40" t="str">
            <v>1998-07-13</v>
          </cell>
          <cell r="BV40" t="str">
            <v>مغنية</v>
          </cell>
          <cell r="BW40" t="str">
            <v>ذ</v>
          </cell>
          <cell r="BX40" t="str">
            <v>ع1</v>
          </cell>
          <cell r="BZ40" t="str">
            <v>خ1</v>
          </cell>
          <cell r="CC40">
            <v>35</v>
          </cell>
        </row>
        <row r="41">
          <cell r="A41">
            <v>36</v>
          </cell>
          <cell r="K41">
            <v>14</v>
          </cell>
          <cell r="U41">
            <v>36</v>
          </cell>
          <cell r="AE41">
            <v>36</v>
          </cell>
          <cell r="AO41">
            <v>36</v>
          </cell>
          <cell r="AY41">
            <v>36</v>
          </cell>
          <cell r="BI41">
            <v>36</v>
          </cell>
          <cell r="BS41">
            <v>36</v>
          </cell>
          <cell r="CC41">
            <v>36</v>
          </cell>
        </row>
        <row r="42">
          <cell r="A42">
            <v>37</v>
          </cell>
          <cell r="K42">
            <v>15</v>
          </cell>
          <cell r="U42">
            <v>37</v>
          </cell>
          <cell r="AE42">
            <v>37</v>
          </cell>
          <cell r="AO42">
            <v>37</v>
          </cell>
          <cell r="AY42">
            <v>37</v>
          </cell>
          <cell r="BI42">
            <v>37</v>
          </cell>
          <cell r="BS42">
            <v>37</v>
          </cell>
          <cell r="CC42">
            <v>37</v>
          </cell>
        </row>
        <row r="43">
          <cell r="A43">
            <v>38</v>
          </cell>
          <cell r="K43">
            <v>16</v>
          </cell>
          <cell r="U43">
            <v>38</v>
          </cell>
          <cell r="AE43">
            <v>38</v>
          </cell>
          <cell r="AO43">
            <v>38</v>
          </cell>
          <cell r="AY43">
            <v>38</v>
          </cell>
          <cell r="BI43">
            <v>38</v>
          </cell>
          <cell r="BS43">
            <v>38</v>
          </cell>
          <cell r="CC43">
            <v>38</v>
          </cell>
        </row>
        <row r="44">
          <cell r="A44">
            <v>39</v>
          </cell>
          <cell r="K44">
            <v>17</v>
          </cell>
          <cell r="U44">
            <v>39</v>
          </cell>
          <cell r="AE44">
            <v>39</v>
          </cell>
          <cell r="AO44">
            <v>39</v>
          </cell>
          <cell r="AY44">
            <v>39</v>
          </cell>
          <cell r="BI44">
            <v>39</v>
          </cell>
          <cell r="BS44">
            <v>39</v>
          </cell>
          <cell r="CC44">
            <v>39</v>
          </cell>
        </row>
        <row r="45">
          <cell r="A45">
            <v>40</v>
          </cell>
          <cell r="K45">
            <v>18</v>
          </cell>
          <cell r="U45">
            <v>40</v>
          </cell>
          <cell r="AE45">
            <v>40</v>
          </cell>
          <cell r="AO45">
            <v>40</v>
          </cell>
          <cell r="AY45">
            <v>40</v>
          </cell>
          <cell r="BI45">
            <v>40</v>
          </cell>
          <cell r="BS45">
            <v>40</v>
          </cell>
          <cell r="CC45">
            <v>40</v>
          </cell>
        </row>
        <row r="46">
          <cell r="A46">
            <v>41</v>
          </cell>
          <cell r="K46">
            <v>19</v>
          </cell>
          <cell r="U46">
            <v>41</v>
          </cell>
          <cell r="AE46">
            <v>41</v>
          </cell>
          <cell r="AO46">
            <v>41</v>
          </cell>
          <cell r="AY46">
            <v>41</v>
          </cell>
          <cell r="BI46">
            <v>41</v>
          </cell>
          <cell r="BS46">
            <v>41</v>
          </cell>
          <cell r="CC46">
            <v>41</v>
          </cell>
        </row>
        <row r="47">
          <cell r="A47">
            <v>42</v>
          </cell>
          <cell r="K47">
            <v>20</v>
          </cell>
          <cell r="U47">
            <v>42</v>
          </cell>
          <cell r="AE47">
            <v>42</v>
          </cell>
          <cell r="AO47">
            <v>42</v>
          </cell>
          <cell r="AY47">
            <v>42</v>
          </cell>
          <cell r="BI47">
            <v>42</v>
          </cell>
          <cell r="BS47">
            <v>42</v>
          </cell>
          <cell r="CC47">
            <v>42</v>
          </cell>
        </row>
        <row r="48">
          <cell r="A48">
            <v>43</v>
          </cell>
          <cell r="K48">
            <v>21</v>
          </cell>
          <cell r="U48">
            <v>43</v>
          </cell>
          <cell r="AE48">
            <v>43</v>
          </cell>
          <cell r="AO48">
            <v>43</v>
          </cell>
          <cell r="AY48">
            <v>43</v>
          </cell>
          <cell r="BI48">
            <v>43</v>
          </cell>
          <cell r="BS48">
            <v>43</v>
          </cell>
          <cell r="CC48">
            <v>43</v>
          </cell>
        </row>
        <row r="49">
          <cell r="A49">
            <v>44</v>
          </cell>
          <cell r="K49">
            <v>22</v>
          </cell>
          <cell r="U49">
            <v>44</v>
          </cell>
          <cell r="AE49">
            <v>44</v>
          </cell>
          <cell r="AO49">
            <v>44</v>
          </cell>
          <cell r="AY49">
            <v>44</v>
          </cell>
          <cell r="BI49">
            <v>44</v>
          </cell>
          <cell r="BS49">
            <v>44</v>
          </cell>
          <cell r="CC49">
            <v>44</v>
          </cell>
        </row>
        <row r="50">
          <cell r="A50">
            <v>45</v>
          </cell>
          <cell r="K50">
            <v>23</v>
          </cell>
          <cell r="U50">
            <v>45</v>
          </cell>
          <cell r="AE50">
            <v>45</v>
          </cell>
          <cell r="AO50">
            <v>45</v>
          </cell>
          <cell r="AY50">
            <v>45</v>
          </cell>
          <cell r="BI50">
            <v>45</v>
          </cell>
          <cell r="BS50">
            <v>45</v>
          </cell>
          <cell r="CC50">
            <v>45</v>
          </cell>
        </row>
        <row r="51">
          <cell r="A51">
            <v>46</v>
          </cell>
          <cell r="K51">
            <v>24</v>
          </cell>
          <cell r="U51">
            <v>46</v>
          </cell>
          <cell r="AE51">
            <v>46</v>
          </cell>
          <cell r="AO51">
            <v>46</v>
          </cell>
          <cell r="AY51">
            <v>46</v>
          </cell>
          <cell r="BI51">
            <v>46</v>
          </cell>
          <cell r="BS51">
            <v>46</v>
          </cell>
          <cell r="CC51">
            <v>46</v>
          </cell>
        </row>
        <row r="52">
          <cell r="A52">
            <v>47</v>
          </cell>
          <cell r="K52">
            <v>25</v>
          </cell>
          <cell r="U52">
            <v>47</v>
          </cell>
          <cell r="AE52">
            <v>47</v>
          </cell>
          <cell r="AO52">
            <v>47</v>
          </cell>
          <cell r="AY52">
            <v>47</v>
          </cell>
          <cell r="BI52">
            <v>47</v>
          </cell>
          <cell r="BS52">
            <v>47</v>
          </cell>
          <cell r="CC52">
            <v>47</v>
          </cell>
        </row>
        <row r="53">
          <cell r="A53">
            <v>48</v>
          </cell>
          <cell r="K53">
            <v>26</v>
          </cell>
          <cell r="U53">
            <v>48</v>
          </cell>
          <cell r="AE53">
            <v>48</v>
          </cell>
          <cell r="AO53">
            <v>48</v>
          </cell>
          <cell r="AY53">
            <v>48</v>
          </cell>
          <cell r="BI53">
            <v>48</v>
          </cell>
          <cell r="BS53">
            <v>48</v>
          </cell>
          <cell r="CC53">
            <v>48</v>
          </cell>
        </row>
        <row r="54">
          <cell r="A54">
            <v>49</v>
          </cell>
          <cell r="K54">
            <v>27</v>
          </cell>
          <cell r="U54">
            <v>49</v>
          </cell>
          <cell r="AE54">
            <v>49</v>
          </cell>
          <cell r="AO54">
            <v>49</v>
          </cell>
          <cell r="AY54">
            <v>49</v>
          </cell>
          <cell r="BI54">
            <v>49</v>
          </cell>
          <cell r="BS54">
            <v>49</v>
          </cell>
          <cell r="CC54">
            <v>49</v>
          </cell>
        </row>
        <row r="55">
          <cell r="A55">
            <v>50</v>
          </cell>
          <cell r="K55">
            <v>28</v>
          </cell>
          <cell r="U55">
            <v>50</v>
          </cell>
          <cell r="AE55">
            <v>50</v>
          </cell>
          <cell r="AO55">
            <v>50</v>
          </cell>
          <cell r="AY55">
            <v>50</v>
          </cell>
          <cell r="BI55">
            <v>50</v>
          </cell>
          <cell r="BS55">
            <v>50</v>
          </cell>
          <cell r="CC55">
            <v>50</v>
          </cell>
        </row>
        <row r="60">
          <cell r="U60" t="str">
            <v>رقم الترتيب</v>
          </cell>
          <cell r="V60" t="str">
            <v>اسم و لقب التلميذ</v>
          </cell>
          <cell r="W60" t="str">
            <v>تاريخ و مكان الميلاد</v>
          </cell>
          <cell r="Y60" t="str">
            <v>الإعادة</v>
          </cell>
          <cell r="AB60" t="str">
            <v>الصفــة</v>
          </cell>
          <cell r="AC60" t="str">
            <v>ملاحظات</v>
          </cell>
          <cell r="AE60" t="str">
            <v>رقم الترتيب</v>
          </cell>
          <cell r="AF60" t="str">
            <v>اسم و لقب التلميذ</v>
          </cell>
          <cell r="AG60" t="str">
            <v>تاريخ و مكان الميلاد</v>
          </cell>
          <cell r="AI60" t="str">
            <v>الإعادة</v>
          </cell>
          <cell r="AL60" t="str">
            <v>الصفــة</v>
          </cell>
          <cell r="AM60" t="str">
            <v>ملاحظات</v>
          </cell>
          <cell r="AO60" t="str">
            <v>رقم الترتيب</v>
          </cell>
          <cell r="AP60" t="str">
            <v>اسم و لقب التلميذ</v>
          </cell>
          <cell r="AQ60" t="str">
            <v>تاريخ و مكان الميلاد</v>
          </cell>
          <cell r="AS60" t="str">
            <v>الإعادة</v>
          </cell>
          <cell r="AV60" t="str">
            <v>الصفــة</v>
          </cell>
          <cell r="AW60" t="str">
            <v>ملاحظات</v>
          </cell>
          <cell r="AY60" t="str">
            <v>رقم الترتيب</v>
          </cell>
          <cell r="AZ60" t="str">
            <v>اسم و لقب التلميذ</v>
          </cell>
          <cell r="BA60" t="str">
            <v>تاريخ و مكان الميلاد</v>
          </cell>
          <cell r="BC60" t="str">
            <v>الإعادة</v>
          </cell>
          <cell r="BF60" t="str">
            <v>الصفــة</v>
          </cell>
          <cell r="BG60" t="str">
            <v>ملاحظات</v>
          </cell>
          <cell r="BI60" t="str">
            <v>رقم الترتيب</v>
          </cell>
          <cell r="BJ60" t="str">
            <v>اسم و لقب التلميذ</v>
          </cell>
          <cell r="BK60" t="str">
            <v>تاريخ و مكان الميلاد</v>
          </cell>
          <cell r="BM60" t="str">
            <v>الإعادة</v>
          </cell>
          <cell r="BP60" t="str">
            <v>الصفــة</v>
          </cell>
          <cell r="BQ60" t="str">
            <v>ملاحظات</v>
          </cell>
        </row>
        <row r="61">
          <cell r="Y61" t="str">
            <v>س1</v>
          </cell>
          <cell r="Z61" t="str">
            <v>س2</v>
          </cell>
          <cell r="AA61" t="str">
            <v>س3</v>
          </cell>
          <cell r="AB61" t="str">
            <v>ف1</v>
          </cell>
          <cell r="AI61" t="str">
            <v>س1</v>
          </cell>
          <cell r="AJ61" t="str">
            <v>س2</v>
          </cell>
          <cell r="AK61" t="str">
            <v>س3</v>
          </cell>
          <cell r="AL61" t="str">
            <v>ف1</v>
          </cell>
          <cell r="AS61" t="str">
            <v>س1</v>
          </cell>
          <cell r="AT61" t="str">
            <v>س2</v>
          </cell>
          <cell r="AU61" t="str">
            <v>س3</v>
          </cell>
          <cell r="AV61" t="str">
            <v>ف1</v>
          </cell>
          <cell r="BC61" t="str">
            <v>س1</v>
          </cell>
          <cell r="BD61" t="str">
            <v>س2</v>
          </cell>
          <cell r="BE61" t="str">
            <v>س3</v>
          </cell>
          <cell r="BF61" t="str">
            <v>ف1</v>
          </cell>
          <cell r="BM61" t="str">
            <v>س1</v>
          </cell>
          <cell r="BN61" t="str">
            <v>س2</v>
          </cell>
          <cell r="BO61" t="str">
            <v>س3</v>
          </cell>
          <cell r="BP61" t="str">
            <v>ف1</v>
          </cell>
        </row>
        <row r="62">
          <cell r="B62" t="str">
            <v>أوكيلي يسرى</v>
          </cell>
          <cell r="C62" t="str">
            <v>1997-08-04</v>
          </cell>
          <cell r="D62" t="str">
            <v>مغنية</v>
          </cell>
          <cell r="U62">
            <v>1</v>
          </cell>
          <cell r="V62" t="str">
            <v>امحمدي بشرى</v>
          </cell>
          <cell r="W62" t="str">
            <v>2000-05-04</v>
          </cell>
          <cell r="X62" t="str">
            <v>مغنية</v>
          </cell>
          <cell r="Y62" t="str">
            <v>أ</v>
          </cell>
          <cell r="AB62" t="str">
            <v>م2</v>
          </cell>
          <cell r="AE62">
            <v>1</v>
          </cell>
          <cell r="AF62" t="str">
            <v>العرباوي محمد عبد الإله</v>
          </cell>
          <cell r="AG62" t="str">
            <v>1997-10-10</v>
          </cell>
          <cell r="AH62" t="str">
            <v>مغنية</v>
          </cell>
          <cell r="AI62" t="str">
            <v>ذ</v>
          </cell>
          <cell r="AL62" t="str">
            <v>ن د1</v>
          </cell>
          <cell r="AO62">
            <v>1</v>
          </cell>
          <cell r="AP62" t="str">
            <v>العياطي إسلام</v>
          </cell>
          <cell r="AQ62" t="str">
            <v>2000-09-10</v>
          </cell>
          <cell r="AR62" t="str">
            <v>مغنية</v>
          </cell>
          <cell r="AS62" t="str">
            <v>ذ</v>
          </cell>
          <cell r="AV62" t="str">
            <v>م1</v>
          </cell>
          <cell r="AY62">
            <v>1</v>
          </cell>
          <cell r="AZ62" t="str">
            <v>العابد يسرى</v>
          </cell>
          <cell r="BA62" t="str">
            <v>2000-05-13</v>
          </cell>
          <cell r="BB62" t="str">
            <v>مغنية</v>
          </cell>
          <cell r="BC62" t="str">
            <v>أ</v>
          </cell>
          <cell r="BF62" t="str">
            <v>خ2</v>
          </cell>
          <cell r="BI62">
            <v>1</v>
          </cell>
        </row>
        <row r="63">
          <cell r="B63" t="str">
            <v>بداد أية فاطمة الزهراء</v>
          </cell>
          <cell r="C63" t="str">
            <v>2000-09-02</v>
          </cell>
          <cell r="D63" t="str">
            <v>سيدي بلعباس</v>
          </cell>
          <cell r="E63" t="str">
            <v>أ</v>
          </cell>
          <cell r="H63" t="str">
            <v>خ2</v>
          </cell>
          <cell r="K63" t="str">
            <v>رقم الترتيب</v>
          </cell>
          <cell r="L63" t="str">
            <v>اسم و لقب التلميذ</v>
          </cell>
          <cell r="M63" t="str">
            <v>تاريخ و مكان الميلاد</v>
          </cell>
          <cell r="O63" t="str">
            <v>الإعادة</v>
          </cell>
          <cell r="R63" t="str">
            <v>الصفــة</v>
          </cell>
          <cell r="S63" t="str">
            <v>ملاحظات</v>
          </cell>
          <cell r="U63">
            <v>2</v>
          </cell>
          <cell r="V63" t="str">
            <v>برحيل وداد</v>
          </cell>
          <cell r="W63" t="str">
            <v>2000-08-28</v>
          </cell>
          <cell r="X63" t="str">
            <v>مغنية</v>
          </cell>
          <cell r="Y63" t="str">
            <v>أ</v>
          </cell>
          <cell r="AB63" t="str">
            <v>م2</v>
          </cell>
          <cell r="AE63">
            <v>2</v>
          </cell>
          <cell r="AF63" t="str">
            <v>العربي رانية</v>
          </cell>
          <cell r="AG63" t="str">
            <v>2000-08-03</v>
          </cell>
          <cell r="AH63" t="str">
            <v>مغنية</v>
          </cell>
          <cell r="AI63" t="str">
            <v>أ</v>
          </cell>
          <cell r="AL63" t="str">
            <v>ن د2</v>
          </cell>
          <cell r="AO63">
            <v>2</v>
          </cell>
          <cell r="AP63" t="str">
            <v>أمبارك فايزة</v>
          </cell>
          <cell r="AQ63" t="str">
            <v>2000-04-25</v>
          </cell>
          <cell r="AR63" t="str">
            <v>مغنية</v>
          </cell>
          <cell r="AS63" t="str">
            <v>أ</v>
          </cell>
          <cell r="AV63" t="str">
            <v>م2</v>
          </cell>
          <cell r="AY63">
            <v>2</v>
          </cell>
          <cell r="AZ63" t="str">
            <v>المسعود محمد سيف</v>
          </cell>
          <cell r="BA63" t="str">
            <v>2000-05-25</v>
          </cell>
          <cell r="BB63" t="str">
            <v>مغنية</v>
          </cell>
          <cell r="BC63" t="str">
            <v>ذ</v>
          </cell>
          <cell r="BF63" t="str">
            <v>م1</v>
          </cell>
          <cell r="BI63">
            <v>2</v>
          </cell>
        </row>
        <row r="64">
          <cell r="B64" t="str">
            <v>برحال إيمان</v>
          </cell>
          <cell r="C64" t="str">
            <v>1999-05-27</v>
          </cell>
          <cell r="D64" t="str">
            <v>مغنية</v>
          </cell>
          <cell r="O64" t="str">
            <v>س1</v>
          </cell>
          <cell r="P64" t="str">
            <v>س2</v>
          </cell>
          <cell r="Q64" t="str">
            <v>س3</v>
          </cell>
          <cell r="R64" t="str">
            <v>ف1</v>
          </cell>
          <cell r="U64">
            <v>3</v>
          </cell>
          <cell r="V64" t="str">
            <v>بعوش مريم</v>
          </cell>
          <cell r="W64" t="str">
            <v>1998-01-28</v>
          </cell>
          <cell r="X64" t="str">
            <v>مغنية</v>
          </cell>
          <cell r="Y64" t="str">
            <v>أ</v>
          </cell>
          <cell r="Z64" t="str">
            <v>ع2</v>
          </cell>
          <cell r="AB64" t="str">
            <v>ن د2</v>
          </cell>
          <cell r="AE64">
            <v>3</v>
          </cell>
          <cell r="AF64" t="str">
            <v>القرمة محمد رياض</v>
          </cell>
          <cell r="AG64" t="str">
            <v>2000-05-19</v>
          </cell>
          <cell r="AH64" t="str">
            <v>مغنية</v>
          </cell>
          <cell r="AI64" t="str">
            <v>ذ</v>
          </cell>
          <cell r="AL64" t="str">
            <v>م1</v>
          </cell>
          <cell r="AO64">
            <v>3</v>
          </cell>
          <cell r="AP64" t="str">
            <v>أير مقران عائشة صبرينة</v>
          </cell>
          <cell r="AQ64" t="str">
            <v>1999-08-16</v>
          </cell>
          <cell r="AR64" t="str">
            <v>مغنية</v>
          </cell>
          <cell r="AS64" t="str">
            <v>أ</v>
          </cell>
          <cell r="AV64" t="str">
            <v>م2</v>
          </cell>
          <cell r="AY64">
            <v>3</v>
          </cell>
          <cell r="AZ64" t="str">
            <v>أجد زينب</v>
          </cell>
          <cell r="BA64" t="str">
            <v>1997-05-04</v>
          </cell>
          <cell r="BB64" t="str">
            <v>مغنية</v>
          </cell>
          <cell r="BC64" t="str">
            <v>أ</v>
          </cell>
          <cell r="BD64" t="str">
            <v>ع2</v>
          </cell>
          <cell r="BF64" t="str">
            <v>ن د2</v>
          </cell>
          <cell r="BI64">
            <v>3</v>
          </cell>
        </row>
        <row r="65">
          <cell r="B65" t="str">
            <v>بلمير أيوب</v>
          </cell>
          <cell r="C65" t="str">
            <v>1999-08-10</v>
          </cell>
          <cell r="D65" t="str">
            <v>مغنية</v>
          </cell>
          <cell r="E65" t="str">
            <v>ذ</v>
          </cell>
          <cell r="F65" t="str">
            <v>ع1</v>
          </cell>
          <cell r="H65" t="str">
            <v>ن د1</v>
          </cell>
          <cell r="K65">
            <v>1</v>
          </cell>
          <cell r="L65" t="str">
            <v>بلعالية محمد الأمين</v>
          </cell>
          <cell r="M65" t="str">
            <v>2000-04-28</v>
          </cell>
          <cell r="N65" t="str">
            <v>مغنية</v>
          </cell>
          <cell r="O65" t="str">
            <v>ذ</v>
          </cell>
          <cell r="P65" t="str">
            <v>ع1</v>
          </cell>
          <cell r="R65" t="str">
            <v>ن د1</v>
          </cell>
          <cell r="U65">
            <v>4</v>
          </cell>
          <cell r="V65" t="str">
            <v>بكاوي ميلود</v>
          </cell>
          <cell r="W65" t="str">
            <v>2000-11-21</v>
          </cell>
          <cell r="X65" t="str">
            <v>مغنية</v>
          </cell>
          <cell r="Y65" t="str">
            <v>ذ</v>
          </cell>
          <cell r="AB65" t="str">
            <v>م1</v>
          </cell>
          <cell r="AE65">
            <v>4</v>
          </cell>
          <cell r="AF65" t="str">
            <v>بطيوي فرح</v>
          </cell>
          <cell r="AG65" t="str">
            <v>2000-05-04</v>
          </cell>
          <cell r="AH65" t="str">
            <v>مغنية</v>
          </cell>
          <cell r="AI65" t="str">
            <v>أ</v>
          </cell>
          <cell r="AL65" t="str">
            <v>م2</v>
          </cell>
          <cell r="AO65">
            <v>4</v>
          </cell>
          <cell r="AP65" t="str">
            <v>بسويعة صباح</v>
          </cell>
          <cell r="AQ65" t="str">
            <v>1995-05-06</v>
          </cell>
          <cell r="AR65" t="str">
            <v>مغنية</v>
          </cell>
          <cell r="AS65" t="str">
            <v>أ</v>
          </cell>
          <cell r="AV65" t="str">
            <v>م2</v>
          </cell>
          <cell r="AY65">
            <v>4</v>
          </cell>
          <cell r="AZ65" t="str">
            <v>أمبارك الهاشمي</v>
          </cell>
          <cell r="BA65" t="str">
            <v>1998-08-17</v>
          </cell>
          <cell r="BB65" t="str">
            <v>مغنية</v>
          </cell>
          <cell r="BC65" t="str">
            <v>ذ</v>
          </cell>
          <cell r="BF65" t="str">
            <v>م1</v>
          </cell>
          <cell r="BI65">
            <v>4</v>
          </cell>
        </row>
        <row r="66">
          <cell r="B66" t="str">
            <v>بن حامد فايزة</v>
          </cell>
          <cell r="C66" t="str">
            <v>1997-11-04</v>
          </cell>
          <cell r="D66" t="str">
            <v>مغنية</v>
          </cell>
          <cell r="E66" t="str">
            <v>أ</v>
          </cell>
          <cell r="F66" t="str">
            <v>ع2</v>
          </cell>
          <cell r="H66" t="str">
            <v>خ2</v>
          </cell>
          <cell r="K66">
            <v>2</v>
          </cell>
          <cell r="L66" t="str">
            <v>سكران عبد الهادي</v>
          </cell>
          <cell r="M66" t="str">
            <v>2000-04-12</v>
          </cell>
          <cell r="N66" t="str">
            <v>مغنية</v>
          </cell>
          <cell r="O66" t="str">
            <v>ذ</v>
          </cell>
          <cell r="R66" t="str">
            <v>ن د1</v>
          </cell>
          <cell r="U66">
            <v>5</v>
          </cell>
          <cell r="V66" t="str">
            <v>بلحسن حسين</v>
          </cell>
          <cell r="W66" t="str">
            <v>2000-03-01</v>
          </cell>
          <cell r="X66" t="str">
            <v>مغنية</v>
          </cell>
          <cell r="Y66" t="str">
            <v>ذ</v>
          </cell>
          <cell r="AB66" t="str">
            <v>م1</v>
          </cell>
          <cell r="AE66">
            <v>5</v>
          </cell>
          <cell r="AF66" t="str">
            <v>بن براهيم شهرزاد</v>
          </cell>
          <cell r="AG66" t="str">
            <v>2000-06-24</v>
          </cell>
          <cell r="AH66" t="str">
            <v>مغنية</v>
          </cell>
          <cell r="AI66" t="str">
            <v>أ</v>
          </cell>
          <cell r="AL66" t="str">
            <v>م2</v>
          </cell>
          <cell r="AO66">
            <v>5</v>
          </cell>
          <cell r="AP66" t="str">
            <v>بن زعتر محمد الواسيني</v>
          </cell>
          <cell r="AQ66" t="str">
            <v>1999-07-24</v>
          </cell>
          <cell r="AR66" t="str">
            <v>سيدي بلعباس</v>
          </cell>
          <cell r="AS66" t="str">
            <v>ذ</v>
          </cell>
          <cell r="AV66" t="str">
            <v>م1</v>
          </cell>
          <cell r="AY66">
            <v>5</v>
          </cell>
          <cell r="AZ66" t="str">
            <v>بلغري آية</v>
          </cell>
          <cell r="BA66" t="str">
            <v>2000-07-17</v>
          </cell>
          <cell r="BB66" t="str">
            <v>مغنية</v>
          </cell>
          <cell r="BC66" t="str">
            <v>أ</v>
          </cell>
          <cell r="BF66" t="str">
            <v>خ2</v>
          </cell>
          <cell r="BI66">
            <v>5</v>
          </cell>
        </row>
        <row r="67">
          <cell r="B67" t="str">
            <v>بن عائشة هاجر</v>
          </cell>
          <cell r="C67" t="str">
            <v>1998-01-12</v>
          </cell>
          <cell r="D67" t="str">
            <v>مغنية</v>
          </cell>
          <cell r="K67">
            <v>3</v>
          </cell>
          <cell r="L67" t="str">
            <v>مزاري عبد الله</v>
          </cell>
          <cell r="M67" t="str">
            <v>2000-11-16</v>
          </cell>
          <cell r="N67" t="str">
            <v>مغنية</v>
          </cell>
          <cell r="O67" t="str">
            <v>ذ</v>
          </cell>
          <cell r="R67" t="str">
            <v>م1</v>
          </cell>
          <cell r="U67">
            <v>6</v>
          </cell>
          <cell r="V67" t="str">
            <v>بومدين محمد شاهين</v>
          </cell>
          <cell r="W67" t="str">
            <v>2000-09-28</v>
          </cell>
          <cell r="X67" t="str">
            <v>مغنية</v>
          </cell>
          <cell r="AE67">
            <v>6</v>
          </cell>
          <cell r="AF67" t="str">
            <v>بن دلاع إلهام</v>
          </cell>
          <cell r="AG67" t="str">
            <v>2000-04-09</v>
          </cell>
          <cell r="AH67" t="str">
            <v>مغنية</v>
          </cell>
          <cell r="AO67">
            <v>6</v>
          </cell>
          <cell r="AP67" t="str">
            <v>بن عابد سارة</v>
          </cell>
          <cell r="AQ67" t="str">
            <v>1997-06-24</v>
          </cell>
          <cell r="AR67" t="str">
            <v>مغنية</v>
          </cell>
          <cell r="AS67" t="str">
            <v>أ</v>
          </cell>
          <cell r="AT67" t="str">
            <v>ع2</v>
          </cell>
          <cell r="AV67" t="str">
            <v>ن د2</v>
          </cell>
          <cell r="AY67">
            <v>6</v>
          </cell>
          <cell r="AZ67" t="str">
            <v>بليل أمينة</v>
          </cell>
          <cell r="BA67" t="str">
            <v>1999-03-07</v>
          </cell>
          <cell r="BB67" t="str">
            <v>مغنية</v>
          </cell>
          <cell r="BC67" t="str">
            <v>أ</v>
          </cell>
          <cell r="BF67" t="str">
            <v>م2</v>
          </cell>
          <cell r="BI67">
            <v>6</v>
          </cell>
        </row>
        <row r="68">
          <cell r="B68" t="str">
            <v>بن موسى عبد الحق</v>
          </cell>
          <cell r="C68" t="str">
            <v>1997-01-02</v>
          </cell>
          <cell r="D68" t="str">
            <v>مغنية</v>
          </cell>
          <cell r="E68" t="str">
            <v>ذ</v>
          </cell>
          <cell r="F68" t="str">
            <v>ع1</v>
          </cell>
          <cell r="H68" t="str">
            <v>خ1</v>
          </cell>
          <cell r="K68">
            <v>4</v>
          </cell>
          <cell r="L68" t="str">
            <v>هداجي أمير يونس</v>
          </cell>
          <cell r="M68" t="str">
            <v>2000-07-30</v>
          </cell>
          <cell r="N68" t="str">
            <v>مغنية</v>
          </cell>
          <cell r="O68" t="str">
            <v>ذ</v>
          </cell>
          <cell r="R68" t="str">
            <v>م1</v>
          </cell>
          <cell r="U68">
            <v>7</v>
          </cell>
          <cell r="V68" t="str">
            <v>تابتي لخضر</v>
          </cell>
          <cell r="W68" t="str">
            <v>1998-04-12</v>
          </cell>
          <cell r="X68" t="str">
            <v>مغنية</v>
          </cell>
          <cell r="Y68" t="str">
            <v>ذ</v>
          </cell>
          <cell r="AB68" t="str">
            <v>م1</v>
          </cell>
          <cell r="AE68">
            <v>7</v>
          </cell>
          <cell r="AF68" t="str">
            <v>بن رحو فضيلة غزلان</v>
          </cell>
          <cell r="AG68" t="str">
            <v>2000-07-02</v>
          </cell>
          <cell r="AH68" t="str">
            <v>مغنية</v>
          </cell>
          <cell r="AO68">
            <v>7</v>
          </cell>
          <cell r="AP68" t="str">
            <v>بن موسى وردة</v>
          </cell>
          <cell r="AQ68" t="str">
            <v>1999-04-14</v>
          </cell>
          <cell r="AR68" t="str">
            <v>مغنية</v>
          </cell>
          <cell r="AS68" t="str">
            <v>أ</v>
          </cell>
          <cell r="AV68" t="str">
            <v>م2</v>
          </cell>
          <cell r="AY68">
            <v>7</v>
          </cell>
          <cell r="AZ68" t="str">
            <v>بن عيسي وئام</v>
          </cell>
          <cell r="BA68" t="str">
            <v>2000-05-12</v>
          </cell>
          <cell r="BB68" t="str">
            <v>مغنية</v>
          </cell>
          <cell r="BC68" t="str">
            <v>أ</v>
          </cell>
          <cell r="BF68" t="str">
            <v>م2</v>
          </cell>
          <cell r="BI68">
            <v>7</v>
          </cell>
        </row>
        <row r="69">
          <cell r="B69" t="str">
            <v>بوزيدي مريم</v>
          </cell>
          <cell r="C69" t="str">
            <v>1999-04-07</v>
          </cell>
          <cell r="D69" t="str">
            <v>مغنية</v>
          </cell>
          <cell r="E69" t="str">
            <v>أ</v>
          </cell>
          <cell r="H69" t="str">
            <v>م2</v>
          </cell>
          <cell r="K69">
            <v>5</v>
          </cell>
          <cell r="L69" t="str">
            <v>وادفل سارة</v>
          </cell>
          <cell r="M69" t="str">
            <v>2000-02-19</v>
          </cell>
          <cell r="N69" t="str">
            <v>مغنية</v>
          </cell>
          <cell r="O69" t="str">
            <v>أ</v>
          </cell>
          <cell r="R69" t="str">
            <v>خ2</v>
          </cell>
          <cell r="U69">
            <v>8</v>
          </cell>
          <cell r="V69" t="str">
            <v>تواتي نادية</v>
          </cell>
          <cell r="W69" t="str">
            <v>2000-01-15</v>
          </cell>
          <cell r="X69" t="str">
            <v>مغنية</v>
          </cell>
          <cell r="Y69" t="str">
            <v>أ</v>
          </cell>
          <cell r="AB69" t="str">
            <v>م2</v>
          </cell>
          <cell r="AE69">
            <v>8</v>
          </cell>
          <cell r="AF69" t="str">
            <v>بن سالم نجوى</v>
          </cell>
          <cell r="AG69" t="str">
            <v>2000-12-24</v>
          </cell>
          <cell r="AH69" t="str">
            <v>مغنية</v>
          </cell>
          <cell r="AI69" t="str">
            <v>أ</v>
          </cell>
          <cell r="AL69" t="str">
            <v>خ2</v>
          </cell>
          <cell r="AO69">
            <v>8</v>
          </cell>
          <cell r="AP69" t="str">
            <v>بوشيخي شرف الدين</v>
          </cell>
          <cell r="AQ69" t="str">
            <v>2000-09-26</v>
          </cell>
          <cell r="AR69" t="str">
            <v>مغنية</v>
          </cell>
          <cell r="AS69" t="str">
            <v>ذ</v>
          </cell>
          <cell r="AV69" t="str">
            <v>م1</v>
          </cell>
          <cell r="AY69">
            <v>8</v>
          </cell>
          <cell r="AZ69" t="str">
            <v>بوشكري عبير</v>
          </cell>
          <cell r="BA69" t="str">
            <v>2000-06-26</v>
          </cell>
          <cell r="BB69" t="str">
            <v>مغنية</v>
          </cell>
          <cell r="BC69" t="str">
            <v>أ</v>
          </cell>
          <cell r="BF69" t="str">
            <v>م2</v>
          </cell>
          <cell r="BI69">
            <v>8</v>
          </cell>
        </row>
        <row r="70">
          <cell r="B70" t="str">
            <v>ثابتي إسماعيل</v>
          </cell>
          <cell r="C70" t="str">
            <v>1999-12-12</v>
          </cell>
          <cell r="D70" t="str">
            <v>مغنية</v>
          </cell>
          <cell r="E70" t="str">
            <v>ذ</v>
          </cell>
          <cell r="H70" t="str">
            <v>ن د1</v>
          </cell>
          <cell r="K70">
            <v>6</v>
          </cell>
          <cell r="U70">
            <v>9</v>
          </cell>
          <cell r="V70" t="str">
            <v>جزيري محمد</v>
          </cell>
          <cell r="W70" t="str">
            <v>1999-06-26</v>
          </cell>
          <cell r="X70" t="str">
            <v>مغنية</v>
          </cell>
          <cell r="Y70" t="str">
            <v>ذ</v>
          </cell>
          <cell r="Z70" t="str">
            <v>ع1</v>
          </cell>
          <cell r="AB70" t="str">
            <v>ن د1</v>
          </cell>
          <cell r="AE70">
            <v>9</v>
          </cell>
          <cell r="AF70" t="str">
            <v>بوزي فتحي</v>
          </cell>
          <cell r="AG70" t="str">
            <v>2000-06-07</v>
          </cell>
          <cell r="AH70" t="str">
            <v>مغنية</v>
          </cell>
          <cell r="AI70" t="str">
            <v>ذ</v>
          </cell>
          <cell r="AL70" t="str">
            <v>خ1</v>
          </cell>
          <cell r="AO70">
            <v>9</v>
          </cell>
          <cell r="AP70" t="str">
            <v>بوماجر يوسف</v>
          </cell>
          <cell r="AQ70" t="str">
            <v>2000-06-07</v>
          </cell>
          <cell r="AR70" t="str">
            <v>مغنية</v>
          </cell>
          <cell r="AS70" t="str">
            <v>ذ</v>
          </cell>
          <cell r="AV70" t="str">
            <v>م1</v>
          </cell>
          <cell r="AY70">
            <v>9</v>
          </cell>
          <cell r="AZ70" t="str">
            <v>بوعزة عبير سلاف</v>
          </cell>
          <cell r="BA70" t="str">
            <v>2001-06-09</v>
          </cell>
          <cell r="BB70" t="str">
            <v>مغنية</v>
          </cell>
          <cell r="BI70">
            <v>9</v>
          </cell>
        </row>
        <row r="71">
          <cell r="B71" t="str">
            <v>حابن اسمهان</v>
          </cell>
          <cell r="C71" t="str">
            <v>1999-04-08</v>
          </cell>
          <cell r="D71" t="str">
            <v>مغنية</v>
          </cell>
          <cell r="E71" t="str">
            <v>أ</v>
          </cell>
          <cell r="H71" t="str">
            <v>م2</v>
          </cell>
          <cell r="K71">
            <v>7</v>
          </cell>
          <cell r="U71">
            <v>10</v>
          </cell>
          <cell r="V71" t="str">
            <v>حاجي عبد الله</v>
          </cell>
          <cell r="W71" t="str">
            <v>2000-10-31</v>
          </cell>
          <cell r="X71" t="str">
            <v>مغنية</v>
          </cell>
          <cell r="AE71">
            <v>10</v>
          </cell>
          <cell r="AF71" t="str">
            <v>حاج علي سهام</v>
          </cell>
          <cell r="AG71" t="str">
            <v>2000-09-04</v>
          </cell>
          <cell r="AH71" t="str">
            <v>مغنية</v>
          </cell>
          <cell r="AI71" t="str">
            <v>أ</v>
          </cell>
          <cell r="AL71" t="str">
            <v>م2</v>
          </cell>
          <cell r="AO71">
            <v>10</v>
          </cell>
          <cell r="AP71" t="str">
            <v>ترنان شرف الدين</v>
          </cell>
          <cell r="AQ71" t="str">
            <v>2000-12-21</v>
          </cell>
          <cell r="AR71" t="str">
            <v>مغنية</v>
          </cell>
          <cell r="AS71" t="str">
            <v>ذ</v>
          </cell>
          <cell r="AV71" t="str">
            <v>خ1</v>
          </cell>
          <cell r="AY71">
            <v>10</v>
          </cell>
          <cell r="AZ71" t="str">
            <v>جباري وسيلة</v>
          </cell>
          <cell r="BA71" t="str">
            <v>1999-03-01</v>
          </cell>
          <cell r="BB71" t="str">
            <v>مغنية</v>
          </cell>
          <cell r="BC71" t="str">
            <v>أ</v>
          </cell>
          <cell r="BD71" t="str">
            <v>ع2</v>
          </cell>
          <cell r="BF71" t="str">
            <v>خ2</v>
          </cell>
          <cell r="BI71">
            <v>10</v>
          </cell>
        </row>
        <row r="72">
          <cell r="B72" t="str">
            <v>حاج بوسيف</v>
          </cell>
          <cell r="C72" t="str">
            <v>1998-06-09</v>
          </cell>
          <cell r="D72" t="str">
            <v>سبدو</v>
          </cell>
          <cell r="E72" t="str">
            <v>ذ</v>
          </cell>
          <cell r="H72" t="str">
            <v>خ1</v>
          </cell>
          <cell r="K72">
            <v>8</v>
          </cell>
          <cell r="U72">
            <v>11</v>
          </cell>
          <cell r="V72" t="str">
            <v>حميدي أسية</v>
          </cell>
          <cell r="W72" t="str">
            <v>2000-04-24</v>
          </cell>
          <cell r="X72" t="str">
            <v>مغنية</v>
          </cell>
          <cell r="Y72" t="str">
            <v>أ</v>
          </cell>
          <cell r="AB72" t="str">
            <v>م2</v>
          </cell>
          <cell r="AE72">
            <v>11</v>
          </cell>
          <cell r="AF72" t="str">
            <v>حجيمي شروق</v>
          </cell>
          <cell r="AG72" t="str">
            <v>2000-09-25</v>
          </cell>
          <cell r="AH72" t="str">
            <v>مغنية</v>
          </cell>
          <cell r="AI72" t="str">
            <v>أ</v>
          </cell>
          <cell r="AL72" t="str">
            <v>ن د2</v>
          </cell>
          <cell r="AO72">
            <v>11</v>
          </cell>
          <cell r="AP72" t="str">
            <v>حمادي عبد الجليل</v>
          </cell>
          <cell r="AQ72" t="str">
            <v>1999-03-27</v>
          </cell>
          <cell r="AR72" t="str">
            <v>مغنية</v>
          </cell>
          <cell r="AS72" t="str">
            <v>ذ</v>
          </cell>
          <cell r="AT72" t="str">
            <v>ع1</v>
          </cell>
          <cell r="AV72" t="str">
            <v>ن د1</v>
          </cell>
          <cell r="AY72">
            <v>11</v>
          </cell>
          <cell r="AZ72" t="str">
            <v>جوادي محمد زين الدين</v>
          </cell>
          <cell r="BA72" t="str">
            <v>1996-12-17</v>
          </cell>
          <cell r="BB72" t="str">
            <v>تلمسان</v>
          </cell>
          <cell r="BI72">
            <v>11</v>
          </cell>
        </row>
        <row r="73">
          <cell r="B73" t="str">
            <v>حساين نبيلة</v>
          </cell>
          <cell r="C73" t="str">
            <v>1999-07-01</v>
          </cell>
          <cell r="D73" t="str">
            <v>مغنية</v>
          </cell>
          <cell r="E73" t="str">
            <v>أ</v>
          </cell>
          <cell r="H73" t="str">
            <v>م2</v>
          </cell>
          <cell r="K73">
            <v>9</v>
          </cell>
          <cell r="U73">
            <v>12</v>
          </cell>
          <cell r="V73" t="str">
            <v>خروبي فاطنة</v>
          </cell>
          <cell r="W73" t="str">
            <v>2000-06-04</v>
          </cell>
          <cell r="X73" t="str">
            <v>مغنية</v>
          </cell>
          <cell r="Y73" t="str">
            <v>أ</v>
          </cell>
          <cell r="AB73" t="str">
            <v>م2</v>
          </cell>
          <cell r="AE73">
            <v>12</v>
          </cell>
          <cell r="AF73" t="str">
            <v>حرمي مغنية</v>
          </cell>
          <cell r="AG73" t="str">
            <v>1998-03-12</v>
          </cell>
          <cell r="AH73" t="str">
            <v>مغنية</v>
          </cell>
          <cell r="AO73">
            <v>12</v>
          </cell>
          <cell r="AP73" t="str">
            <v>خثير أمينة</v>
          </cell>
          <cell r="AQ73" t="str">
            <v>1999-07-08</v>
          </cell>
          <cell r="AR73" t="str">
            <v>مغنية</v>
          </cell>
          <cell r="AS73" t="str">
            <v>أ</v>
          </cell>
          <cell r="AV73" t="str">
            <v>م2</v>
          </cell>
          <cell r="AY73">
            <v>12</v>
          </cell>
          <cell r="AZ73" t="str">
            <v>حفص نورية إيمان</v>
          </cell>
          <cell r="BA73" t="str">
            <v>2000-01-15</v>
          </cell>
          <cell r="BB73" t="str">
            <v>مغنية</v>
          </cell>
          <cell r="BC73" t="str">
            <v>أ</v>
          </cell>
          <cell r="BF73" t="str">
            <v>م2</v>
          </cell>
          <cell r="BI73">
            <v>12</v>
          </cell>
        </row>
        <row r="74">
          <cell r="B74" t="str">
            <v>حمادي الواسيني</v>
          </cell>
          <cell r="C74" t="str">
            <v>1999-06-21</v>
          </cell>
          <cell r="D74" t="str">
            <v>مغنية</v>
          </cell>
          <cell r="E74" t="str">
            <v>ذ</v>
          </cell>
          <cell r="H74" t="str">
            <v>م1</v>
          </cell>
          <cell r="K74">
            <v>10</v>
          </cell>
          <cell r="U74">
            <v>13</v>
          </cell>
          <cell r="V74" t="str">
            <v>خش شيماء</v>
          </cell>
          <cell r="W74" t="str">
            <v>2000-08-19</v>
          </cell>
          <cell r="X74" t="str">
            <v>مغنية</v>
          </cell>
          <cell r="AE74">
            <v>13</v>
          </cell>
          <cell r="AF74" t="str">
            <v>حمدون علي رياض</v>
          </cell>
          <cell r="AG74" t="str">
            <v>2001-01-14</v>
          </cell>
          <cell r="AH74" t="str">
            <v>مغنية</v>
          </cell>
          <cell r="AO74">
            <v>13</v>
          </cell>
          <cell r="AP74" t="str">
            <v>خلوفي وليد</v>
          </cell>
          <cell r="AQ74" t="str">
            <v>1998-08-11</v>
          </cell>
          <cell r="AR74" t="str">
            <v>مغنية</v>
          </cell>
          <cell r="AS74" t="str">
            <v>ذ</v>
          </cell>
          <cell r="AV74" t="str">
            <v>م1</v>
          </cell>
          <cell r="AY74">
            <v>13</v>
          </cell>
          <cell r="AZ74" t="str">
            <v>حوحو محمد عبد الحق</v>
          </cell>
          <cell r="BA74" t="str">
            <v>2001-01-07</v>
          </cell>
          <cell r="BB74" t="str">
            <v>مغنية</v>
          </cell>
          <cell r="BC74" t="str">
            <v>ذ</v>
          </cell>
          <cell r="BF74" t="str">
            <v>م1</v>
          </cell>
          <cell r="BI74">
            <v>13</v>
          </cell>
        </row>
        <row r="75">
          <cell r="B75" t="str">
            <v>حمادي أمال</v>
          </cell>
          <cell r="C75" t="str">
            <v>1998-04-20</v>
          </cell>
          <cell r="D75" t="str">
            <v>مغنية</v>
          </cell>
          <cell r="E75" t="str">
            <v>أ</v>
          </cell>
          <cell r="F75" t="str">
            <v>ع2</v>
          </cell>
          <cell r="H75" t="str">
            <v>ن د2</v>
          </cell>
          <cell r="U75">
            <v>14</v>
          </cell>
          <cell r="V75" t="str">
            <v>دمامن محمد</v>
          </cell>
          <cell r="W75" t="str">
            <v>2000-05-28</v>
          </cell>
          <cell r="X75" t="str">
            <v>مغنية</v>
          </cell>
          <cell r="Y75" t="str">
            <v>ذ</v>
          </cell>
          <cell r="AB75" t="str">
            <v>م1</v>
          </cell>
          <cell r="AE75">
            <v>14</v>
          </cell>
          <cell r="AF75" t="str">
            <v>خش محمد زين الدين</v>
          </cell>
          <cell r="AG75" t="str">
            <v>1999-05-25</v>
          </cell>
          <cell r="AH75" t="str">
            <v>مغنية</v>
          </cell>
          <cell r="AO75">
            <v>14</v>
          </cell>
          <cell r="AP75" t="str">
            <v>خليد هاجر</v>
          </cell>
          <cell r="AQ75" t="str">
            <v>2000-05-25</v>
          </cell>
          <cell r="AR75" t="str">
            <v>حمام بوغرارة</v>
          </cell>
          <cell r="AS75" t="str">
            <v>أ</v>
          </cell>
          <cell r="AV75" t="str">
            <v>م2</v>
          </cell>
          <cell r="AY75">
            <v>14</v>
          </cell>
          <cell r="AZ75" t="str">
            <v>خش أميرة</v>
          </cell>
          <cell r="BA75" t="str">
            <v>2000-08-13</v>
          </cell>
          <cell r="BB75" t="str">
            <v>مغنية</v>
          </cell>
          <cell r="BC75" t="str">
            <v>أ</v>
          </cell>
          <cell r="BF75" t="str">
            <v>م2</v>
          </cell>
          <cell r="BI75">
            <v>14</v>
          </cell>
        </row>
        <row r="76">
          <cell r="B76" t="str">
            <v>حمادي مغنية</v>
          </cell>
          <cell r="C76" t="str">
            <v>2000-04-12</v>
          </cell>
          <cell r="D76" t="str">
            <v>مغنية</v>
          </cell>
          <cell r="E76" t="str">
            <v>أ</v>
          </cell>
          <cell r="H76" t="str">
            <v>م2</v>
          </cell>
          <cell r="U76">
            <v>15</v>
          </cell>
          <cell r="V76" t="str">
            <v>دهشار عبد الله</v>
          </cell>
          <cell r="W76" t="str">
            <v>2000-04-28</v>
          </cell>
          <cell r="X76" t="str">
            <v>مغنية</v>
          </cell>
          <cell r="AE76">
            <v>15</v>
          </cell>
          <cell r="AF76" t="str">
            <v>زيتوني محمد الأمين</v>
          </cell>
          <cell r="AG76" t="str">
            <v>1997-10-30</v>
          </cell>
          <cell r="AH76" t="str">
            <v>مغنية</v>
          </cell>
          <cell r="AI76" t="str">
            <v>ذ</v>
          </cell>
          <cell r="AL76" t="str">
            <v>م1</v>
          </cell>
          <cell r="AO76">
            <v>15</v>
          </cell>
          <cell r="AP76" t="str">
            <v>راجعي يوسف</v>
          </cell>
          <cell r="AQ76" t="str">
            <v>2000-03-04</v>
          </cell>
          <cell r="AR76" t="str">
            <v>مغنية</v>
          </cell>
          <cell r="AS76" t="str">
            <v>ذ</v>
          </cell>
          <cell r="AV76" t="str">
            <v>م1</v>
          </cell>
          <cell r="AY76">
            <v>15</v>
          </cell>
          <cell r="AZ76" t="str">
            <v>دار أعمر حنان</v>
          </cell>
          <cell r="BA76" t="str">
            <v>2000-08-17</v>
          </cell>
          <cell r="BB76" t="str">
            <v>مغنية</v>
          </cell>
          <cell r="BC76" t="str">
            <v>أ</v>
          </cell>
          <cell r="BF76" t="str">
            <v>م2</v>
          </cell>
          <cell r="BI76">
            <v>15</v>
          </cell>
        </row>
        <row r="77">
          <cell r="B77" t="str">
            <v>خليد عمارة</v>
          </cell>
          <cell r="C77" t="str">
            <v>1998-08-11</v>
          </cell>
          <cell r="D77" t="str">
            <v>مغنية</v>
          </cell>
          <cell r="U77">
            <v>16</v>
          </cell>
          <cell r="V77" t="str">
            <v>زحزوح سارة</v>
          </cell>
          <cell r="W77" t="str">
            <v>1998-03-28</v>
          </cell>
          <cell r="X77" t="str">
            <v>مغنية</v>
          </cell>
          <cell r="Y77" t="str">
            <v>أ</v>
          </cell>
          <cell r="AB77" t="str">
            <v>م2</v>
          </cell>
          <cell r="AE77">
            <v>16</v>
          </cell>
          <cell r="AF77" t="str">
            <v>سلطاني عائشة</v>
          </cell>
          <cell r="AG77" t="str">
            <v>2000-04-30</v>
          </cell>
          <cell r="AH77" t="str">
            <v>مغنية</v>
          </cell>
          <cell r="AO77">
            <v>16</v>
          </cell>
          <cell r="AP77" t="str">
            <v>زرقاني عبد الرحيم</v>
          </cell>
          <cell r="AQ77" t="str">
            <v>1997-07-13</v>
          </cell>
          <cell r="AR77" t="str">
            <v>مغنية</v>
          </cell>
          <cell r="AS77" t="str">
            <v>ذ</v>
          </cell>
          <cell r="AV77" t="str">
            <v>م1</v>
          </cell>
          <cell r="AY77">
            <v>16</v>
          </cell>
          <cell r="AZ77" t="str">
            <v>ديب أسية</v>
          </cell>
          <cell r="BA77" t="str">
            <v>2001-01-02</v>
          </cell>
          <cell r="BB77" t="str">
            <v>مغنية</v>
          </cell>
          <cell r="BC77" t="str">
            <v>أ</v>
          </cell>
          <cell r="BF77" t="str">
            <v>خ2</v>
          </cell>
          <cell r="BI77">
            <v>16</v>
          </cell>
        </row>
        <row r="78">
          <cell r="B78" t="str">
            <v>دار أعمر محمد</v>
          </cell>
          <cell r="C78" t="str">
            <v>1998-04-17</v>
          </cell>
          <cell r="D78" t="str">
            <v>مغنية</v>
          </cell>
          <cell r="L78" t="str">
            <v>أوكيلي دنيا</v>
          </cell>
          <cell r="M78" t="str">
            <v>2000-08-30</v>
          </cell>
          <cell r="N78" t="str">
            <v>مغنية</v>
          </cell>
          <cell r="O78" t="str">
            <v>أ</v>
          </cell>
          <cell r="R78" t="str">
            <v>م2</v>
          </cell>
          <cell r="U78">
            <v>17</v>
          </cell>
          <cell r="V78" t="str">
            <v>زيني إيمان</v>
          </cell>
          <cell r="W78" t="str">
            <v>1998-04-11</v>
          </cell>
          <cell r="X78" t="str">
            <v>مغنية</v>
          </cell>
          <cell r="Y78" t="str">
            <v>أ</v>
          </cell>
          <cell r="AB78" t="str">
            <v>م2</v>
          </cell>
          <cell r="AE78">
            <v>17</v>
          </cell>
          <cell r="AF78" t="str">
            <v>شارف شيماء</v>
          </cell>
          <cell r="AG78" t="str">
            <v>2000-10-03</v>
          </cell>
          <cell r="AH78" t="str">
            <v>مغنية</v>
          </cell>
          <cell r="AI78" t="str">
            <v>أ</v>
          </cell>
          <cell r="AL78" t="str">
            <v>خ2</v>
          </cell>
          <cell r="AO78">
            <v>17</v>
          </cell>
          <cell r="AY78">
            <v>17</v>
          </cell>
          <cell r="AZ78" t="str">
            <v>راشدي رضوان</v>
          </cell>
          <cell r="BA78" t="str">
            <v>2000-02-23</v>
          </cell>
          <cell r="BB78" t="str">
            <v>مغنية</v>
          </cell>
          <cell r="BC78" t="str">
            <v>ذ</v>
          </cell>
          <cell r="BF78" t="str">
            <v>م1</v>
          </cell>
          <cell r="BI78">
            <v>17</v>
          </cell>
        </row>
        <row r="79">
          <cell r="B79" t="str">
            <v>دخيسي أحلام</v>
          </cell>
          <cell r="C79" t="str">
            <v>2000-12-07</v>
          </cell>
          <cell r="D79" t="str">
            <v>مغنية</v>
          </cell>
          <cell r="E79" t="str">
            <v>أ</v>
          </cell>
          <cell r="H79" t="str">
            <v>م2</v>
          </cell>
          <cell r="L79" t="str">
            <v>امحمدي بشرى</v>
          </cell>
          <cell r="M79" t="str">
            <v>2000-05-04</v>
          </cell>
          <cell r="N79" t="str">
            <v>مغنية</v>
          </cell>
          <cell r="O79" t="str">
            <v>أ</v>
          </cell>
          <cell r="R79" t="str">
            <v>م2</v>
          </cell>
          <cell r="U79">
            <v>18</v>
          </cell>
          <cell r="V79" t="str">
            <v>زيني محمد بلال</v>
          </cell>
          <cell r="W79" t="str">
            <v>2000-08-31</v>
          </cell>
          <cell r="X79" t="str">
            <v>مغنية</v>
          </cell>
          <cell r="Y79" t="str">
            <v>ذ</v>
          </cell>
          <cell r="AB79" t="str">
            <v>م1</v>
          </cell>
          <cell r="AE79">
            <v>18</v>
          </cell>
          <cell r="AF79" t="str">
            <v>شريفي أسامة</v>
          </cell>
          <cell r="AG79" t="str">
            <v>2000-05-04</v>
          </cell>
          <cell r="AH79" t="str">
            <v>مغنية</v>
          </cell>
          <cell r="AO79">
            <v>18</v>
          </cell>
          <cell r="AP79" t="str">
            <v>شباب عبد الوهاب</v>
          </cell>
          <cell r="AQ79" t="str">
            <v>1997-06-15</v>
          </cell>
          <cell r="AR79" t="str">
            <v>مغنية</v>
          </cell>
          <cell r="AS79" t="str">
            <v>ذ</v>
          </cell>
          <cell r="AV79" t="str">
            <v>م1</v>
          </cell>
          <cell r="AY79">
            <v>18</v>
          </cell>
          <cell r="AZ79" t="str">
            <v>زاوي أسماء</v>
          </cell>
          <cell r="BA79" t="str">
            <v>2000-11-13</v>
          </cell>
          <cell r="BB79" t="str">
            <v>مغنية</v>
          </cell>
          <cell r="BC79" t="str">
            <v>أ</v>
          </cell>
          <cell r="BF79" t="str">
            <v>خ2</v>
          </cell>
          <cell r="BI79">
            <v>18</v>
          </cell>
        </row>
        <row r="80">
          <cell r="B80" t="str">
            <v>دعنون منال</v>
          </cell>
          <cell r="C80" t="str">
            <v>1998-11-13</v>
          </cell>
          <cell r="D80" t="str">
            <v>مغنية</v>
          </cell>
          <cell r="E80" t="str">
            <v>أ</v>
          </cell>
          <cell r="H80" t="str">
            <v>م2</v>
          </cell>
          <cell r="L80" t="str">
            <v>برودي بشرى</v>
          </cell>
          <cell r="M80" t="str">
            <v>2000-07-06</v>
          </cell>
          <cell r="N80" t="str">
            <v>مغنية</v>
          </cell>
          <cell r="O80" t="str">
            <v>أ</v>
          </cell>
          <cell r="R80" t="str">
            <v>م2</v>
          </cell>
          <cell r="U80">
            <v>19</v>
          </cell>
          <cell r="V80" t="str">
            <v>سابق حليمة</v>
          </cell>
          <cell r="W80" t="str">
            <v>1999-11-30</v>
          </cell>
          <cell r="X80" t="str">
            <v>مغنية</v>
          </cell>
          <cell r="Y80" t="str">
            <v>أ</v>
          </cell>
          <cell r="AB80" t="str">
            <v>خ2</v>
          </cell>
          <cell r="AE80">
            <v>19</v>
          </cell>
          <cell r="AF80" t="str">
            <v>طماشة صهيب</v>
          </cell>
          <cell r="AG80" t="str">
            <v>1999-12-16</v>
          </cell>
          <cell r="AH80" t="str">
            <v>مغنية</v>
          </cell>
          <cell r="AI80" t="str">
            <v>ذ</v>
          </cell>
          <cell r="AL80" t="str">
            <v>خ1</v>
          </cell>
          <cell r="AO80">
            <v>19</v>
          </cell>
          <cell r="AP80" t="str">
            <v>شقرون منال</v>
          </cell>
          <cell r="AQ80" t="str">
            <v>2000-07-08</v>
          </cell>
          <cell r="AR80" t="str">
            <v>مغنية</v>
          </cell>
          <cell r="AS80" t="str">
            <v>أ</v>
          </cell>
          <cell r="AV80" t="str">
            <v>م2</v>
          </cell>
          <cell r="AY80">
            <v>19</v>
          </cell>
          <cell r="AZ80" t="str">
            <v>زموري صفاء</v>
          </cell>
          <cell r="BA80" t="str">
            <v>2000-10-07</v>
          </cell>
          <cell r="BB80" t="str">
            <v>مغنية</v>
          </cell>
          <cell r="BC80" t="str">
            <v>أ</v>
          </cell>
          <cell r="BF80" t="str">
            <v>خ2</v>
          </cell>
          <cell r="BI80">
            <v>19</v>
          </cell>
        </row>
        <row r="81">
          <cell r="B81" t="str">
            <v>رحال حياة</v>
          </cell>
          <cell r="C81" t="str">
            <v>1997-06-07</v>
          </cell>
          <cell r="D81" t="str">
            <v>تلمسان</v>
          </cell>
          <cell r="L81" t="str">
            <v>بلميمون ابتسام</v>
          </cell>
          <cell r="M81" t="str">
            <v>2000-07-25</v>
          </cell>
          <cell r="N81" t="str">
            <v>مغنية</v>
          </cell>
          <cell r="O81" t="str">
            <v>أ</v>
          </cell>
          <cell r="R81" t="str">
            <v>خ2</v>
          </cell>
          <cell r="U81">
            <v>20</v>
          </cell>
          <cell r="V81" t="str">
            <v>شقرون مريم</v>
          </cell>
          <cell r="W81" t="str">
            <v>2000-12-20</v>
          </cell>
          <cell r="X81" t="str">
            <v>مغنية</v>
          </cell>
          <cell r="AE81">
            <v>20</v>
          </cell>
          <cell r="AF81" t="str">
            <v>عبو محمد</v>
          </cell>
          <cell r="AG81" t="str">
            <v>1999-11-04</v>
          </cell>
          <cell r="AH81" t="str">
            <v>مغنية</v>
          </cell>
          <cell r="AI81" t="str">
            <v>ذ</v>
          </cell>
          <cell r="AL81" t="str">
            <v>م1</v>
          </cell>
          <cell r="AO81">
            <v>20</v>
          </cell>
          <cell r="AP81" t="str">
            <v>صديقي أمينة شيماء</v>
          </cell>
          <cell r="AQ81" t="str">
            <v>1998-07-22</v>
          </cell>
          <cell r="AR81" t="str">
            <v>مغنية</v>
          </cell>
          <cell r="AS81" t="str">
            <v>أ</v>
          </cell>
          <cell r="AV81" t="str">
            <v>خ2</v>
          </cell>
          <cell r="AY81">
            <v>20</v>
          </cell>
          <cell r="AZ81" t="str">
            <v>سعيدي هاجر لطيفة</v>
          </cell>
          <cell r="BA81" t="str">
            <v>1998-04-09</v>
          </cell>
          <cell r="BB81" t="str">
            <v>مغنية</v>
          </cell>
          <cell r="BC81" t="str">
            <v>أ</v>
          </cell>
          <cell r="BF81" t="str">
            <v>م2</v>
          </cell>
          <cell r="BI81">
            <v>20</v>
          </cell>
        </row>
        <row r="82">
          <cell r="B82" t="str">
            <v>زرعي يامنة</v>
          </cell>
          <cell r="C82" t="str">
            <v>2000-08-11</v>
          </cell>
          <cell r="D82" t="str">
            <v>مغنية</v>
          </cell>
          <cell r="E82" t="str">
            <v>أ</v>
          </cell>
          <cell r="H82" t="str">
            <v>خ2</v>
          </cell>
          <cell r="L82" t="str">
            <v>بن رمضان يوسف</v>
          </cell>
          <cell r="M82" t="str">
            <v>1999-04-22</v>
          </cell>
          <cell r="N82" t="str">
            <v>مغنية</v>
          </cell>
          <cell r="O82" t="str">
            <v>ذ</v>
          </cell>
          <cell r="R82" t="str">
            <v>م1</v>
          </cell>
          <cell r="U82">
            <v>21</v>
          </cell>
          <cell r="V82" t="str">
            <v>صدوقي صالح</v>
          </cell>
          <cell r="W82" t="str">
            <v>2000-02-24</v>
          </cell>
          <cell r="X82" t="str">
            <v>مغنية</v>
          </cell>
          <cell r="Y82" t="str">
            <v>ذ</v>
          </cell>
          <cell r="AB82" t="str">
            <v>م1</v>
          </cell>
          <cell r="AE82">
            <v>21</v>
          </cell>
          <cell r="AF82" t="str">
            <v>قيواني شهيرة</v>
          </cell>
          <cell r="AG82" t="str">
            <v>2000-09-09</v>
          </cell>
          <cell r="AH82" t="str">
            <v>مغنية</v>
          </cell>
          <cell r="AO82">
            <v>21</v>
          </cell>
          <cell r="AP82" t="str">
            <v>ضيف بن أعمر</v>
          </cell>
          <cell r="AQ82" t="str">
            <v>2000-04-24</v>
          </cell>
          <cell r="AR82" t="str">
            <v>مغنية</v>
          </cell>
          <cell r="AS82" t="str">
            <v>ذ</v>
          </cell>
          <cell r="AV82" t="str">
            <v>م1</v>
          </cell>
          <cell r="AY82">
            <v>21</v>
          </cell>
          <cell r="AZ82" t="str">
            <v>عفاني حسام</v>
          </cell>
          <cell r="BA82" t="str">
            <v>2000-01-11</v>
          </cell>
          <cell r="BB82" t="str">
            <v>مغنية</v>
          </cell>
          <cell r="BC82" t="str">
            <v>ذ</v>
          </cell>
          <cell r="BF82" t="str">
            <v>م1</v>
          </cell>
          <cell r="BI82">
            <v>21</v>
          </cell>
        </row>
        <row r="83">
          <cell r="B83" t="str">
            <v>سلطاني سارة</v>
          </cell>
          <cell r="C83" t="str">
            <v>1998-04-28</v>
          </cell>
          <cell r="D83" t="str">
            <v>مغنية</v>
          </cell>
          <cell r="E83" t="str">
            <v>أ</v>
          </cell>
          <cell r="H83" t="str">
            <v>خ2</v>
          </cell>
          <cell r="L83" t="str">
            <v>بوطاقة نادية</v>
          </cell>
          <cell r="M83" t="str">
            <v>1997-09-01</v>
          </cell>
          <cell r="N83" t="str">
            <v>تلمسان</v>
          </cell>
          <cell r="O83" t="str">
            <v>أ</v>
          </cell>
          <cell r="R83" t="str">
            <v>ن د2</v>
          </cell>
          <cell r="U83">
            <v>22</v>
          </cell>
          <cell r="V83" t="str">
            <v>طاهي نهال فاطمة الزهراء</v>
          </cell>
          <cell r="W83" t="str">
            <v>2000-04-11</v>
          </cell>
          <cell r="X83" t="str">
            <v>مغنية</v>
          </cell>
          <cell r="Y83" t="str">
            <v>أ</v>
          </cell>
          <cell r="AB83" t="str">
            <v>خ2</v>
          </cell>
          <cell r="AE83">
            <v>22</v>
          </cell>
          <cell r="AF83" t="str">
            <v>لزعر مروى</v>
          </cell>
          <cell r="AG83" t="str">
            <v>2000-10-25</v>
          </cell>
          <cell r="AH83" t="str">
            <v>مغنية</v>
          </cell>
          <cell r="AI83" t="str">
            <v>أ</v>
          </cell>
          <cell r="AL83" t="str">
            <v>خ2</v>
          </cell>
          <cell r="AO83">
            <v>22</v>
          </cell>
          <cell r="AP83" t="str">
            <v>ضيف عماد الدين</v>
          </cell>
          <cell r="AQ83" t="str">
            <v>1999-10-18</v>
          </cell>
          <cell r="AR83" t="str">
            <v>مغنية</v>
          </cell>
          <cell r="AS83" t="str">
            <v>ذ</v>
          </cell>
          <cell r="AV83" t="str">
            <v>م1</v>
          </cell>
          <cell r="AY83">
            <v>22</v>
          </cell>
          <cell r="AZ83" t="str">
            <v>غربي نجلاء سارة</v>
          </cell>
          <cell r="BA83" t="str">
            <v>2000-11-12</v>
          </cell>
          <cell r="BB83" t="str">
            <v>مغنية</v>
          </cell>
          <cell r="BC83" t="str">
            <v>أ</v>
          </cell>
          <cell r="BF83" t="str">
            <v>خ2</v>
          </cell>
          <cell r="BI83">
            <v>22</v>
          </cell>
        </row>
        <row r="84">
          <cell r="B84" t="str">
            <v>صحراوي لمياء</v>
          </cell>
          <cell r="C84" t="str">
            <v>1998-10-09</v>
          </cell>
          <cell r="D84" t="str">
            <v>مغنية</v>
          </cell>
          <cell r="E84" t="str">
            <v>أ</v>
          </cell>
          <cell r="F84" t="str">
            <v>ع2</v>
          </cell>
          <cell r="H84" t="str">
            <v>ن د2</v>
          </cell>
          <cell r="L84" t="str">
            <v>تابتي فاطنة</v>
          </cell>
          <cell r="M84" t="str">
            <v>1999-01-13</v>
          </cell>
          <cell r="N84" t="str">
            <v>مغنية</v>
          </cell>
          <cell r="O84" t="str">
            <v>أ</v>
          </cell>
          <cell r="P84" t="str">
            <v>ع2</v>
          </cell>
          <cell r="R84" t="str">
            <v>ن د2</v>
          </cell>
          <cell r="U84">
            <v>23</v>
          </cell>
          <cell r="V84" t="str">
            <v>عمراني رميساء</v>
          </cell>
          <cell r="W84" t="str">
            <v>2000-11-11</v>
          </cell>
          <cell r="X84" t="str">
            <v>الجزائر</v>
          </cell>
          <cell r="AE84">
            <v>23</v>
          </cell>
          <cell r="AF84" t="str">
            <v>مزاري إبراهيم</v>
          </cell>
          <cell r="AG84" t="str">
            <v>2000-03-16</v>
          </cell>
          <cell r="AH84" t="str">
            <v>مغنية</v>
          </cell>
          <cell r="AI84" t="str">
            <v>ذ</v>
          </cell>
          <cell r="AL84" t="str">
            <v>م1</v>
          </cell>
          <cell r="AO84">
            <v>23</v>
          </cell>
          <cell r="AP84" t="str">
            <v>عباس جواد</v>
          </cell>
          <cell r="AQ84" t="str">
            <v>2000-07-06</v>
          </cell>
          <cell r="AR84" t="str">
            <v>مغنية</v>
          </cell>
          <cell r="AS84" t="str">
            <v>ذ</v>
          </cell>
          <cell r="AV84" t="str">
            <v>م1</v>
          </cell>
          <cell r="AY84">
            <v>23</v>
          </cell>
          <cell r="AZ84" t="str">
            <v>كردوسي جمال الدين</v>
          </cell>
          <cell r="BA84" t="str">
            <v>2001-11-17</v>
          </cell>
          <cell r="BB84" t="str">
            <v>مغنية</v>
          </cell>
          <cell r="BC84" t="str">
            <v>ذ</v>
          </cell>
          <cell r="BF84" t="str">
            <v>خ1</v>
          </cell>
          <cell r="BI84">
            <v>23</v>
          </cell>
        </row>
        <row r="85">
          <cell r="B85" t="str">
            <v>صديق هوارية</v>
          </cell>
          <cell r="C85" t="str">
            <v>1997-02-04</v>
          </cell>
          <cell r="D85" t="str">
            <v>وهران</v>
          </cell>
          <cell r="L85" t="str">
            <v>دخيسي عثمان</v>
          </cell>
          <cell r="M85" t="str">
            <v>2000-02-07</v>
          </cell>
          <cell r="N85" t="str">
            <v>مغنية</v>
          </cell>
          <cell r="O85" t="str">
            <v>ذ</v>
          </cell>
          <cell r="R85" t="str">
            <v>م1</v>
          </cell>
          <cell r="U85">
            <v>24</v>
          </cell>
          <cell r="V85" t="str">
            <v>قبيلي وفاء</v>
          </cell>
          <cell r="W85" t="str">
            <v>2000-04-30</v>
          </cell>
          <cell r="X85" t="str">
            <v>مغنية</v>
          </cell>
          <cell r="AE85">
            <v>24</v>
          </cell>
          <cell r="AF85" t="str">
            <v>مزاري خديجة</v>
          </cell>
          <cell r="AG85" t="str">
            <v>2000-04-08</v>
          </cell>
          <cell r="AH85" t="str">
            <v>مغنية</v>
          </cell>
          <cell r="AI85" t="str">
            <v>أ</v>
          </cell>
          <cell r="AL85" t="str">
            <v>م2</v>
          </cell>
          <cell r="AO85">
            <v>24</v>
          </cell>
          <cell r="AY85">
            <v>24</v>
          </cell>
          <cell r="AZ85" t="str">
            <v>موسليم أمينة</v>
          </cell>
          <cell r="BA85" t="str">
            <v>2001-01-02</v>
          </cell>
          <cell r="BB85" t="str">
            <v>مغنية</v>
          </cell>
          <cell r="BC85" t="str">
            <v>أ</v>
          </cell>
          <cell r="BF85" t="str">
            <v>خ2</v>
          </cell>
          <cell r="BI85">
            <v>24</v>
          </cell>
        </row>
        <row r="86">
          <cell r="B86" t="str">
            <v>صفراوي نورالهدى</v>
          </cell>
          <cell r="C86" t="str">
            <v>2001-02-07</v>
          </cell>
          <cell r="D86" t="str">
            <v>مغنية</v>
          </cell>
          <cell r="L86" t="str">
            <v>رحموني خولة</v>
          </cell>
          <cell r="M86" t="str">
            <v>2000-04-20</v>
          </cell>
          <cell r="N86" t="str">
            <v>مغنية</v>
          </cell>
          <cell r="O86" t="str">
            <v>أ</v>
          </cell>
          <cell r="R86" t="str">
            <v>خ2</v>
          </cell>
          <cell r="U86">
            <v>25</v>
          </cell>
          <cell r="V86" t="str">
            <v>قيواني سفيان</v>
          </cell>
          <cell r="W86" t="str">
            <v>2000-10-01</v>
          </cell>
          <cell r="X86" t="str">
            <v>مغنية</v>
          </cell>
          <cell r="AE86">
            <v>25</v>
          </cell>
          <cell r="AF86" t="str">
            <v>مزاري سيد أحمد</v>
          </cell>
          <cell r="AG86" t="str">
            <v>1999-01-14</v>
          </cell>
          <cell r="AH86" t="str">
            <v>مغنية</v>
          </cell>
          <cell r="AO86">
            <v>25</v>
          </cell>
          <cell r="AP86" t="str">
            <v>عبد المالك يوسف</v>
          </cell>
          <cell r="AQ86" t="str">
            <v>1998-04-30</v>
          </cell>
          <cell r="AR86" t="str">
            <v>مغنية</v>
          </cell>
          <cell r="AS86" t="str">
            <v>ذ</v>
          </cell>
          <cell r="AV86" t="str">
            <v>م1</v>
          </cell>
          <cell r="AY86">
            <v>25</v>
          </cell>
          <cell r="AZ86" t="str">
            <v>واسطي عبد السميع</v>
          </cell>
          <cell r="BA86" t="str">
            <v>1999-07-05</v>
          </cell>
          <cell r="BB86" t="str">
            <v>مغنية</v>
          </cell>
          <cell r="BC86" t="str">
            <v>ذ</v>
          </cell>
          <cell r="BF86" t="str">
            <v>خ1</v>
          </cell>
          <cell r="BI86">
            <v>25</v>
          </cell>
        </row>
        <row r="87">
          <cell r="B87" t="str">
            <v>عايشي عربية فاطمة الزهراء</v>
          </cell>
          <cell r="C87" t="str">
            <v>1999-05-14</v>
          </cell>
          <cell r="D87" t="str">
            <v>تلمسان</v>
          </cell>
          <cell r="E87" t="str">
            <v>أ</v>
          </cell>
          <cell r="H87" t="str">
            <v>م2</v>
          </cell>
          <cell r="L87" t="str">
            <v>زناقي شريفة</v>
          </cell>
          <cell r="M87" t="str">
            <v>2000-04-04</v>
          </cell>
          <cell r="N87" t="str">
            <v>مغنية</v>
          </cell>
          <cell r="O87" t="str">
            <v>أ</v>
          </cell>
          <cell r="R87" t="str">
            <v>م2</v>
          </cell>
          <cell r="U87">
            <v>26</v>
          </cell>
          <cell r="V87" t="str">
            <v>كلاليش منال</v>
          </cell>
          <cell r="W87" t="str">
            <v>2000-11-14</v>
          </cell>
          <cell r="X87" t="str">
            <v>مغنية</v>
          </cell>
          <cell r="Y87" t="str">
            <v>أ</v>
          </cell>
          <cell r="AB87" t="str">
            <v>خ2</v>
          </cell>
          <cell r="AE87">
            <v>26</v>
          </cell>
          <cell r="AF87" t="str">
            <v>معتوق مريم</v>
          </cell>
          <cell r="AG87" t="str">
            <v>2001-01-02</v>
          </cell>
          <cell r="AH87" t="str">
            <v>مغنية</v>
          </cell>
          <cell r="AO87">
            <v>26</v>
          </cell>
          <cell r="AP87" t="str">
            <v>علوش عبد الحكيم</v>
          </cell>
          <cell r="AQ87" t="str">
            <v>1999-07-23</v>
          </cell>
          <cell r="AR87" t="str">
            <v>مغنية</v>
          </cell>
          <cell r="AS87" t="str">
            <v>ذ</v>
          </cell>
          <cell r="AV87" t="str">
            <v>ن د1</v>
          </cell>
          <cell r="AY87">
            <v>26</v>
          </cell>
          <cell r="BI87">
            <v>26</v>
          </cell>
        </row>
        <row r="88">
          <cell r="B88" t="str">
            <v>عبد المالك جنات</v>
          </cell>
          <cell r="C88" t="str">
            <v>1999-05-15</v>
          </cell>
          <cell r="D88" t="str">
            <v>مغنية</v>
          </cell>
          <cell r="E88" t="str">
            <v>أ</v>
          </cell>
          <cell r="H88" t="str">
            <v>م2</v>
          </cell>
          <cell r="L88" t="str">
            <v>طوالة بهاء الدين</v>
          </cell>
          <cell r="M88" t="str">
            <v>2000-05-08</v>
          </cell>
          <cell r="N88" t="str">
            <v>مغنية</v>
          </cell>
          <cell r="O88" t="str">
            <v>ذ</v>
          </cell>
          <cell r="R88" t="str">
            <v>م1</v>
          </cell>
          <cell r="U88">
            <v>27</v>
          </cell>
          <cell r="V88" t="str">
            <v>لكحل عماد</v>
          </cell>
          <cell r="W88" t="str">
            <v>2000-06-06</v>
          </cell>
          <cell r="X88" t="str">
            <v>مغنية</v>
          </cell>
          <cell r="Y88" t="str">
            <v>ذ</v>
          </cell>
          <cell r="AB88" t="str">
            <v>م1</v>
          </cell>
          <cell r="AE88">
            <v>27</v>
          </cell>
          <cell r="AF88" t="str">
            <v>معطلاوي إكرام</v>
          </cell>
          <cell r="AG88" t="str">
            <v>1998-09-16</v>
          </cell>
          <cell r="AH88" t="str">
            <v>مغنية</v>
          </cell>
          <cell r="AI88" t="str">
            <v>أ</v>
          </cell>
          <cell r="AJ88" t="str">
            <v>ع2</v>
          </cell>
          <cell r="AL88" t="str">
            <v>ن د2</v>
          </cell>
          <cell r="AO88">
            <v>27</v>
          </cell>
          <cell r="AP88" t="str">
            <v>قعاد جميلة</v>
          </cell>
          <cell r="AQ88" t="str">
            <v>2000-03-12</v>
          </cell>
          <cell r="AR88" t="str">
            <v>مغنية</v>
          </cell>
          <cell r="AS88" t="str">
            <v>أ</v>
          </cell>
          <cell r="AV88" t="str">
            <v>م2</v>
          </cell>
          <cell r="AY88">
            <v>27</v>
          </cell>
          <cell r="BI88">
            <v>27</v>
          </cell>
        </row>
        <row r="89">
          <cell r="B89" t="str">
            <v>عبد المالك فاطمة الزهراء</v>
          </cell>
          <cell r="C89" t="str">
            <v>2000-11-03</v>
          </cell>
          <cell r="D89" t="str">
            <v>مغنية</v>
          </cell>
          <cell r="E89" t="str">
            <v>أ</v>
          </cell>
          <cell r="H89" t="str">
            <v>خ2</v>
          </cell>
          <cell r="L89" t="str">
            <v>لياني محمد عبد الهادي</v>
          </cell>
          <cell r="M89" t="str">
            <v>1998-10-14</v>
          </cell>
          <cell r="N89" t="str">
            <v>مغنية</v>
          </cell>
          <cell r="U89">
            <v>28</v>
          </cell>
          <cell r="V89" t="str">
            <v>مزاري دنيا زاد</v>
          </cell>
          <cell r="W89" t="str">
            <v>2000-03-16</v>
          </cell>
          <cell r="X89" t="str">
            <v>مغنية</v>
          </cell>
          <cell r="Y89" t="str">
            <v>أ</v>
          </cell>
          <cell r="AB89" t="str">
            <v>م2</v>
          </cell>
          <cell r="AE89">
            <v>28</v>
          </cell>
          <cell r="AF89" t="str">
            <v>ملعب نورالهدى</v>
          </cell>
          <cell r="AG89" t="str">
            <v>2000-11-08</v>
          </cell>
          <cell r="AH89" t="str">
            <v>مغنية</v>
          </cell>
          <cell r="AO89">
            <v>28</v>
          </cell>
          <cell r="AP89" t="str">
            <v>قنشي أحلام</v>
          </cell>
          <cell r="AQ89" t="str">
            <v>2000-07-26</v>
          </cell>
          <cell r="AR89" t="str">
            <v>مغنية</v>
          </cell>
          <cell r="AS89" t="str">
            <v>أ</v>
          </cell>
          <cell r="AV89" t="str">
            <v>خ2</v>
          </cell>
          <cell r="AY89">
            <v>28</v>
          </cell>
          <cell r="BI89">
            <v>28</v>
          </cell>
        </row>
        <row r="90">
          <cell r="B90" t="str">
            <v>غراس سارة</v>
          </cell>
          <cell r="C90" t="str">
            <v>1997-03-02</v>
          </cell>
          <cell r="D90" t="str">
            <v>مغنية</v>
          </cell>
          <cell r="L90" t="str">
            <v>مزاري أيمن</v>
          </cell>
          <cell r="M90" t="str">
            <v>2000-05-02</v>
          </cell>
          <cell r="N90" t="str">
            <v>مغنية</v>
          </cell>
          <cell r="O90" t="str">
            <v>ذ</v>
          </cell>
          <cell r="R90" t="str">
            <v>م1</v>
          </cell>
          <cell r="U90">
            <v>29</v>
          </cell>
          <cell r="V90" t="str">
            <v>مزاري زينب</v>
          </cell>
          <cell r="W90" t="str">
            <v>2000-04-01</v>
          </cell>
          <cell r="X90" t="str">
            <v>مغنية</v>
          </cell>
          <cell r="AE90">
            <v>29</v>
          </cell>
          <cell r="AF90" t="str">
            <v>منور فريال عبير</v>
          </cell>
          <cell r="AG90" t="str">
            <v>2000-09-19</v>
          </cell>
          <cell r="AH90" t="str">
            <v>مغنية</v>
          </cell>
          <cell r="AI90" t="str">
            <v>أ</v>
          </cell>
          <cell r="AL90" t="str">
            <v>م2</v>
          </cell>
          <cell r="AO90">
            <v>29</v>
          </cell>
          <cell r="AP90" t="str">
            <v>كاملين معمر</v>
          </cell>
          <cell r="AQ90" t="str">
            <v>1998-04-25</v>
          </cell>
          <cell r="AR90" t="str">
            <v>مغنية</v>
          </cell>
          <cell r="AS90" t="str">
            <v>ذ</v>
          </cell>
          <cell r="AT90" t="str">
            <v>ع1</v>
          </cell>
          <cell r="AV90" t="str">
            <v>ن د1</v>
          </cell>
          <cell r="AY90">
            <v>29</v>
          </cell>
          <cell r="BI90">
            <v>29</v>
          </cell>
        </row>
        <row r="91">
          <cell r="B91" t="str">
            <v>لعشب شيماء</v>
          </cell>
          <cell r="C91" t="str">
            <v>2000-03-23</v>
          </cell>
          <cell r="D91" t="str">
            <v>مغنية</v>
          </cell>
          <cell r="E91" t="str">
            <v>أ</v>
          </cell>
          <cell r="H91" t="str">
            <v>خ2</v>
          </cell>
          <cell r="L91" t="str">
            <v>منصور إيمان دينا زاد</v>
          </cell>
          <cell r="M91" t="str">
            <v>2000-07-27</v>
          </cell>
          <cell r="N91" t="str">
            <v>مغنية</v>
          </cell>
          <cell r="O91" t="str">
            <v>أ</v>
          </cell>
          <cell r="R91" t="str">
            <v>م2</v>
          </cell>
          <cell r="U91">
            <v>30</v>
          </cell>
          <cell r="V91" t="str">
            <v>مزيان يسرى نورالهدى</v>
          </cell>
          <cell r="W91" t="str">
            <v>2000-08-16</v>
          </cell>
          <cell r="X91" t="str">
            <v>مغنية</v>
          </cell>
          <cell r="Y91" t="str">
            <v>أ</v>
          </cell>
          <cell r="AB91" t="str">
            <v>خ2</v>
          </cell>
          <cell r="AE91">
            <v>30</v>
          </cell>
          <cell r="AF91" t="str">
            <v>موساتي فتيحة</v>
          </cell>
          <cell r="AG91" t="str">
            <v>1999-03-02</v>
          </cell>
          <cell r="AH91" t="str">
            <v>مغنية</v>
          </cell>
          <cell r="AI91" t="str">
            <v>أ</v>
          </cell>
          <cell r="AL91" t="str">
            <v>م2</v>
          </cell>
          <cell r="AO91">
            <v>30</v>
          </cell>
          <cell r="AP91" t="str">
            <v>لياني مروان</v>
          </cell>
          <cell r="AQ91" t="str">
            <v>1999-08-12</v>
          </cell>
          <cell r="AR91" t="str">
            <v>مغنية</v>
          </cell>
          <cell r="AS91" t="str">
            <v>ذ</v>
          </cell>
          <cell r="AV91" t="str">
            <v>ن د1</v>
          </cell>
          <cell r="AY91">
            <v>30</v>
          </cell>
          <cell r="BI91">
            <v>30</v>
          </cell>
        </row>
        <row r="92">
          <cell r="B92" t="str">
            <v>لعور إكرام</v>
          </cell>
          <cell r="C92" t="str">
            <v>1997-04-07</v>
          </cell>
          <cell r="D92" t="str">
            <v>مغنية</v>
          </cell>
          <cell r="L92" t="str">
            <v>لهباب عبد الرزاق</v>
          </cell>
          <cell r="M92" t="str">
            <v>2001-10-12</v>
          </cell>
          <cell r="N92" t="str">
            <v>مغنية</v>
          </cell>
          <cell r="O92" t="str">
            <v>ذ</v>
          </cell>
          <cell r="R92" t="str">
            <v>ن د1</v>
          </cell>
          <cell r="U92">
            <v>31</v>
          </cell>
          <cell r="V92" t="str">
            <v>ملعب رشيدة</v>
          </cell>
          <cell r="W92" t="str">
            <v>2000-05-23</v>
          </cell>
          <cell r="X92" t="str">
            <v>مغنية</v>
          </cell>
          <cell r="AE92">
            <v>31</v>
          </cell>
          <cell r="AF92" t="str">
            <v>نجاري بلال</v>
          </cell>
          <cell r="AG92" t="str">
            <v>1999-06-06</v>
          </cell>
          <cell r="AH92" t="str">
            <v>مغنية</v>
          </cell>
          <cell r="AI92" t="str">
            <v>ذ</v>
          </cell>
          <cell r="AL92" t="str">
            <v>ن د1</v>
          </cell>
          <cell r="AO92">
            <v>31</v>
          </cell>
          <cell r="AP92" t="str">
            <v>مصار نجاة</v>
          </cell>
          <cell r="AQ92" t="str">
            <v>1998-12-25</v>
          </cell>
          <cell r="AR92" t="str">
            <v>مغنية</v>
          </cell>
          <cell r="AY92">
            <v>31</v>
          </cell>
          <cell r="BI92">
            <v>31</v>
          </cell>
        </row>
        <row r="93">
          <cell r="B93" t="str">
            <v>مبارك زاهية</v>
          </cell>
          <cell r="C93" t="str">
            <v>1999-07-24</v>
          </cell>
          <cell r="D93" t="str">
            <v>مغنية</v>
          </cell>
          <cell r="E93" t="str">
            <v>أ</v>
          </cell>
          <cell r="H93" t="str">
            <v>م2</v>
          </cell>
          <cell r="U93">
            <v>32</v>
          </cell>
          <cell r="V93" t="str">
            <v>هاملي سماح</v>
          </cell>
          <cell r="W93" t="str">
            <v>1997-10-16</v>
          </cell>
          <cell r="X93" t="str">
            <v>مغنية</v>
          </cell>
          <cell r="Y93" t="str">
            <v>أ</v>
          </cell>
          <cell r="Z93" t="str">
            <v>ع2</v>
          </cell>
          <cell r="AB93" t="str">
            <v>ن د2</v>
          </cell>
          <cell r="AE93">
            <v>32</v>
          </cell>
          <cell r="AF93" t="str">
            <v>واسطي أيمن</v>
          </cell>
          <cell r="AG93" t="str">
            <v>2000-06-10</v>
          </cell>
          <cell r="AH93" t="str">
            <v>مغنية</v>
          </cell>
          <cell r="AI93" t="str">
            <v>ذ</v>
          </cell>
          <cell r="AL93" t="str">
            <v>خ1</v>
          </cell>
          <cell r="AO93">
            <v>32</v>
          </cell>
          <cell r="AP93" t="str">
            <v>نميش صفاء حفيظة</v>
          </cell>
          <cell r="AQ93" t="str">
            <v>1999-10-16</v>
          </cell>
          <cell r="AR93" t="str">
            <v>مغنية</v>
          </cell>
          <cell r="AS93" t="str">
            <v>أ</v>
          </cell>
          <cell r="AV93" t="str">
            <v>خ2</v>
          </cell>
          <cell r="AY93">
            <v>32</v>
          </cell>
          <cell r="BI93">
            <v>32</v>
          </cell>
        </row>
        <row r="94">
          <cell r="B94" t="str">
            <v>مجدوب نجمة</v>
          </cell>
          <cell r="C94" t="str">
            <v>1998-02-26</v>
          </cell>
          <cell r="D94" t="str">
            <v>مغنية</v>
          </cell>
          <cell r="U94">
            <v>33</v>
          </cell>
          <cell r="AE94">
            <v>33</v>
          </cell>
          <cell r="AO94">
            <v>33</v>
          </cell>
          <cell r="AP94" t="str">
            <v>ولد علي أمينة</v>
          </cell>
          <cell r="AQ94" t="str">
            <v>2000-08-30</v>
          </cell>
          <cell r="AR94" t="str">
            <v>مغنية</v>
          </cell>
          <cell r="AS94" t="str">
            <v>أ</v>
          </cell>
          <cell r="AV94" t="str">
            <v>م2</v>
          </cell>
          <cell r="AY94">
            <v>33</v>
          </cell>
          <cell r="BI94">
            <v>33</v>
          </cell>
        </row>
        <row r="95">
          <cell r="B95" t="str">
            <v>محياوي خديجة</v>
          </cell>
          <cell r="C95" t="str">
            <v>2000-02-05</v>
          </cell>
          <cell r="D95" t="str">
            <v>مغنية</v>
          </cell>
          <cell r="E95" t="str">
            <v>أ</v>
          </cell>
          <cell r="H95" t="str">
            <v>م2</v>
          </cell>
          <cell r="U95">
            <v>34</v>
          </cell>
          <cell r="AE95">
            <v>34</v>
          </cell>
          <cell r="AO95">
            <v>34</v>
          </cell>
          <cell r="AY95">
            <v>34</v>
          </cell>
          <cell r="BI95">
            <v>34</v>
          </cell>
        </row>
        <row r="96">
          <cell r="B96" t="str">
            <v>مخفي باية</v>
          </cell>
          <cell r="C96" t="str">
            <v>1999-09-10</v>
          </cell>
          <cell r="D96" t="str">
            <v>مغنية</v>
          </cell>
          <cell r="E96" t="str">
            <v>أ</v>
          </cell>
          <cell r="H96" t="str">
            <v>خ2</v>
          </cell>
          <cell r="U96">
            <v>35</v>
          </cell>
          <cell r="AE96">
            <v>35</v>
          </cell>
          <cell r="AO96">
            <v>35</v>
          </cell>
          <cell r="AY96">
            <v>35</v>
          </cell>
          <cell r="BI96">
            <v>35</v>
          </cell>
        </row>
        <row r="97">
          <cell r="B97" t="str">
            <v>مزاري خولة</v>
          </cell>
          <cell r="C97" t="str">
            <v>2000-08-03</v>
          </cell>
          <cell r="D97" t="str">
            <v>مغنية</v>
          </cell>
          <cell r="U97">
            <v>36</v>
          </cell>
          <cell r="AE97">
            <v>36</v>
          </cell>
          <cell r="AO97">
            <v>36</v>
          </cell>
          <cell r="AY97">
            <v>36</v>
          </cell>
          <cell r="BI97">
            <v>36</v>
          </cell>
        </row>
        <row r="98">
          <cell r="B98" t="str">
            <v>مسارقي زينب</v>
          </cell>
          <cell r="C98" t="str">
            <v>1998-09-02</v>
          </cell>
          <cell r="D98" t="str">
            <v>مغنية</v>
          </cell>
          <cell r="E98" t="str">
            <v>أ</v>
          </cell>
          <cell r="H98" t="str">
            <v>م2</v>
          </cell>
          <cell r="U98">
            <v>37</v>
          </cell>
          <cell r="AE98">
            <v>37</v>
          </cell>
          <cell r="AO98">
            <v>37</v>
          </cell>
          <cell r="AY98">
            <v>37</v>
          </cell>
          <cell r="BI98">
            <v>37</v>
          </cell>
        </row>
        <row r="99">
          <cell r="B99" t="str">
            <v>مصار منال</v>
          </cell>
          <cell r="C99" t="str">
            <v>2000-01-27</v>
          </cell>
          <cell r="D99" t="str">
            <v>مغنية</v>
          </cell>
          <cell r="E99" t="str">
            <v>أ</v>
          </cell>
          <cell r="H99" t="str">
            <v>م2</v>
          </cell>
          <cell r="U99">
            <v>38</v>
          </cell>
          <cell r="AE99">
            <v>38</v>
          </cell>
          <cell r="AO99">
            <v>38</v>
          </cell>
          <cell r="AY99">
            <v>38</v>
          </cell>
          <cell r="BI99">
            <v>38</v>
          </cell>
        </row>
        <row r="100">
          <cell r="B100" t="str">
            <v>مقدم جميلة</v>
          </cell>
          <cell r="C100" t="str">
            <v>1999-07-15</v>
          </cell>
          <cell r="D100" t="str">
            <v>مغنية</v>
          </cell>
          <cell r="E100" t="str">
            <v>أ</v>
          </cell>
          <cell r="H100" t="str">
            <v>م2</v>
          </cell>
          <cell r="U100">
            <v>39</v>
          </cell>
          <cell r="AE100">
            <v>39</v>
          </cell>
          <cell r="AO100">
            <v>39</v>
          </cell>
          <cell r="AY100">
            <v>39</v>
          </cell>
          <cell r="BI100">
            <v>39</v>
          </cell>
        </row>
        <row r="101">
          <cell r="B101" t="str">
            <v>موساتي نادية</v>
          </cell>
          <cell r="C101" t="str">
            <v>2000-11-29</v>
          </cell>
          <cell r="D101" t="str">
            <v>مغنية</v>
          </cell>
          <cell r="E101" t="str">
            <v>أ</v>
          </cell>
          <cell r="H101" t="str">
            <v>م2</v>
          </cell>
          <cell r="U101">
            <v>40</v>
          </cell>
          <cell r="AE101">
            <v>40</v>
          </cell>
          <cell r="AO101">
            <v>40</v>
          </cell>
          <cell r="AY101">
            <v>40</v>
          </cell>
          <cell r="BI101">
            <v>40</v>
          </cell>
        </row>
        <row r="102">
          <cell r="U102">
            <v>41</v>
          </cell>
          <cell r="AE102">
            <v>41</v>
          </cell>
          <cell r="AO102">
            <v>41</v>
          </cell>
          <cell r="AY102">
            <v>41</v>
          </cell>
          <cell r="BI102">
            <v>41</v>
          </cell>
        </row>
        <row r="103">
          <cell r="U103">
            <v>42</v>
          </cell>
          <cell r="AE103">
            <v>42</v>
          </cell>
          <cell r="AO103">
            <v>42</v>
          </cell>
          <cell r="AY103">
            <v>42</v>
          </cell>
          <cell r="BI103">
            <v>42</v>
          </cell>
        </row>
        <row r="104">
          <cell r="U104">
            <v>43</v>
          </cell>
          <cell r="AE104">
            <v>43</v>
          </cell>
          <cell r="AO104">
            <v>43</v>
          </cell>
          <cell r="AY104">
            <v>43</v>
          </cell>
          <cell r="BI104">
            <v>43</v>
          </cell>
        </row>
        <row r="105">
          <cell r="U105">
            <v>44</v>
          </cell>
          <cell r="AE105">
            <v>44</v>
          </cell>
          <cell r="AO105">
            <v>44</v>
          </cell>
          <cell r="AY105">
            <v>44</v>
          </cell>
          <cell r="BI105">
            <v>44</v>
          </cell>
        </row>
        <row r="106">
          <cell r="U106">
            <v>45</v>
          </cell>
          <cell r="AE106">
            <v>45</v>
          </cell>
          <cell r="AO106">
            <v>45</v>
          </cell>
          <cell r="AY106">
            <v>45</v>
          </cell>
          <cell r="BI106">
            <v>45</v>
          </cell>
        </row>
        <row r="107">
          <cell r="U107">
            <v>46</v>
          </cell>
          <cell r="AE107">
            <v>46</v>
          </cell>
          <cell r="AO107">
            <v>46</v>
          </cell>
          <cell r="AY107">
            <v>46</v>
          </cell>
          <cell r="BI107">
            <v>46</v>
          </cell>
        </row>
        <row r="108">
          <cell r="U108">
            <v>47</v>
          </cell>
          <cell r="AE108">
            <v>47</v>
          </cell>
          <cell r="AO108">
            <v>47</v>
          </cell>
          <cell r="AY108">
            <v>47</v>
          </cell>
          <cell r="BI108">
            <v>47</v>
          </cell>
        </row>
        <row r="109">
          <cell r="U109">
            <v>48</v>
          </cell>
          <cell r="AE109">
            <v>48</v>
          </cell>
          <cell r="AO109">
            <v>48</v>
          </cell>
          <cell r="AY109">
            <v>48</v>
          </cell>
          <cell r="BI109">
            <v>48</v>
          </cell>
        </row>
        <row r="110">
          <cell r="U110">
            <v>49</v>
          </cell>
          <cell r="AE110">
            <v>49</v>
          </cell>
          <cell r="AO110">
            <v>49</v>
          </cell>
          <cell r="AY110">
            <v>49</v>
          </cell>
          <cell r="BI110">
            <v>49</v>
          </cell>
        </row>
        <row r="111">
          <cell r="U111">
            <v>50</v>
          </cell>
          <cell r="AE111">
            <v>50</v>
          </cell>
          <cell r="AO111">
            <v>50</v>
          </cell>
        </row>
        <row r="115">
          <cell r="A115" t="str">
            <v>رقم الترتيب</v>
          </cell>
          <cell r="B115" t="str">
            <v>اسم و لقب التلميذ</v>
          </cell>
          <cell r="C115" t="str">
            <v>تاريخ و مكان الميلاد</v>
          </cell>
          <cell r="E115" t="str">
            <v>الإعادة</v>
          </cell>
          <cell r="H115" t="str">
            <v>الصفــة</v>
          </cell>
          <cell r="I115" t="str">
            <v>ملاحظات</v>
          </cell>
          <cell r="K115" t="str">
            <v>رقم الترتيب</v>
          </cell>
          <cell r="L115" t="str">
            <v>اسم و لقب التلميذ</v>
          </cell>
          <cell r="M115" t="str">
            <v>تاريخ و مكان الميلاد</v>
          </cell>
          <cell r="O115" t="str">
            <v>الإعادة</v>
          </cell>
          <cell r="R115" t="str">
            <v>الصفــة</v>
          </cell>
          <cell r="S115" t="str">
            <v>ملاحظات</v>
          </cell>
          <cell r="U115" t="str">
            <v>رقم الترتيب</v>
          </cell>
          <cell r="V115" t="str">
            <v>اسم و لقب التلميذ</v>
          </cell>
          <cell r="W115" t="str">
            <v>تاريخ و مكان الميلاد</v>
          </cell>
          <cell r="Y115" t="str">
            <v>الإعادة</v>
          </cell>
          <cell r="AB115" t="str">
            <v>الصفــة</v>
          </cell>
          <cell r="AC115" t="str">
            <v>ملاحظات</v>
          </cell>
          <cell r="AE115" t="str">
            <v>رقم الترتيب</v>
          </cell>
          <cell r="AF115" t="str">
            <v>اسم و لقب التلميذ</v>
          </cell>
          <cell r="AG115" t="str">
            <v>تاريخ و مكان الميلاد</v>
          </cell>
          <cell r="AI115" t="str">
            <v>الإعادة</v>
          </cell>
          <cell r="AL115" t="str">
            <v>الصفــة</v>
          </cell>
          <cell r="AM115" t="str">
            <v>ملاحظات</v>
          </cell>
          <cell r="AO115" t="str">
            <v>رقم الترتيب</v>
          </cell>
          <cell r="AP115" t="str">
            <v>اسم و لقب التلميذ</v>
          </cell>
          <cell r="AQ115" t="str">
            <v>تاريخ و مكان الميلاد</v>
          </cell>
          <cell r="AS115" t="str">
            <v>الإعادة</v>
          </cell>
          <cell r="AV115" t="str">
            <v>الصفــة</v>
          </cell>
          <cell r="AW115" t="str">
            <v>ملاحظات</v>
          </cell>
          <cell r="AY115" t="str">
            <v>رقم الترتيب</v>
          </cell>
          <cell r="AZ115" t="str">
            <v>اسم و لقب التلميذ</v>
          </cell>
          <cell r="BA115" t="str">
            <v>تاريخ و مكان الميلاد</v>
          </cell>
          <cell r="BC115" t="str">
            <v>الإعادة</v>
          </cell>
          <cell r="BF115" t="str">
            <v>الصفــة</v>
          </cell>
          <cell r="BG115" t="str">
            <v>ملاحظات</v>
          </cell>
          <cell r="BI115" t="str">
            <v>رقم الترتيب</v>
          </cell>
          <cell r="BJ115" t="str">
            <v>اسم و لقب التلميذ</v>
          </cell>
          <cell r="BK115" t="str">
            <v>تاريخ و مكان الميلاد</v>
          </cell>
          <cell r="BM115" t="str">
            <v>الإعادة</v>
          </cell>
          <cell r="BP115" t="str">
            <v>الصفــة</v>
          </cell>
          <cell r="BQ115" t="str">
            <v>ملاحظات</v>
          </cell>
        </row>
        <row r="116">
          <cell r="E116" t="str">
            <v>س1</v>
          </cell>
          <cell r="F116" t="str">
            <v>س2</v>
          </cell>
          <cell r="G116" t="str">
            <v>س3</v>
          </cell>
          <cell r="H116" t="str">
            <v>ف1</v>
          </cell>
          <cell r="O116" t="str">
            <v>س1</v>
          </cell>
          <cell r="P116" t="str">
            <v>س2</v>
          </cell>
          <cell r="Q116" t="str">
            <v>س3</v>
          </cell>
          <cell r="R116" t="str">
            <v>ف1</v>
          </cell>
          <cell r="Y116" t="str">
            <v>س1</v>
          </cell>
          <cell r="Z116" t="str">
            <v>س2</v>
          </cell>
          <cell r="AA116" t="str">
            <v>س3</v>
          </cell>
          <cell r="AB116" t="str">
            <v>ف1</v>
          </cell>
          <cell r="AI116" t="str">
            <v>س1</v>
          </cell>
          <cell r="AJ116" t="str">
            <v>س2</v>
          </cell>
          <cell r="AK116" t="str">
            <v>س3</v>
          </cell>
          <cell r="AL116" t="str">
            <v>ف1</v>
          </cell>
          <cell r="AS116" t="str">
            <v>س1</v>
          </cell>
          <cell r="AT116" t="str">
            <v>س2</v>
          </cell>
          <cell r="AU116" t="str">
            <v>س3</v>
          </cell>
          <cell r="AV116" t="str">
            <v>ف1</v>
          </cell>
          <cell r="BC116" t="str">
            <v>س1</v>
          </cell>
          <cell r="BD116" t="str">
            <v>س2</v>
          </cell>
          <cell r="BE116" t="str">
            <v>س3</v>
          </cell>
          <cell r="BF116" t="str">
            <v>ف1</v>
          </cell>
          <cell r="BM116" t="str">
            <v>س1</v>
          </cell>
          <cell r="BN116" t="str">
            <v>س2</v>
          </cell>
          <cell r="BO116" t="str">
            <v>س3</v>
          </cell>
          <cell r="BP116" t="str">
            <v>ف1</v>
          </cell>
        </row>
        <row r="117">
          <cell r="A117">
            <v>1</v>
          </cell>
          <cell r="B117" t="str">
            <v>العابد سيدي محمد</v>
          </cell>
          <cell r="C117" t="str">
            <v>2000-05-13</v>
          </cell>
          <cell r="D117" t="str">
            <v>مغنية</v>
          </cell>
          <cell r="E117" t="str">
            <v>ذ</v>
          </cell>
          <cell r="H117" t="str">
            <v>خ1</v>
          </cell>
          <cell r="K117">
            <v>1</v>
          </cell>
          <cell r="L117" t="str">
            <v>الهيدور هشام</v>
          </cell>
          <cell r="M117" t="str">
            <v>1999-07-16</v>
          </cell>
          <cell r="N117" t="str">
            <v>مغنية</v>
          </cell>
          <cell r="O117" t="str">
            <v>ذ</v>
          </cell>
          <cell r="P117" t="str">
            <v>ع1</v>
          </cell>
          <cell r="R117" t="str">
            <v>ن د1</v>
          </cell>
          <cell r="U117">
            <v>1</v>
          </cell>
          <cell r="V117" t="str">
            <v>الشيخ فرح</v>
          </cell>
          <cell r="W117" t="str">
            <v>2001-11-15</v>
          </cell>
          <cell r="X117" t="str">
            <v>مغنية</v>
          </cell>
          <cell r="Y117" t="str">
            <v>أ</v>
          </cell>
          <cell r="AB117" t="str">
            <v>م2</v>
          </cell>
          <cell r="AE117">
            <v>1</v>
          </cell>
          <cell r="AF117" t="str">
            <v>العياطي سيدي محمد</v>
          </cell>
          <cell r="AG117" t="str">
            <v>1999-06-19</v>
          </cell>
          <cell r="AH117" t="str">
            <v>مغنية</v>
          </cell>
          <cell r="AI117" t="str">
            <v>ذ</v>
          </cell>
          <cell r="AL117" t="str">
            <v>م1</v>
          </cell>
          <cell r="AO117">
            <v>1</v>
          </cell>
          <cell r="AP117" t="str">
            <v>إزوين المختار</v>
          </cell>
          <cell r="AQ117" t="str">
            <v>2001-05-26</v>
          </cell>
          <cell r="AR117" t="str">
            <v>مغنية</v>
          </cell>
          <cell r="AY117">
            <v>1</v>
          </cell>
          <cell r="AZ117" t="str">
            <v>البهلول سناء</v>
          </cell>
          <cell r="BA117" t="str">
            <v>2001-09-20</v>
          </cell>
          <cell r="BB117" t="str">
            <v>مغنية</v>
          </cell>
          <cell r="BC117" t="str">
            <v>أ</v>
          </cell>
          <cell r="BF117" t="str">
            <v>خ2</v>
          </cell>
          <cell r="BI117">
            <v>1</v>
          </cell>
          <cell r="BJ117" t="str">
            <v>أوكيلي نوال</v>
          </cell>
          <cell r="BK117" t="str">
            <v>1999-03-23</v>
          </cell>
          <cell r="BL117" t="str">
            <v>مغنية</v>
          </cell>
        </row>
        <row r="118">
          <cell r="A118">
            <v>2</v>
          </cell>
          <cell r="B118" t="str">
            <v>أوحساين إلياس</v>
          </cell>
          <cell r="C118" t="str">
            <v>2001-10-04</v>
          </cell>
          <cell r="D118" t="str">
            <v>مغنية</v>
          </cell>
          <cell r="E118" t="str">
            <v>ذ</v>
          </cell>
          <cell r="H118" t="str">
            <v>خ1</v>
          </cell>
          <cell r="K118">
            <v>2</v>
          </cell>
          <cell r="L118" t="str">
            <v>بشير ليلى</v>
          </cell>
          <cell r="M118" t="str">
            <v>2000-01-21</v>
          </cell>
          <cell r="N118" t="str">
            <v>مغنية</v>
          </cell>
          <cell r="O118" t="str">
            <v>أ</v>
          </cell>
          <cell r="R118" t="str">
            <v>م2</v>
          </cell>
          <cell r="U118">
            <v>2</v>
          </cell>
          <cell r="V118" t="str">
            <v>أحمودي أيمن</v>
          </cell>
          <cell r="W118" t="str">
            <v>2001-03-24</v>
          </cell>
          <cell r="X118" t="str">
            <v>مغنية</v>
          </cell>
          <cell r="Y118" t="str">
            <v>ذ</v>
          </cell>
          <cell r="AB118" t="str">
            <v>م1</v>
          </cell>
          <cell r="AE118">
            <v>2</v>
          </cell>
          <cell r="AF118" t="str">
            <v>بربيط سلاف</v>
          </cell>
          <cell r="AG118" t="str">
            <v>2001-08-17</v>
          </cell>
          <cell r="AH118" t="str">
            <v>مغنية</v>
          </cell>
          <cell r="AI118" t="str">
            <v>أ</v>
          </cell>
          <cell r="AL118" t="str">
            <v>م2</v>
          </cell>
          <cell r="AO118">
            <v>2</v>
          </cell>
          <cell r="AP118" t="str">
            <v>باب أسية</v>
          </cell>
          <cell r="AQ118" t="str">
            <v>2001-11-03</v>
          </cell>
          <cell r="AR118" t="str">
            <v>مغنية</v>
          </cell>
          <cell r="AY118">
            <v>2</v>
          </cell>
          <cell r="AZ118" t="str">
            <v>النميش شيماء</v>
          </cell>
          <cell r="BA118" t="str">
            <v>2001-08-01</v>
          </cell>
          <cell r="BB118" t="str">
            <v>مغنية</v>
          </cell>
          <cell r="BI118">
            <v>2</v>
          </cell>
          <cell r="BJ118" t="str">
            <v>أولاجي إكرام</v>
          </cell>
          <cell r="BK118" t="str">
            <v>2000-09-10</v>
          </cell>
          <cell r="BL118" t="str">
            <v>مغنية</v>
          </cell>
          <cell r="BM118" t="str">
            <v>أ</v>
          </cell>
          <cell r="BP118" t="str">
            <v>م2</v>
          </cell>
        </row>
        <row r="119">
          <cell r="A119">
            <v>3</v>
          </cell>
          <cell r="B119" t="str">
            <v>بلخروف عبد النور</v>
          </cell>
          <cell r="C119" t="str">
            <v>2002-09-29</v>
          </cell>
          <cell r="D119" t="str">
            <v>مغنية</v>
          </cell>
          <cell r="E119" t="str">
            <v>ذ</v>
          </cell>
          <cell r="H119" t="str">
            <v>م1</v>
          </cell>
          <cell r="K119">
            <v>3</v>
          </cell>
          <cell r="L119" t="str">
            <v>بكوش حمزة</v>
          </cell>
          <cell r="M119" t="str">
            <v>2000-06-25</v>
          </cell>
          <cell r="N119" t="str">
            <v>عين الدفلى</v>
          </cell>
          <cell r="O119" t="str">
            <v>ذ</v>
          </cell>
          <cell r="P119" t="str">
            <v>ع1</v>
          </cell>
          <cell r="R119" t="str">
            <v>خ1</v>
          </cell>
          <cell r="U119">
            <v>3</v>
          </cell>
          <cell r="V119" t="str">
            <v>بختاوي نور شيماء</v>
          </cell>
          <cell r="W119" t="str">
            <v>2001-10-03</v>
          </cell>
          <cell r="X119" t="str">
            <v>مغنية</v>
          </cell>
          <cell r="Y119" t="str">
            <v>أ</v>
          </cell>
          <cell r="AB119" t="str">
            <v>خ2</v>
          </cell>
          <cell r="AE119">
            <v>3</v>
          </cell>
          <cell r="AF119" t="str">
            <v>بن قطاي فتيحة</v>
          </cell>
          <cell r="AG119" t="str">
            <v>2001-09-08</v>
          </cell>
          <cell r="AH119" t="str">
            <v>مغنية</v>
          </cell>
          <cell r="AI119" t="str">
            <v>أ</v>
          </cell>
          <cell r="AL119" t="str">
            <v>خ2</v>
          </cell>
          <cell r="AO119">
            <v>3</v>
          </cell>
          <cell r="AP119" t="str">
            <v>بركات علاء الدين</v>
          </cell>
          <cell r="AQ119" t="str">
            <v>2000-07-20</v>
          </cell>
          <cell r="AR119" t="str">
            <v>مغنية</v>
          </cell>
          <cell r="AY119">
            <v>3</v>
          </cell>
          <cell r="AZ119" t="str">
            <v>أمبارك محمد أمين</v>
          </cell>
          <cell r="BA119" t="str">
            <v>2001-12-12</v>
          </cell>
          <cell r="BB119" t="str">
            <v>مغنية</v>
          </cell>
          <cell r="BC119" t="str">
            <v>ذ</v>
          </cell>
          <cell r="BF119" t="str">
            <v>م1</v>
          </cell>
          <cell r="BI119">
            <v>3</v>
          </cell>
          <cell r="BJ119" t="str">
            <v>بلعمري بلال</v>
          </cell>
          <cell r="BK119" t="str">
            <v>1999-08-09</v>
          </cell>
          <cell r="BL119" t="str">
            <v>مغنية</v>
          </cell>
          <cell r="BM119" t="str">
            <v>ذ</v>
          </cell>
          <cell r="BN119" t="str">
            <v>ع1</v>
          </cell>
          <cell r="BP119" t="str">
            <v>ن د1</v>
          </cell>
        </row>
        <row r="120">
          <cell r="A120">
            <v>4</v>
          </cell>
          <cell r="B120" t="str">
            <v>بن دحمان عبد الرحمن</v>
          </cell>
          <cell r="C120" t="str">
            <v>2001-01-12</v>
          </cell>
          <cell r="D120" t="str">
            <v>مغنية</v>
          </cell>
          <cell r="K120">
            <v>4</v>
          </cell>
          <cell r="L120" t="str">
            <v>بن براهيم شيماء نصيرة</v>
          </cell>
          <cell r="M120" t="str">
            <v>2001-04-06</v>
          </cell>
          <cell r="N120" t="str">
            <v>مغنية</v>
          </cell>
          <cell r="O120" t="str">
            <v>أ</v>
          </cell>
          <cell r="R120" t="str">
            <v>م2</v>
          </cell>
          <cell r="U120">
            <v>4</v>
          </cell>
          <cell r="V120" t="str">
            <v>بلعباسي عماد</v>
          </cell>
          <cell r="W120" t="str">
            <v>2000-10-31</v>
          </cell>
          <cell r="X120" t="str">
            <v>بني سنوس</v>
          </cell>
          <cell r="Y120" t="str">
            <v>ذ</v>
          </cell>
          <cell r="AB120" t="str">
            <v>م1</v>
          </cell>
          <cell r="AE120">
            <v>4</v>
          </cell>
          <cell r="AF120" t="str">
            <v>بن كامل سارة</v>
          </cell>
          <cell r="AG120" t="str">
            <v>2001-03-27</v>
          </cell>
          <cell r="AH120" t="str">
            <v>مغنية</v>
          </cell>
          <cell r="AI120" t="str">
            <v>أ</v>
          </cell>
          <cell r="AL120" t="str">
            <v>م2</v>
          </cell>
          <cell r="AO120">
            <v>4</v>
          </cell>
          <cell r="AP120" t="str">
            <v>بلعلة أميمة</v>
          </cell>
          <cell r="AQ120" t="str">
            <v>2001-02-08</v>
          </cell>
          <cell r="AR120" t="str">
            <v>تندوف</v>
          </cell>
          <cell r="AY120">
            <v>4</v>
          </cell>
          <cell r="AZ120" t="str">
            <v>أمبارك مسعودة</v>
          </cell>
          <cell r="BA120" t="str">
            <v>2001-06-23</v>
          </cell>
          <cell r="BB120" t="str">
            <v>مغنية</v>
          </cell>
          <cell r="BI120">
            <v>4</v>
          </cell>
          <cell r="BJ120" t="str">
            <v>بن زروق زينب سناء</v>
          </cell>
          <cell r="BK120" t="str">
            <v>1998-05-24</v>
          </cell>
          <cell r="BL120" t="str">
            <v>مغنية</v>
          </cell>
          <cell r="BM120" t="str">
            <v>أ</v>
          </cell>
          <cell r="BP120" t="str">
            <v>خ2</v>
          </cell>
        </row>
        <row r="121">
          <cell r="A121">
            <v>5</v>
          </cell>
          <cell r="B121" t="str">
            <v>بن سالم سناء</v>
          </cell>
          <cell r="C121" t="str">
            <v>2001-07-21</v>
          </cell>
          <cell r="D121" t="str">
            <v>مغنية</v>
          </cell>
          <cell r="E121" t="str">
            <v>أ</v>
          </cell>
          <cell r="H121" t="str">
            <v>م2</v>
          </cell>
          <cell r="K121">
            <v>5</v>
          </cell>
          <cell r="L121" t="str">
            <v>بن زمرة شيماء</v>
          </cell>
          <cell r="M121" t="str">
            <v>2001-01-22</v>
          </cell>
          <cell r="N121" t="str">
            <v>مغنية</v>
          </cell>
          <cell r="O121" t="str">
            <v>أ</v>
          </cell>
          <cell r="R121" t="str">
            <v>م2</v>
          </cell>
          <cell r="U121">
            <v>5</v>
          </cell>
          <cell r="V121" t="str">
            <v>بن سالم عبد الاله</v>
          </cell>
          <cell r="W121" t="str">
            <v>2001-02-07</v>
          </cell>
          <cell r="X121" t="str">
            <v>مغنية</v>
          </cell>
          <cell r="Y121" t="str">
            <v>ذ</v>
          </cell>
          <cell r="AB121" t="str">
            <v>م1</v>
          </cell>
          <cell r="AE121">
            <v>5</v>
          </cell>
          <cell r="AF121" t="str">
            <v>بن هدي مروة</v>
          </cell>
          <cell r="AG121" t="str">
            <v>1999-07-30</v>
          </cell>
          <cell r="AH121" t="str">
            <v>مغنية</v>
          </cell>
          <cell r="AI121" t="str">
            <v>أ</v>
          </cell>
          <cell r="AJ121" t="str">
            <v>ع2</v>
          </cell>
          <cell r="AL121" t="str">
            <v>ن د2</v>
          </cell>
          <cell r="AO121">
            <v>5</v>
          </cell>
          <cell r="AP121" t="str">
            <v>بليفة صبرينة</v>
          </cell>
          <cell r="AQ121" t="str">
            <v>1998-05-01</v>
          </cell>
          <cell r="AR121" t="str">
            <v>مغنية</v>
          </cell>
          <cell r="AY121">
            <v>5</v>
          </cell>
          <cell r="AZ121" t="str">
            <v>بحدادة فدوى</v>
          </cell>
          <cell r="BA121" t="str">
            <v>2000-06-04</v>
          </cell>
          <cell r="BB121" t="str">
            <v>مغنية</v>
          </cell>
          <cell r="BC121" t="str">
            <v>أ</v>
          </cell>
          <cell r="BD121" t="str">
            <v>ع2</v>
          </cell>
          <cell r="BF121" t="str">
            <v>خ2</v>
          </cell>
          <cell r="BI121">
            <v>5</v>
          </cell>
          <cell r="BJ121" t="str">
            <v>بن شقرة عمرو</v>
          </cell>
          <cell r="BK121" t="str">
            <v>2000-03-26</v>
          </cell>
          <cell r="BL121" t="str">
            <v>مغنية</v>
          </cell>
          <cell r="BM121" t="str">
            <v>ذ</v>
          </cell>
          <cell r="BP121" t="str">
            <v>م1</v>
          </cell>
        </row>
        <row r="122">
          <cell r="A122">
            <v>6</v>
          </cell>
          <cell r="B122" t="str">
            <v>بن موسى نبية</v>
          </cell>
          <cell r="C122" t="str">
            <v>2000-10-31</v>
          </cell>
          <cell r="D122" t="str">
            <v>مغنية</v>
          </cell>
          <cell r="E122" t="str">
            <v>أ</v>
          </cell>
          <cell r="H122" t="str">
            <v>م2</v>
          </cell>
          <cell r="K122">
            <v>6</v>
          </cell>
          <cell r="L122" t="str">
            <v>بن سالم يونس</v>
          </cell>
          <cell r="M122" t="str">
            <v>2000-12-05</v>
          </cell>
          <cell r="N122" t="str">
            <v>مغنية</v>
          </cell>
          <cell r="O122" t="str">
            <v>ذ</v>
          </cell>
          <cell r="R122" t="str">
            <v>م1</v>
          </cell>
          <cell r="U122">
            <v>6</v>
          </cell>
          <cell r="V122" t="str">
            <v>بن عبد الله وسيلة</v>
          </cell>
          <cell r="W122" t="str">
            <v>2001-06-08</v>
          </cell>
          <cell r="X122" t="str">
            <v>مغنية</v>
          </cell>
          <cell r="Y122" t="str">
            <v>أ</v>
          </cell>
          <cell r="AB122" t="str">
            <v>م2</v>
          </cell>
          <cell r="AE122">
            <v>6</v>
          </cell>
          <cell r="AF122" t="str">
            <v>بن يوبي بلال</v>
          </cell>
          <cell r="AG122" t="str">
            <v>2000-09-29</v>
          </cell>
          <cell r="AH122" t="str">
            <v>مغنية</v>
          </cell>
          <cell r="AI122" t="str">
            <v>ذ</v>
          </cell>
          <cell r="AL122" t="str">
            <v>م1</v>
          </cell>
          <cell r="AO122">
            <v>6</v>
          </cell>
          <cell r="AP122" t="str">
            <v>بن دحمان فريال</v>
          </cell>
          <cell r="AQ122" t="str">
            <v>1999-01-26</v>
          </cell>
          <cell r="AR122" t="str">
            <v>مغنية</v>
          </cell>
          <cell r="AY122">
            <v>6</v>
          </cell>
          <cell r="AZ122" t="str">
            <v>برحال محمد</v>
          </cell>
          <cell r="BA122" t="str">
            <v>2000-03-26</v>
          </cell>
          <cell r="BB122" t="str">
            <v>مغنية</v>
          </cell>
          <cell r="BI122">
            <v>6</v>
          </cell>
          <cell r="BJ122" t="str">
            <v>بن عبد الله إكرام</v>
          </cell>
          <cell r="BK122" t="str">
            <v>2001-06-08</v>
          </cell>
          <cell r="BL122" t="str">
            <v>مغنية</v>
          </cell>
          <cell r="BM122" t="str">
            <v>أ</v>
          </cell>
          <cell r="BP122" t="str">
            <v>م2</v>
          </cell>
        </row>
        <row r="123">
          <cell r="A123">
            <v>7</v>
          </cell>
          <cell r="B123" t="str">
            <v>بن هدي ياسين</v>
          </cell>
          <cell r="C123" t="str">
            <v>2000-10-07</v>
          </cell>
          <cell r="D123" t="str">
            <v>مغنية</v>
          </cell>
          <cell r="E123" t="str">
            <v>ذ</v>
          </cell>
          <cell r="H123" t="str">
            <v>خ1</v>
          </cell>
          <cell r="K123">
            <v>7</v>
          </cell>
          <cell r="L123" t="str">
            <v>بن شقرة فاطمة الزهراء</v>
          </cell>
          <cell r="M123" t="str">
            <v>1998-12-05</v>
          </cell>
          <cell r="N123" t="str">
            <v>مغنية</v>
          </cell>
          <cell r="O123" t="str">
            <v>أ</v>
          </cell>
          <cell r="R123" t="str">
            <v>ن د2</v>
          </cell>
          <cell r="U123">
            <v>7</v>
          </cell>
          <cell r="V123" t="str">
            <v>بن قطاي حنان</v>
          </cell>
          <cell r="W123" t="str">
            <v>1998-11-21</v>
          </cell>
          <cell r="X123" t="str">
            <v>تلمسان</v>
          </cell>
          <cell r="Y123" t="str">
            <v>أ</v>
          </cell>
          <cell r="Z123" t="str">
            <v>ع2</v>
          </cell>
          <cell r="AB123" t="str">
            <v>خ2</v>
          </cell>
          <cell r="AE123">
            <v>7</v>
          </cell>
          <cell r="AF123" t="str">
            <v>بوزار حمزة</v>
          </cell>
          <cell r="AG123" t="str">
            <v>2001-08-28</v>
          </cell>
          <cell r="AH123" t="str">
            <v>مغنية</v>
          </cell>
          <cell r="AI123" t="str">
            <v>ذ</v>
          </cell>
          <cell r="AL123" t="str">
            <v>م1</v>
          </cell>
          <cell r="AO123">
            <v>7</v>
          </cell>
          <cell r="AP123" t="str">
            <v>بن رمضان محمد</v>
          </cell>
          <cell r="AQ123" t="str">
            <v>1999-11-20</v>
          </cell>
          <cell r="AR123" t="str">
            <v>مغنية</v>
          </cell>
          <cell r="AY123">
            <v>7</v>
          </cell>
          <cell r="AZ123" t="str">
            <v>بسويعة إيمان</v>
          </cell>
          <cell r="BA123" t="str">
            <v>1998-09-19</v>
          </cell>
          <cell r="BB123" t="str">
            <v>مغنية</v>
          </cell>
          <cell r="BC123" t="str">
            <v>أ</v>
          </cell>
          <cell r="BD123" t="str">
            <v>ع2</v>
          </cell>
          <cell r="BF123" t="str">
            <v>ن د2</v>
          </cell>
          <cell r="BI123">
            <v>7</v>
          </cell>
          <cell r="BJ123" t="str">
            <v>بن عبد الله منال</v>
          </cell>
          <cell r="BK123" t="str">
            <v>2001-11-23</v>
          </cell>
          <cell r="BL123" t="str">
            <v>مغنية</v>
          </cell>
          <cell r="BM123" t="str">
            <v>أ</v>
          </cell>
          <cell r="BP123" t="str">
            <v>م2</v>
          </cell>
        </row>
        <row r="124">
          <cell r="A124">
            <v>8</v>
          </cell>
          <cell r="B124" t="str">
            <v>بوزنق مصطفى</v>
          </cell>
          <cell r="C124" t="str">
            <v>2001-03-01</v>
          </cell>
          <cell r="D124" t="str">
            <v>مغنية</v>
          </cell>
          <cell r="E124" t="str">
            <v>ذ</v>
          </cell>
          <cell r="H124" t="str">
            <v>م1</v>
          </cell>
          <cell r="K124">
            <v>8</v>
          </cell>
          <cell r="L124" t="str">
            <v>بن علي هاجر</v>
          </cell>
          <cell r="M124" t="str">
            <v>2001-01-03</v>
          </cell>
          <cell r="N124" t="str">
            <v>مغنية</v>
          </cell>
          <cell r="O124" t="str">
            <v>أ</v>
          </cell>
          <cell r="R124" t="str">
            <v>م2</v>
          </cell>
          <cell r="U124">
            <v>8</v>
          </cell>
          <cell r="V124" t="str">
            <v>بوجلول شيماء</v>
          </cell>
          <cell r="W124" t="str">
            <v>2001-06-30</v>
          </cell>
          <cell r="X124" t="str">
            <v>مغنية</v>
          </cell>
          <cell r="Y124" t="str">
            <v>أ</v>
          </cell>
          <cell r="AB124" t="str">
            <v>م2</v>
          </cell>
          <cell r="AE124">
            <v>8</v>
          </cell>
          <cell r="AF124" t="str">
            <v>بوزاهري نجود</v>
          </cell>
          <cell r="AG124" t="str">
            <v>2001-05-20</v>
          </cell>
          <cell r="AH124" t="str">
            <v>مغنية</v>
          </cell>
          <cell r="AI124" t="str">
            <v>أ</v>
          </cell>
          <cell r="AL124" t="str">
            <v>م2</v>
          </cell>
          <cell r="AO124">
            <v>8</v>
          </cell>
          <cell r="AP124" t="str">
            <v>بن سعد منصف عبد الرحيم</v>
          </cell>
          <cell r="AQ124" t="str">
            <v>2001-09-01</v>
          </cell>
          <cell r="AR124" t="str">
            <v>مغنية</v>
          </cell>
          <cell r="AY124">
            <v>8</v>
          </cell>
          <cell r="AZ124" t="str">
            <v>بلمختار خولة</v>
          </cell>
          <cell r="BA124" t="str">
            <v>1999-01-11</v>
          </cell>
          <cell r="BB124" t="str">
            <v>مغنية</v>
          </cell>
          <cell r="BC124" t="str">
            <v>أ</v>
          </cell>
          <cell r="BF124" t="str">
            <v>م2</v>
          </cell>
          <cell r="BI124">
            <v>8</v>
          </cell>
          <cell r="BJ124" t="str">
            <v>بن عيسى أسماء</v>
          </cell>
          <cell r="BK124" t="str">
            <v>2000-05-17</v>
          </cell>
          <cell r="BL124" t="str">
            <v>مغنية</v>
          </cell>
        </row>
        <row r="125">
          <cell r="A125">
            <v>9</v>
          </cell>
          <cell r="B125" t="str">
            <v>بومدين سارة</v>
          </cell>
          <cell r="C125" t="str">
            <v>2000-06-21</v>
          </cell>
          <cell r="D125" t="str">
            <v>مغنية</v>
          </cell>
          <cell r="K125">
            <v>9</v>
          </cell>
          <cell r="L125" t="str">
            <v>بودياب رانية</v>
          </cell>
          <cell r="M125" t="str">
            <v>2001-06-09</v>
          </cell>
          <cell r="N125" t="str">
            <v>مغنية</v>
          </cell>
          <cell r="O125" t="str">
            <v>أ</v>
          </cell>
          <cell r="R125" t="str">
            <v>م2</v>
          </cell>
          <cell r="U125">
            <v>9</v>
          </cell>
          <cell r="V125" t="str">
            <v>بوجمعة سمية</v>
          </cell>
          <cell r="W125" t="str">
            <v>2001-03-30</v>
          </cell>
          <cell r="X125" t="str">
            <v>مغنية</v>
          </cell>
          <cell r="Y125" t="str">
            <v>أ</v>
          </cell>
          <cell r="AB125" t="str">
            <v>خ2</v>
          </cell>
          <cell r="AE125">
            <v>9</v>
          </cell>
          <cell r="AF125" t="str">
            <v>بوزيان شيماء</v>
          </cell>
          <cell r="AG125" t="str">
            <v>2001-04-07</v>
          </cell>
          <cell r="AH125" t="str">
            <v>مغنية</v>
          </cell>
          <cell r="AI125" t="str">
            <v>أ</v>
          </cell>
          <cell r="AL125" t="str">
            <v>م2</v>
          </cell>
          <cell r="AO125">
            <v>9</v>
          </cell>
          <cell r="AP125" t="str">
            <v>بن عبد الرحمان أيمن</v>
          </cell>
          <cell r="AQ125" t="str">
            <v>2000-05-26</v>
          </cell>
          <cell r="AR125" t="str">
            <v>مغنية</v>
          </cell>
          <cell r="AY125">
            <v>9</v>
          </cell>
          <cell r="AZ125" t="str">
            <v>بلمختار خيرة</v>
          </cell>
          <cell r="BA125" t="str">
            <v>2000-12-06</v>
          </cell>
          <cell r="BB125" t="str">
            <v>مغنية</v>
          </cell>
          <cell r="BC125" t="str">
            <v>أ</v>
          </cell>
          <cell r="BF125" t="str">
            <v>م2</v>
          </cell>
          <cell r="BI125">
            <v>9</v>
          </cell>
          <cell r="BJ125" t="str">
            <v>بن يعقوب شيماء</v>
          </cell>
          <cell r="BK125" t="str">
            <v>1998-12-28</v>
          </cell>
          <cell r="BL125" t="str">
            <v>مغنية</v>
          </cell>
          <cell r="BM125" t="str">
            <v>أ</v>
          </cell>
          <cell r="BP125" t="str">
            <v>خ2</v>
          </cell>
        </row>
        <row r="126">
          <cell r="A126">
            <v>10</v>
          </cell>
          <cell r="B126" t="str">
            <v>تابتي فاطمة الزهراء</v>
          </cell>
          <cell r="C126" t="str">
            <v>1999-01-13</v>
          </cell>
          <cell r="D126" t="str">
            <v>مغنية</v>
          </cell>
          <cell r="E126" t="str">
            <v>أ</v>
          </cell>
          <cell r="F126" t="str">
            <v>ع2</v>
          </cell>
          <cell r="H126" t="str">
            <v>ن د2</v>
          </cell>
          <cell r="K126">
            <v>10</v>
          </cell>
          <cell r="L126" t="str">
            <v>بوعواد روفيدة أمنة</v>
          </cell>
          <cell r="M126" t="str">
            <v>2001-06-09</v>
          </cell>
          <cell r="N126" t="str">
            <v>مغنية</v>
          </cell>
          <cell r="O126" t="str">
            <v>أ</v>
          </cell>
          <cell r="R126" t="str">
            <v>م2</v>
          </cell>
          <cell r="U126">
            <v>10</v>
          </cell>
          <cell r="V126" t="str">
            <v>بوسوماح شيماء</v>
          </cell>
          <cell r="W126" t="str">
            <v>2001-02-04</v>
          </cell>
          <cell r="X126" t="str">
            <v>مغنية</v>
          </cell>
          <cell r="Y126" t="str">
            <v>أ</v>
          </cell>
          <cell r="AB126" t="str">
            <v>م2</v>
          </cell>
          <cell r="AE126">
            <v>10</v>
          </cell>
          <cell r="AF126" t="str">
            <v>بوسكين عبد الجليل</v>
          </cell>
          <cell r="AG126" t="str">
            <v>1997-12-23</v>
          </cell>
          <cell r="AH126" t="str">
            <v>مغنية</v>
          </cell>
          <cell r="AO126">
            <v>10</v>
          </cell>
          <cell r="AP126" t="str">
            <v>بن عبد الله زيانة</v>
          </cell>
          <cell r="AQ126" t="str">
            <v>2001-02-25</v>
          </cell>
          <cell r="AR126" t="str">
            <v>مغنية</v>
          </cell>
          <cell r="AY126">
            <v>10</v>
          </cell>
          <cell r="AZ126" t="str">
            <v>بليفة عبد القادر</v>
          </cell>
          <cell r="BA126" t="str">
            <v>2001-07-24</v>
          </cell>
          <cell r="BB126" t="str">
            <v>مغنية</v>
          </cell>
          <cell r="BI126">
            <v>10</v>
          </cell>
          <cell r="BJ126" t="str">
            <v>بوستة رضا</v>
          </cell>
          <cell r="BK126" t="str">
            <v>2000-02-18</v>
          </cell>
          <cell r="BL126" t="str">
            <v>مغنية</v>
          </cell>
        </row>
        <row r="127">
          <cell r="A127">
            <v>11</v>
          </cell>
          <cell r="B127" t="str">
            <v>حدوشي محمد</v>
          </cell>
          <cell r="C127" t="str">
            <v>2001-05-22</v>
          </cell>
          <cell r="D127" t="str">
            <v>مغنية</v>
          </cell>
          <cell r="E127" t="str">
            <v>ذ</v>
          </cell>
          <cell r="H127" t="str">
            <v>م1</v>
          </cell>
          <cell r="K127">
            <v>11</v>
          </cell>
          <cell r="L127" t="str">
            <v>بوفارس عبد القادر</v>
          </cell>
          <cell r="M127" t="str">
            <v>1999-06-23</v>
          </cell>
          <cell r="N127" t="str">
            <v>مغنية</v>
          </cell>
          <cell r="O127" t="str">
            <v>ذ</v>
          </cell>
          <cell r="P127" t="str">
            <v>ع1</v>
          </cell>
          <cell r="R127" t="str">
            <v>ن د1</v>
          </cell>
          <cell r="U127">
            <v>11</v>
          </cell>
          <cell r="V127" t="str">
            <v>بوطاقة عبد الاله</v>
          </cell>
          <cell r="W127" t="str">
            <v>2000-08-18</v>
          </cell>
          <cell r="X127" t="str">
            <v>مغنية</v>
          </cell>
          <cell r="Y127" t="str">
            <v>ذ</v>
          </cell>
          <cell r="AB127" t="str">
            <v>ن د1</v>
          </cell>
          <cell r="AE127">
            <v>11</v>
          </cell>
          <cell r="AF127" t="str">
            <v>حساني رياض</v>
          </cell>
          <cell r="AG127" t="str">
            <v>2001-08-27</v>
          </cell>
          <cell r="AH127" t="str">
            <v>مغنية</v>
          </cell>
          <cell r="AI127" t="str">
            <v>ذ</v>
          </cell>
          <cell r="AL127" t="str">
            <v>م1</v>
          </cell>
          <cell r="AO127">
            <v>11</v>
          </cell>
          <cell r="AP127" t="str">
            <v>بن عيسى جابر</v>
          </cell>
          <cell r="AQ127" t="str">
            <v>2001-06-19</v>
          </cell>
          <cell r="AR127" t="str">
            <v>مغنية</v>
          </cell>
          <cell r="AY127">
            <v>11</v>
          </cell>
          <cell r="AZ127" t="str">
            <v>بن رمضان شيماء</v>
          </cell>
          <cell r="BA127" t="str">
            <v>2002-02-04</v>
          </cell>
          <cell r="BB127" t="str">
            <v>مغنية</v>
          </cell>
          <cell r="BI127">
            <v>11</v>
          </cell>
          <cell r="BJ127" t="str">
            <v>بوعزة صابرينة</v>
          </cell>
          <cell r="BK127" t="str">
            <v>2000-03-08</v>
          </cell>
          <cell r="BL127" t="str">
            <v>مغنية</v>
          </cell>
          <cell r="BM127" t="str">
            <v>أ</v>
          </cell>
          <cell r="BP127" t="str">
            <v>م2</v>
          </cell>
        </row>
        <row r="128">
          <cell r="A128">
            <v>12</v>
          </cell>
          <cell r="B128" t="str">
            <v>حساني إسلام عبد القادر</v>
          </cell>
          <cell r="C128" t="str">
            <v>2001-01-24</v>
          </cell>
          <cell r="D128" t="str">
            <v>مغنية</v>
          </cell>
          <cell r="E128" t="str">
            <v>ذ</v>
          </cell>
          <cell r="H128" t="str">
            <v>م1</v>
          </cell>
          <cell r="K128">
            <v>12</v>
          </cell>
          <cell r="L128" t="str">
            <v>جوبير بشرى</v>
          </cell>
          <cell r="M128" t="str">
            <v>2001-09-01</v>
          </cell>
          <cell r="N128" t="str">
            <v>مغنية</v>
          </cell>
          <cell r="O128" t="str">
            <v>أ</v>
          </cell>
          <cell r="R128" t="str">
            <v>م2</v>
          </cell>
          <cell r="U128">
            <v>12</v>
          </cell>
          <cell r="V128" t="str">
            <v>بومدين أمال</v>
          </cell>
          <cell r="W128" t="str">
            <v>2001-08-22</v>
          </cell>
          <cell r="X128" t="str">
            <v>مغنية</v>
          </cell>
          <cell r="Y128" t="str">
            <v>أ</v>
          </cell>
          <cell r="AB128" t="str">
            <v>م2</v>
          </cell>
          <cell r="AE128">
            <v>12</v>
          </cell>
          <cell r="AF128" t="str">
            <v>حقاوي إيمان</v>
          </cell>
          <cell r="AG128" t="str">
            <v>1999-12-09</v>
          </cell>
          <cell r="AH128" t="str">
            <v>مغنية</v>
          </cell>
          <cell r="AI128" t="str">
            <v>أ</v>
          </cell>
          <cell r="AL128" t="str">
            <v>م2</v>
          </cell>
          <cell r="AO128">
            <v>12</v>
          </cell>
          <cell r="AP128" t="str">
            <v>بوثلجة شهناز</v>
          </cell>
          <cell r="AQ128" t="str">
            <v>2001-12-03</v>
          </cell>
          <cell r="AR128" t="str">
            <v>مغنية</v>
          </cell>
          <cell r="AY128">
            <v>12</v>
          </cell>
          <cell r="AZ128" t="str">
            <v>بوجمعة زواوية</v>
          </cell>
          <cell r="BA128" t="str">
            <v>2001-02-13</v>
          </cell>
          <cell r="BB128" t="str">
            <v>مغنية</v>
          </cell>
          <cell r="BC128" t="str">
            <v>أ</v>
          </cell>
          <cell r="BF128" t="str">
            <v>ن د2</v>
          </cell>
          <cell r="BI128">
            <v>12</v>
          </cell>
          <cell r="BJ128" t="str">
            <v>بوغالم بشرى</v>
          </cell>
          <cell r="BK128" t="str">
            <v>1998-11-12</v>
          </cell>
          <cell r="BL128" t="str">
            <v>مغنية</v>
          </cell>
          <cell r="BM128" t="str">
            <v>أ</v>
          </cell>
          <cell r="BN128" t="str">
            <v>ع2</v>
          </cell>
          <cell r="BP128" t="str">
            <v>خ2</v>
          </cell>
        </row>
        <row r="129">
          <cell r="A129">
            <v>13</v>
          </cell>
          <cell r="B129" t="str">
            <v>حشماوي صلاح الدين</v>
          </cell>
          <cell r="C129" t="str">
            <v>2001-03-30</v>
          </cell>
          <cell r="D129" t="str">
            <v>مغنية</v>
          </cell>
          <cell r="K129">
            <v>13</v>
          </cell>
          <cell r="L129" t="str">
            <v>حمزة بلال</v>
          </cell>
          <cell r="M129" t="str">
            <v>2001-06-25</v>
          </cell>
          <cell r="N129" t="str">
            <v>مغنية</v>
          </cell>
          <cell r="O129" t="str">
            <v>ذ</v>
          </cell>
          <cell r="R129" t="str">
            <v>م1</v>
          </cell>
          <cell r="U129">
            <v>13</v>
          </cell>
          <cell r="V129" t="str">
            <v>حاج علي عمارية</v>
          </cell>
          <cell r="W129" t="str">
            <v>2001-03-19</v>
          </cell>
          <cell r="X129" t="str">
            <v>مغنية</v>
          </cell>
          <cell r="Y129" t="str">
            <v>أ</v>
          </cell>
          <cell r="AB129" t="str">
            <v>م2</v>
          </cell>
          <cell r="AE129">
            <v>13</v>
          </cell>
          <cell r="AF129" t="str">
            <v>حمادي حسين</v>
          </cell>
          <cell r="AG129" t="str">
            <v>1999-07-03</v>
          </cell>
          <cell r="AH129" t="str">
            <v>مغنية</v>
          </cell>
          <cell r="AI129" t="str">
            <v>ذ</v>
          </cell>
          <cell r="AJ129" t="str">
            <v>ع1</v>
          </cell>
          <cell r="AL129" t="str">
            <v>ن د1</v>
          </cell>
          <cell r="AO129">
            <v>13</v>
          </cell>
          <cell r="AP129" t="str">
            <v>بوستة رانية</v>
          </cell>
          <cell r="AQ129" t="str">
            <v>2001-07-09</v>
          </cell>
          <cell r="AR129" t="str">
            <v>مغنية</v>
          </cell>
          <cell r="AY129">
            <v>13</v>
          </cell>
          <cell r="AZ129" t="str">
            <v>بودربالة أحلام</v>
          </cell>
          <cell r="BA129" t="str">
            <v>1998-04-02</v>
          </cell>
          <cell r="BB129" t="str">
            <v>مغنية</v>
          </cell>
          <cell r="BC129" t="str">
            <v>أ</v>
          </cell>
          <cell r="BD129" t="str">
            <v>ع2</v>
          </cell>
          <cell r="BF129" t="str">
            <v>خ2</v>
          </cell>
          <cell r="BI129">
            <v>13</v>
          </cell>
          <cell r="BJ129" t="str">
            <v>جملي أميمة</v>
          </cell>
          <cell r="BK129" t="str">
            <v>2001-08-12</v>
          </cell>
          <cell r="BL129" t="str">
            <v>مغنية</v>
          </cell>
          <cell r="BM129" t="str">
            <v>أ</v>
          </cell>
          <cell r="BP129" t="str">
            <v>م2</v>
          </cell>
        </row>
        <row r="130">
          <cell r="A130">
            <v>14</v>
          </cell>
          <cell r="B130" t="str">
            <v>حواسة شيماء</v>
          </cell>
          <cell r="C130" t="str">
            <v>1999-02-28</v>
          </cell>
          <cell r="D130" t="str">
            <v>مغنية</v>
          </cell>
          <cell r="E130" t="str">
            <v>أ</v>
          </cell>
          <cell r="H130" t="str">
            <v>خ2</v>
          </cell>
          <cell r="K130">
            <v>14</v>
          </cell>
          <cell r="L130" t="str">
            <v>خليد وليد</v>
          </cell>
          <cell r="M130" t="str">
            <v>2001-02-03</v>
          </cell>
          <cell r="N130" t="str">
            <v>مغنية</v>
          </cell>
          <cell r="U130">
            <v>14</v>
          </cell>
          <cell r="V130" t="str">
            <v>حواسة هاجر</v>
          </cell>
          <cell r="W130" t="str">
            <v>2001-09-24</v>
          </cell>
          <cell r="X130" t="str">
            <v>مغنية</v>
          </cell>
          <cell r="Y130" t="str">
            <v>أ</v>
          </cell>
          <cell r="AB130" t="str">
            <v>خ2</v>
          </cell>
          <cell r="AE130">
            <v>14</v>
          </cell>
          <cell r="AF130" t="str">
            <v>داري زكرياء</v>
          </cell>
          <cell r="AG130" t="str">
            <v>1999-03-10</v>
          </cell>
          <cell r="AH130" t="str">
            <v>مغنية</v>
          </cell>
          <cell r="AI130" t="str">
            <v>ذ</v>
          </cell>
          <cell r="AL130" t="str">
            <v>خ1</v>
          </cell>
          <cell r="AO130">
            <v>14</v>
          </cell>
          <cell r="AP130" t="str">
            <v>بوصوار هاجر</v>
          </cell>
          <cell r="AQ130" t="str">
            <v>2000-12-13</v>
          </cell>
          <cell r="AR130" t="str">
            <v>مغنية</v>
          </cell>
          <cell r="AY130">
            <v>14</v>
          </cell>
          <cell r="AZ130" t="str">
            <v>بوعزة سمية</v>
          </cell>
          <cell r="BA130" t="str">
            <v>2001-01-06</v>
          </cell>
          <cell r="BB130" t="str">
            <v>مغنية</v>
          </cell>
          <cell r="BC130" t="str">
            <v>أ</v>
          </cell>
          <cell r="BF130" t="str">
            <v>م2</v>
          </cell>
          <cell r="BI130">
            <v>14</v>
          </cell>
          <cell r="BJ130" t="str">
            <v>حجيوي عماد الدين</v>
          </cell>
          <cell r="BK130" t="str">
            <v>2001-08-01</v>
          </cell>
          <cell r="BL130" t="str">
            <v>مغنية</v>
          </cell>
          <cell r="BM130" t="str">
            <v>ذ</v>
          </cell>
          <cell r="BP130" t="str">
            <v>م1</v>
          </cell>
        </row>
        <row r="131">
          <cell r="A131">
            <v>15</v>
          </cell>
          <cell r="B131" t="str">
            <v>دريسي ميلود</v>
          </cell>
          <cell r="C131" t="str">
            <v>2001-10-29</v>
          </cell>
          <cell r="D131" t="str">
            <v>مغنية</v>
          </cell>
          <cell r="E131" t="str">
            <v>ذ</v>
          </cell>
          <cell r="H131" t="str">
            <v>خ1</v>
          </cell>
          <cell r="K131">
            <v>15</v>
          </cell>
          <cell r="L131" t="str">
            <v>داودي أحمد ريان</v>
          </cell>
          <cell r="N131" t="str">
            <v>مغنية</v>
          </cell>
          <cell r="U131">
            <v>15</v>
          </cell>
          <cell r="V131" t="str">
            <v>خليد عبد القادر</v>
          </cell>
          <cell r="W131" t="str">
            <v>2000-05-25</v>
          </cell>
          <cell r="X131" t="str">
            <v>حمام بوغرارة</v>
          </cell>
          <cell r="AE131">
            <v>15</v>
          </cell>
          <cell r="AF131" t="str">
            <v>ديلم أشواق</v>
          </cell>
          <cell r="AG131" t="str">
            <v>2000-09-09</v>
          </cell>
          <cell r="AH131" t="str">
            <v>مغنية</v>
          </cell>
          <cell r="AO131">
            <v>15</v>
          </cell>
          <cell r="AP131" t="str">
            <v>بوعبسة عماد الدين</v>
          </cell>
          <cell r="AQ131" t="str">
            <v>2000-11-27</v>
          </cell>
          <cell r="AR131" t="str">
            <v>مغنية</v>
          </cell>
          <cell r="AY131">
            <v>15</v>
          </cell>
          <cell r="AZ131" t="str">
            <v>بوفارس بشرى</v>
          </cell>
          <cell r="BA131" t="str">
            <v>2001-11-05</v>
          </cell>
          <cell r="BB131" t="str">
            <v>مغنية</v>
          </cell>
          <cell r="BC131" t="str">
            <v>أ</v>
          </cell>
          <cell r="BF131" t="str">
            <v>م2</v>
          </cell>
          <cell r="BI131">
            <v>15</v>
          </cell>
          <cell r="BJ131" t="str">
            <v>حواسة هبة</v>
          </cell>
          <cell r="BK131" t="str">
            <v>1999-08-25</v>
          </cell>
          <cell r="BL131" t="str">
            <v>مغنية</v>
          </cell>
          <cell r="BM131" t="str">
            <v>أ</v>
          </cell>
          <cell r="BN131" t="str">
            <v>ع2</v>
          </cell>
          <cell r="BP131" t="str">
            <v>خ2</v>
          </cell>
        </row>
        <row r="132">
          <cell r="A132">
            <v>16</v>
          </cell>
          <cell r="B132" t="str">
            <v>دكالي شيماء</v>
          </cell>
          <cell r="C132" t="str">
            <v>2000-04-10</v>
          </cell>
          <cell r="D132" t="str">
            <v>مغنية</v>
          </cell>
          <cell r="E132" t="str">
            <v>أ</v>
          </cell>
          <cell r="H132" t="str">
            <v>م2</v>
          </cell>
          <cell r="K132">
            <v>16</v>
          </cell>
          <cell r="L132" t="str">
            <v>دمامن سناء</v>
          </cell>
          <cell r="M132" t="str">
            <v>2001-10-01</v>
          </cell>
          <cell r="N132" t="str">
            <v>مغنية</v>
          </cell>
          <cell r="O132" t="str">
            <v>ذ</v>
          </cell>
          <cell r="R132" t="str">
            <v>خ2</v>
          </cell>
          <cell r="U132">
            <v>16</v>
          </cell>
          <cell r="V132" t="str">
            <v>دربال محمد عبد الاله</v>
          </cell>
          <cell r="W132" t="str">
            <v>2002-01-19</v>
          </cell>
          <cell r="X132" t="str">
            <v>مغنية</v>
          </cell>
          <cell r="Y132" t="str">
            <v>ذ</v>
          </cell>
          <cell r="AB132" t="str">
            <v>خ1</v>
          </cell>
          <cell r="AE132">
            <v>16</v>
          </cell>
          <cell r="AF132" t="str">
            <v>زرقاني سماح</v>
          </cell>
          <cell r="AG132" t="str">
            <v>2001-06-22</v>
          </cell>
          <cell r="AH132" t="str">
            <v>مغنية</v>
          </cell>
          <cell r="AI132" t="str">
            <v>أ</v>
          </cell>
          <cell r="AL132" t="str">
            <v>م2</v>
          </cell>
          <cell r="AO132">
            <v>16</v>
          </cell>
          <cell r="AP132" t="str">
            <v>بوعلام عبد الكريم</v>
          </cell>
          <cell r="AQ132" t="str">
            <v>2001-08-28</v>
          </cell>
          <cell r="AR132" t="str">
            <v>مغنية</v>
          </cell>
          <cell r="AY132">
            <v>16</v>
          </cell>
          <cell r="AZ132" t="str">
            <v>حداد كوثر</v>
          </cell>
          <cell r="BA132" t="str">
            <v>2000-02-10</v>
          </cell>
          <cell r="BB132" t="str">
            <v>مغنية</v>
          </cell>
          <cell r="BI132">
            <v>16</v>
          </cell>
          <cell r="BJ132" t="str">
            <v>خيري فاطمة الزهراء</v>
          </cell>
          <cell r="BK132" t="str">
            <v>2000-01-20</v>
          </cell>
          <cell r="BL132" t="str">
            <v>مغنية</v>
          </cell>
          <cell r="BM132" t="str">
            <v>أ</v>
          </cell>
          <cell r="BP132" t="str">
            <v>م2</v>
          </cell>
        </row>
        <row r="133">
          <cell r="A133">
            <v>17</v>
          </cell>
          <cell r="B133" t="str">
            <v>رجالة منال</v>
          </cell>
          <cell r="C133" t="str">
            <v>2001-06-03</v>
          </cell>
          <cell r="D133" t="str">
            <v>مغنية</v>
          </cell>
          <cell r="E133" t="str">
            <v>أ</v>
          </cell>
          <cell r="H133" t="str">
            <v>م2</v>
          </cell>
          <cell r="K133">
            <v>17</v>
          </cell>
          <cell r="L133" t="str">
            <v>ديب إسماعيل أية الله</v>
          </cell>
          <cell r="M133" t="str">
            <v>2000-09-14</v>
          </cell>
          <cell r="N133" t="str">
            <v>مغنية</v>
          </cell>
          <cell r="O133" t="str">
            <v>ذ</v>
          </cell>
          <cell r="R133" t="str">
            <v>م1</v>
          </cell>
          <cell r="U133">
            <v>17</v>
          </cell>
          <cell r="V133" t="str">
            <v>ذياب جهان</v>
          </cell>
          <cell r="W133" t="str">
            <v>1999-02-09</v>
          </cell>
          <cell r="X133" t="str">
            <v>مغنية</v>
          </cell>
          <cell r="Y133" t="str">
            <v>أ</v>
          </cell>
          <cell r="AB133" t="str">
            <v>م2</v>
          </cell>
          <cell r="AE133">
            <v>17</v>
          </cell>
          <cell r="AF133" t="str">
            <v>سكاك حاج عبد الله</v>
          </cell>
          <cell r="AG133" t="str">
            <v>2000-12-20</v>
          </cell>
          <cell r="AH133" t="str">
            <v>مغنية</v>
          </cell>
          <cell r="AI133" t="str">
            <v>ذ</v>
          </cell>
          <cell r="AL133" t="str">
            <v>م1</v>
          </cell>
          <cell r="AO133">
            <v>17</v>
          </cell>
          <cell r="AP133" t="str">
            <v>جبار زكرياء</v>
          </cell>
          <cell r="AQ133" t="str">
            <v>2001-12-31</v>
          </cell>
          <cell r="AR133" t="str">
            <v>مغنية</v>
          </cell>
          <cell r="AY133">
            <v>17</v>
          </cell>
          <cell r="AZ133" t="str">
            <v>حطاب سهام</v>
          </cell>
          <cell r="BA133" t="str">
            <v>2001-07-26</v>
          </cell>
          <cell r="BB133" t="str">
            <v>مغنية</v>
          </cell>
          <cell r="BC133" t="str">
            <v>أ</v>
          </cell>
          <cell r="BF133" t="str">
            <v>م2</v>
          </cell>
          <cell r="BI133">
            <v>17</v>
          </cell>
          <cell r="BJ133" t="str">
            <v>دحو رحاب</v>
          </cell>
          <cell r="BK133" t="str">
            <v>2001-05-19</v>
          </cell>
          <cell r="BL133" t="str">
            <v>مغنية</v>
          </cell>
        </row>
        <row r="134">
          <cell r="A134">
            <v>18</v>
          </cell>
          <cell r="B134" t="str">
            <v>رحماني دعاء</v>
          </cell>
          <cell r="C134" t="str">
            <v>2001-05-07</v>
          </cell>
          <cell r="D134" t="str">
            <v>مغنية</v>
          </cell>
          <cell r="E134" t="str">
            <v>أ</v>
          </cell>
          <cell r="H134" t="str">
            <v>م2</v>
          </cell>
          <cell r="K134">
            <v>18</v>
          </cell>
          <cell r="L134" t="str">
            <v>راجعي محمد</v>
          </cell>
          <cell r="M134" t="str">
            <v>2001-09-16</v>
          </cell>
          <cell r="N134" t="str">
            <v>مغنية</v>
          </cell>
          <cell r="O134" t="str">
            <v>ذ</v>
          </cell>
          <cell r="R134" t="str">
            <v>م1</v>
          </cell>
          <cell r="U134">
            <v>18</v>
          </cell>
          <cell r="V134" t="str">
            <v>زحزوح أماني جمعة</v>
          </cell>
          <cell r="W134" t="str">
            <v>2001-11-01</v>
          </cell>
          <cell r="X134" t="str">
            <v>مغنية</v>
          </cell>
          <cell r="Y134" t="str">
            <v>أ</v>
          </cell>
          <cell r="AB134" t="str">
            <v>م2</v>
          </cell>
          <cell r="AE134">
            <v>18</v>
          </cell>
          <cell r="AF134" t="str">
            <v>سويقي عبد النور</v>
          </cell>
          <cell r="AG134" t="str">
            <v>2000-10-14</v>
          </cell>
          <cell r="AH134" t="str">
            <v>مغنية</v>
          </cell>
          <cell r="AI134" t="str">
            <v>ذ</v>
          </cell>
          <cell r="AL134" t="str">
            <v>ن د1</v>
          </cell>
          <cell r="AO134">
            <v>18</v>
          </cell>
          <cell r="AP134" t="str">
            <v>جباري عبد الرحيم</v>
          </cell>
          <cell r="AQ134" t="str">
            <v>2001-11-6</v>
          </cell>
          <cell r="AR134" t="str">
            <v>مغنية</v>
          </cell>
          <cell r="AY134">
            <v>18</v>
          </cell>
          <cell r="AZ134" t="str">
            <v>دراوي زكرياء</v>
          </cell>
          <cell r="BA134" t="str">
            <v>2001-12-10</v>
          </cell>
          <cell r="BB134" t="str">
            <v>مغنية</v>
          </cell>
          <cell r="BC134" t="str">
            <v>ذ</v>
          </cell>
          <cell r="BF134" t="str">
            <v>خ1</v>
          </cell>
          <cell r="BI134">
            <v>18</v>
          </cell>
          <cell r="BJ134" t="str">
            <v>ديب أمنة</v>
          </cell>
          <cell r="BK134" t="str">
            <v>2001-08-08</v>
          </cell>
          <cell r="BL134" t="str">
            <v>مغنية</v>
          </cell>
          <cell r="BM134" t="str">
            <v>أ</v>
          </cell>
          <cell r="BP134" t="str">
            <v>م2</v>
          </cell>
        </row>
        <row r="135">
          <cell r="A135">
            <v>19</v>
          </cell>
          <cell r="B135" t="str">
            <v>زناقي رحيمة</v>
          </cell>
          <cell r="C135" t="str">
            <v>2001-06-09</v>
          </cell>
          <cell r="D135" t="str">
            <v>مغنية</v>
          </cell>
          <cell r="E135" t="str">
            <v>أ</v>
          </cell>
          <cell r="H135" t="str">
            <v>م2</v>
          </cell>
          <cell r="K135">
            <v>19</v>
          </cell>
          <cell r="L135" t="str">
            <v>زواري أنيسة</v>
          </cell>
          <cell r="M135" t="str">
            <v>2000-07-10</v>
          </cell>
          <cell r="N135" t="str">
            <v>مغنية</v>
          </cell>
          <cell r="O135" t="str">
            <v>أ</v>
          </cell>
          <cell r="R135" t="str">
            <v>خ2</v>
          </cell>
          <cell r="U135">
            <v>19</v>
          </cell>
          <cell r="V135" t="str">
            <v>زرعي الشيخ</v>
          </cell>
          <cell r="W135" t="str">
            <v>2001-09-02</v>
          </cell>
          <cell r="X135" t="str">
            <v>مغنية</v>
          </cell>
          <cell r="Y135" t="str">
            <v>ذ</v>
          </cell>
          <cell r="AB135" t="str">
            <v>خ1</v>
          </cell>
          <cell r="AE135">
            <v>19</v>
          </cell>
          <cell r="AF135" t="str">
            <v>شارف أسماء</v>
          </cell>
          <cell r="AG135" t="str">
            <v>2001-02-21</v>
          </cell>
          <cell r="AH135" t="str">
            <v>مغنية</v>
          </cell>
          <cell r="AI135" t="str">
            <v>أ</v>
          </cell>
          <cell r="AL135" t="str">
            <v>م2</v>
          </cell>
          <cell r="AO135">
            <v>19</v>
          </cell>
          <cell r="AP135" t="str">
            <v>جباري مروان</v>
          </cell>
          <cell r="AQ135" t="str">
            <v>1998-07-21</v>
          </cell>
          <cell r="AR135" t="str">
            <v>مغنية</v>
          </cell>
          <cell r="AY135">
            <v>19</v>
          </cell>
          <cell r="AZ135" t="str">
            <v>ذيابي زينب</v>
          </cell>
          <cell r="BA135" t="str">
            <v>2001-10-29</v>
          </cell>
          <cell r="BB135" t="str">
            <v>مغنية</v>
          </cell>
          <cell r="BC135" t="str">
            <v>أ</v>
          </cell>
          <cell r="BF135" t="str">
            <v>م2</v>
          </cell>
          <cell r="BI135">
            <v>19</v>
          </cell>
          <cell r="BJ135" t="str">
            <v>زار زكرياء</v>
          </cell>
          <cell r="BK135" t="str">
            <v>1999-07-22</v>
          </cell>
          <cell r="BL135" t="str">
            <v>مغنية</v>
          </cell>
          <cell r="BM135" t="str">
            <v>ذ</v>
          </cell>
          <cell r="BP135" t="str">
            <v>ن د1</v>
          </cell>
        </row>
        <row r="136">
          <cell r="A136">
            <v>20</v>
          </cell>
          <cell r="B136" t="str">
            <v>زيتوني زيتوني</v>
          </cell>
          <cell r="C136" t="str">
            <v>2000-10-17</v>
          </cell>
          <cell r="D136" t="str">
            <v>مغنية</v>
          </cell>
          <cell r="E136" t="str">
            <v>ذ</v>
          </cell>
          <cell r="F136" t="str">
            <v>ع1</v>
          </cell>
          <cell r="H136" t="str">
            <v>ن د1</v>
          </cell>
          <cell r="K136">
            <v>20</v>
          </cell>
          <cell r="L136" t="str">
            <v>سايح يوسف</v>
          </cell>
          <cell r="M136" t="str">
            <v>1999-09-18</v>
          </cell>
          <cell r="N136" t="str">
            <v>مغنية</v>
          </cell>
          <cell r="O136" t="str">
            <v>ذ</v>
          </cell>
          <cell r="P136" t="str">
            <v>ع1</v>
          </cell>
          <cell r="R136" t="str">
            <v>خ1</v>
          </cell>
          <cell r="U136">
            <v>20</v>
          </cell>
          <cell r="V136" t="str">
            <v>زغودي صليحة</v>
          </cell>
          <cell r="W136" t="str">
            <v>2000-07-27</v>
          </cell>
          <cell r="X136" t="str">
            <v>مغنية</v>
          </cell>
          <cell r="Y136" t="str">
            <v>أ</v>
          </cell>
          <cell r="AB136" t="str">
            <v>م2</v>
          </cell>
          <cell r="AE136">
            <v>20</v>
          </cell>
          <cell r="AF136" t="str">
            <v>طيبي محمد  رضا</v>
          </cell>
          <cell r="AG136" t="str">
            <v>2001-05-07</v>
          </cell>
          <cell r="AH136" t="str">
            <v>مغنية</v>
          </cell>
          <cell r="AI136" t="str">
            <v>ذ</v>
          </cell>
          <cell r="AL136" t="str">
            <v>م1</v>
          </cell>
          <cell r="AO136">
            <v>20</v>
          </cell>
          <cell r="AP136" t="str">
            <v>خش دنيا</v>
          </cell>
          <cell r="AQ136" t="str">
            <v>2001-07-27</v>
          </cell>
          <cell r="AR136" t="str">
            <v>مغنية</v>
          </cell>
          <cell r="AY136">
            <v>20</v>
          </cell>
          <cell r="AZ136" t="str">
            <v>زناقي سناء</v>
          </cell>
          <cell r="BA136" t="str">
            <v>2001-08-11</v>
          </cell>
          <cell r="BB136" t="str">
            <v>مغنية</v>
          </cell>
          <cell r="BI136">
            <v>20</v>
          </cell>
          <cell r="BJ136" t="str">
            <v>زناقي اسمهان</v>
          </cell>
          <cell r="BK136" t="str">
            <v>2000-07-10</v>
          </cell>
          <cell r="BL136" t="str">
            <v>مغنية</v>
          </cell>
          <cell r="BM136" t="str">
            <v>أ</v>
          </cell>
          <cell r="BP136" t="str">
            <v>خ2</v>
          </cell>
        </row>
        <row r="137">
          <cell r="A137">
            <v>21</v>
          </cell>
          <cell r="B137" t="str">
            <v>زيني محمد الأمين</v>
          </cell>
          <cell r="C137" t="str">
            <v>2001-12-02</v>
          </cell>
          <cell r="D137" t="str">
            <v>مغنية</v>
          </cell>
          <cell r="E137" t="str">
            <v>ذ</v>
          </cell>
          <cell r="H137" t="str">
            <v>م1</v>
          </cell>
          <cell r="K137">
            <v>21</v>
          </cell>
          <cell r="L137" t="str">
            <v>شارف فتح الله</v>
          </cell>
          <cell r="M137" t="str">
            <v>2000-12-14</v>
          </cell>
          <cell r="N137" t="str">
            <v>مغنية</v>
          </cell>
          <cell r="O137" t="str">
            <v>ذ</v>
          </cell>
          <cell r="R137" t="str">
            <v>م1</v>
          </cell>
          <cell r="U137">
            <v>21</v>
          </cell>
          <cell r="V137" t="str">
            <v>زكري اسماء</v>
          </cell>
          <cell r="W137" t="str">
            <v>1999-05-22</v>
          </cell>
          <cell r="X137" t="str">
            <v>مغنية</v>
          </cell>
          <cell r="Y137" t="str">
            <v>أ</v>
          </cell>
          <cell r="Z137" t="str">
            <v>ع2</v>
          </cell>
          <cell r="AB137" t="str">
            <v>ن د2</v>
          </cell>
          <cell r="AE137">
            <v>21</v>
          </cell>
          <cell r="AF137" t="str">
            <v>عبوين أسماء</v>
          </cell>
          <cell r="AG137" t="str">
            <v>2000-07-18</v>
          </cell>
          <cell r="AH137" t="str">
            <v>مغنية</v>
          </cell>
          <cell r="AI137" t="str">
            <v>أ</v>
          </cell>
          <cell r="AL137" t="str">
            <v>م2</v>
          </cell>
          <cell r="AO137">
            <v>21</v>
          </cell>
          <cell r="AP137" t="str">
            <v>خش ليلى</v>
          </cell>
          <cell r="AQ137" t="str">
            <v>2001-03-31</v>
          </cell>
          <cell r="AR137" t="str">
            <v>مغنية</v>
          </cell>
          <cell r="AY137">
            <v>21</v>
          </cell>
          <cell r="AZ137" t="str">
            <v>صادق الهام</v>
          </cell>
          <cell r="BA137" t="str">
            <v>2001-11-27</v>
          </cell>
          <cell r="BB137" t="str">
            <v>مغنية</v>
          </cell>
          <cell r="BC137" t="str">
            <v>أ</v>
          </cell>
          <cell r="BF137" t="str">
            <v>م2</v>
          </cell>
          <cell r="BI137">
            <v>21</v>
          </cell>
          <cell r="BJ137" t="str">
            <v>زهدور أمال</v>
          </cell>
          <cell r="BK137" t="str">
            <v>2000-01-01</v>
          </cell>
          <cell r="BL137" t="str">
            <v>مغنية</v>
          </cell>
          <cell r="BM137" t="str">
            <v>أ</v>
          </cell>
          <cell r="BN137" t="str">
            <v>ع2</v>
          </cell>
          <cell r="BP137" t="str">
            <v>ن د2</v>
          </cell>
        </row>
        <row r="138">
          <cell r="A138">
            <v>22</v>
          </cell>
          <cell r="B138" t="str">
            <v>سربوت امال</v>
          </cell>
          <cell r="C138" t="str">
            <v>2001-04-25</v>
          </cell>
          <cell r="D138" t="str">
            <v>مغنية</v>
          </cell>
          <cell r="E138" t="str">
            <v>أ</v>
          </cell>
          <cell r="H138" t="str">
            <v>م2</v>
          </cell>
          <cell r="K138">
            <v>22</v>
          </cell>
          <cell r="L138" t="str">
            <v>شراك مريم</v>
          </cell>
          <cell r="M138" t="str">
            <v>2000-06-25</v>
          </cell>
          <cell r="N138" t="str">
            <v>مغنية</v>
          </cell>
          <cell r="O138" t="str">
            <v>أ</v>
          </cell>
          <cell r="P138" t="str">
            <v>ع2</v>
          </cell>
          <cell r="R138" t="str">
            <v>خ2</v>
          </cell>
          <cell r="U138">
            <v>22</v>
          </cell>
          <cell r="V138" t="str">
            <v>زياني إسماعيل</v>
          </cell>
          <cell r="W138" t="str">
            <v>1999-05-13</v>
          </cell>
          <cell r="X138" t="str">
            <v>مغنية</v>
          </cell>
          <cell r="AE138">
            <v>22</v>
          </cell>
          <cell r="AF138" t="str">
            <v>قديم ساجية</v>
          </cell>
          <cell r="AG138" t="str">
            <v>2001-01-10</v>
          </cell>
          <cell r="AH138" t="str">
            <v>مغنية</v>
          </cell>
          <cell r="AI138" t="str">
            <v>أ</v>
          </cell>
          <cell r="AL138" t="str">
            <v>م2</v>
          </cell>
          <cell r="AO138">
            <v>22</v>
          </cell>
          <cell r="AP138" t="str">
            <v>خلوفي إيمن</v>
          </cell>
          <cell r="AQ138" t="str">
            <v>2000-01-13</v>
          </cell>
          <cell r="AR138" t="str">
            <v>مغنية</v>
          </cell>
          <cell r="AY138">
            <v>22</v>
          </cell>
          <cell r="AZ138" t="str">
            <v>ضيف كريمة</v>
          </cell>
          <cell r="BA138" t="str">
            <v>2000-11-20</v>
          </cell>
          <cell r="BB138" t="str">
            <v>مغنية</v>
          </cell>
          <cell r="BI138">
            <v>22</v>
          </cell>
          <cell r="BJ138" t="str">
            <v>زيتوني رحيمة</v>
          </cell>
          <cell r="BK138" t="str">
            <v>1999-10-30</v>
          </cell>
          <cell r="BL138" t="str">
            <v>مغنية</v>
          </cell>
          <cell r="BM138" t="str">
            <v>أ</v>
          </cell>
          <cell r="BP138" t="str">
            <v>م2</v>
          </cell>
        </row>
        <row r="139">
          <cell r="A139">
            <v>23</v>
          </cell>
          <cell r="B139" t="str">
            <v>شارف نور الهدى</v>
          </cell>
          <cell r="C139" t="str">
            <v>2001-03-08</v>
          </cell>
          <cell r="D139" t="str">
            <v>مغنية</v>
          </cell>
          <cell r="E139" t="str">
            <v>أ</v>
          </cell>
          <cell r="H139" t="str">
            <v>م2</v>
          </cell>
          <cell r="K139">
            <v>23</v>
          </cell>
          <cell r="L139" t="str">
            <v>شيبي إكرام</v>
          </cell>
          <cell r="M139" t="str">
            <v>2002-06-28</v>
          </cell>
          <cell r="N139" t="str">
            <v>مغنية</v>
          </cell>
          <cell r="O139" t="str">
            <v>أ</v>
          </cell>
          <cell r="R139" t="str">
            <v>خ2</v>
          </cell>
          <cell r="U139">
            <v>23</v>
          </cell>
          <cell r="V139" t="str">
            <v>سفرجلي يونس</v>
          </cell>
          <cell r="W139" t="str">
            <v>1999-11-19</v>
          </cell>
          <cell r="X139" t="str">
            <v>مغنية</v>
          </cell>
          <cell r="Y139" t="str">
            <v>ذ</v>
          </cell>
          <cell r="AB139" t="str">
            <v>م1</v>
          </cell>
          <cell r="AE139">
            <v>23</v>
          </cell>
          <cell r="AF139" t="str">
            <v>قطي محمد</v>
          </cell>
          <cell r="AG139" t="str">
            <v>2000-04-18</v>
          </cell>
          <cell r="AH139" t="str">
            <v>مغنية</v>
          </cell>
          <cell r="AI139" t="str">
            <v>ذ</v>
          </cell>
          <cell r="AL139" t="str">
            <v>م1</v>
          </cell>
          <cell r="AO139">
            <v>23</v>
          </cell>
          <cell r="AP139" t="str">
            <v>دف نهاد</v>
          </cell>
          <cell r="AQ139" t="str">
            <v>2002-07-20</v>
          </cell>
          <cell r="AR139" t="str">
            <v>مغنية</v>
          </cell>
          <cell r="AY139">
            <v>23</v>
          </cell>
          <cell r="AZ139" t="str">
            <v>عبد المالك دعاء</v>
          </cell>
          <cell r="BA139" t="str">
            <v>2001-07-23</v>
          </cell>
          <cell r="BB139" t="str">
            <v>مغنية</v>
          </cell>
          <cell r="BI139">
            <v>23</v>
          </cell>
          <cell r="BJ139" t="str">
            <v>سلطاني سليمان</v>
          </cell>
          <cell r="BK139" t="str">
            <v>2001-07-05</v>
          </cell>
          <cell r="BL139" t="str">
            <v>مغنية</v>
          </cell>
        </row>
        <row r="140">
          <cell r="A140">
            <v>24</v>
          </cell>
          <cell r="B140" t="str">
            <v>شلالي منال</v>
          </cell>
          <cell r="C140" t="str">
            <v>2001-09-02</v>
          </cell>
          <cell r="D140" t="str">
            <v>مغنية</v>
          </cell>
          <cell r="E140" t="str">
            <v>أ</v>
          </cell>
          <cell r="H140" t="str">
            <v>م2</v>
          </cell>
          <cell r="K140">
            <v>24</v>
          </cell>
          <cell r="L140" t="str">
            <v>طواع شيماء</v>
          </cell>
          <cell r="M140" t="str">
            <v>2001-02-28</v>
          </cell>
          <cell r="N140" t="str">
            <v>مغنية</v>
          </cell>
          <cell r="O140" t="str">
            <v>أ</v>
          </cell>
          <cell r="R140" t="str">
            <v>م2</v>
          </cell>
          <cell r="U140">
            <v>24</v>
          </cell>
          <cell r="V140" t="str">
            <v>صوفي نصرالدين</v>
          </cell>
          <cell r="W140" t="str">
            <v>1999-05-05</v>
          </cell>
          <cell r="X140" t="str">
            <v>مغنية</v>
          </cell>
          <cell r="Y140" t="str">
            <v>ذ</v>
          </cell>
          <cell r="Z140" t="str">
            <v>ع1</v>
          </cell>
          <cell r="AB140" t="str">
            <v>ن د1</v>
          </cell>
          <cell r="AE140">
            <v>24</v>
          </cell>
          <cell r="AF140" t="str">
            <v>قعاد فاطمة الزهرة</v>
          </cell>
          <cell r="AG140" t="str">
            <v>1999-11-26</v>
          </cell>
          <cell r="AH140" t="str">
            <v>مغنية</v>
          </cell>
          <cell r="AI140" t="str">
            <v>أ</v>
          </cell>
          <cell r="AL140" t="str">
            <v>م2</v>
          </cell>
          <cell r="AO140">
            <v>24</v>
          </cell>
          <cell r="AP140" t="str">
            <v>زمور أصالة</v>
          </cell>
          <cell r="AQ140" t="str">
            <v>2000-06-06</v>
          </cell>
          <cell r="AR140" t="str">
            <v>مغنية</v>
          </cell>
          <cell r="AY140">
            <v>24</v>
          </cell>
          <cell r="AZ140" t="str">
            <v>فركلي شيماء</v>
          </cell>
          <cell r="BA140" t="str">
            <v>1999-11-17</v>
          </cell>
          <cell r="BB140" t="str">
            <v>مغنية</v>
          </cell>
          <cell r="BC140" t="str">
            <v>أ</v>
          </cell>
          <cell r="BF140" t="str">
            <v>خ2</v>
          </cell>
          <cell r="BI140">
            <v>24</v>
          </cell>
          <cell r="BJ140" t="str">
            <v>سماش نورهان</v>
          </cell>
          <cell r="BK140" t="str">
            <v>2000-09-25</v>
          </cell>
          <cell r="BL140" t="str">
            <v>مغنية</v>
          </cell>
          <cell r="BM140" t="str">
            <v>أ</v>
          </cell>
          <cell r="BP140" t="str">
            <v>م2</v>
          </cell>
        </row>
        <row r="141">
          <cell r="A141">
            <v>25</v>
          </cell>
          <cell r="B141" t="str">
            <v>عرقوب أصالة</v>
          </cell>
          <cell r="C141" t="str">
            <v>2001-10-17</v>
          </cell>
          <cell r="D141" t="str">
            <v>مغنية</v>
          </cell>
          <cell r="E141" t="str">
            <v>أ</v>
          </cell>
          <cell r="H141" t="str">
            <v>م2</v>
          </cell>
          <cell r="K141">
            <v>25</v>
          </cell>
          <cell r="L141" t="str">
            <v>فخيخر آمنة</v>
          </cell>
          <cell r="M141" t="str">
            <v>2001-04-30</v>
          </cell>
          <cell r="N141" t="str">
            <v>مغنية</v>
          </cell>
          <cell r="O141" t="str">
            <v>أ</v>
          </cell>
          <cell r="R141" t="str">
            <v>م2</v>
          </cell>
          <cell r="U141">
            <v>25</v>
          </cell>
          <cell r="V141" t="str">
            <v>عريشي إسماعيل</v>
          </cell>
          <cell r="W141" t="str">
            <v>2000-12-29</v>
          </cell>
          <cell r="X141" t="str">
            <v>مغنية</v>
          </cell>
          <cell r="Y141" t="str">
            <v>ذ</v>
          </cell>
          <cell r="AB141" t="str">
            <v>م1</v>
          </cell>
          <cell r="AE141">
            <v>25</v>
          </cell>
          <cell r="AF141" t="str">
            <v>كبير عبد الرحيم</v>
          </cell>
          <cell r="AG141" t="str">
            <v>1998-01-28</v>
          </cell>
          <cell r="AH141" t="str">
            <v>مغنية</v>
          </cell>
          <cell r="AI141" t="str">
            <v>ذ</v>
          </cell>
          <cell r="AJ141" t="str">
            <v>ع1</v>
          </cell>
          <cell r="AL141" t="str">
            <v>ن د1</v>
          </cell>
          <cell r="AO141">
            <v>25</v>
          </cell>
          <cell r="AP141" t="str">
            <v>شبورو محمد</v>
          </cell>
          <cell r="AQ141" t="str">
            <v>2001-10-24</v>
          </cell>
          <cell r="AR141" t="str">
            <v>مغنية</v>
          </cell>
          <cell r="AY141">
            <v>25</v>
          </cell>
          <cell r="AZ141" t="str">
            <v>قندسي منال</v>
          </cell>
          <cell r="BA141" t="str">
            <v>2000-11-10</v>
          </cell>
          <cell r="BB141" t="str">
            <v>مغنية</v>
          </cell>
          <cell r="BC141" t="str">
            <v>أ</v>
          </cell>
          <cell r="BF141" t="str">
            <v>خ2</v>
          </cell>
          <cell r="BI141">
            <v>25</v>
          </cell>
          <cell r="BJ141" t="str">
            <v>شيخ حنان</v>
          </cell>
          <cell r="BK141" t="str">
            <v>2001-03-08</v>
          </cell>
          <cell r="BL141" t="str">
            <v>مغنية</v>
          </cell>
        </row>
        <row r="142">
          <cell r="A142">
            <v>26</v>
          </cell>
          <cell r="B142" t="str">
            <v>غنان وليد</v>
          </cell>
          <cell r="C142" t="str">
            <v>2001-07-28</v>
          </cell>
          <cell r="D142" t="str">
            <v>مغنية</v>
          </cell>
          <cell r="E142" t="str">
            <v>ذ</v>
          </cell>
          <cell r="H142" t="str">
            <v>م1</v>
          </cell>
          <cell r="K142">
            <v>26</v>
          </cell>
          <cell r="L142" t="str">
            <v>قيرية محمد علي</v>
          </cell>
          <cell r="M142" t="str">
            <v>2000-10-26</v>
          </cell>
          <cell r="N142" t="str">
            <v>مغنية</v>
          </cell>
          <cell r="O142" t="str">
            <v>ذ</v>
          </cell>
          <cell r="R142" t="str">
            <v>م1</v>
          </cell>
          <cell r="U142">
            <v>26</v>
          </cell>
          <cell r="V142" t="str">
            <v>غرفاتي خيرالدين</v>
          </cell>
          <cell r="W142" t="str">
            <v>1999-03-13</v>
          </cell>
          <cell r="X142" t="str">
            <v>مغنية</v>
          </cell>
          <cell r="Y142" t="str">
            <v>ذ</v>
          </cell>
          <cell r="Z142" t="str">
            <v>ع1</v>
          </cell>
          <cell r="AB142" t="str">
            <v>خ1</v>
          </cell>
          <cell r="AE142">
            <v>26</v>
          </cell>
          <cell r="AF142" t="str">
            <v>كرومي فاطمة الزهراء</v>
          </cell>
          <cell r="AG142" t="str">
            <v>2001-08-19</v>
          </cell>
          <cell r="AH142" t="str">
            <v>مغنية</v>
          </cell>
          <cell r="AI142" t="str">
            <v>أ</v>
          </cell>
          <cell r="AL142" t="str">
            <v>م2</v>
          </cell>
          <cell r="AO142">
            <v>26</v>
          </cell>
          <cell r="AP142" t="str">
            <v>ضيف زين الدين</v>
          </cell>
          <cell r="AQ142" t="str">
            <v>2001-12-29</v>
          </cell>
          <cell r="AR142" t="str">
            <v>مغنية</v>
          </cell>
          <cell r="AY142">
            <v>26</v>
          </cell>
          <cell r="AZ142" t="str">
            <v>قور مغنية</v>
          </cell>
          <cell r="BA142" t="str">
            <v>2001-04-05</v>
          </cell>
          <cell r="BB142" t="str">
            <v>مغنية</v>
          </cell>
          <cell r="BI142">
            <v>26</v>
          </cell>
          <cell r="BJ142" t="str">
            <v>عبد المالك نور الهدى</v>
          </cell>
          <cell r="BK142" t="str">
            <v>1999-12-29</v>
          </cell>
          <cell r="BL142" t="str">
            <v>مغنية</v>
          </cell>
          <cell r="BM142" t="str">
            <v>أ</v>
          </cell>
          <cell r="BP142" t="str">
            <v>م2</v>
          </cell>
        </row>
        <row r="143">
          <cell r="A143">
            <v>27</v>
          </cell>
          <cell r="B143" t="str">
            <v>محلة سيدي أحمد</v>
          </cell>
          <cell r="C143" t="str">
            <v>2000-08-07</v>
          </cell>
          <cell r="D143" t="str">
            <v>مغنية</v>
          </cell>
          <cell r="E143" t="str">
            <v>ذ</v>
          </cell>
          <cell r="H143" t="str">
            <v>خ1</v>
          </cell>
          <cell r="K143">
            <v>27</v>
          </cell>
          <cell r="L143" t="str">
            <v>قيشع محمد بدر الدين</v>
          </cell>
          <cell r="M143" t="str">
            <v>2001-09-08</v>
          </cell>
          <cell r="N143" t="str">
            <v>مغنية</v>
          </cell>
          <cell r="O143" t="str">
            <v>ذ</v>
          </cell>
          <cell r="R143" t="str">
            <v>خ1</v>
          </cell>
          <cell r="U143">
            <v>27</v>
          </cell>
          <cell r="V143" t="str">
            <v>قاطع يوسف</v>
          </cell>
          <cell r="W143" t="str">
            <v>2001-10-17</v>
          </cell>
          <cell r="X143" t="str">
            <v>مغنية</v>
          </cell>
          <cell r="Y143" t="str">
            <v>ذ</v>
          </cell>
          <cell r="AB143" t="str">
            <v>خ1</v>
          </cell>
          <cell r="AE143">
            <v>27</v>
          </cell>
          <cell r="AF143" t="str">
            <v>لعراجي محمد</v>
          </cell>
          <cell r="AG143" t="str">
            <v>2001-12-15</v>
          </cell>
          <cell r="AH143" t="str">
            <v>مغنية</v>
          </cell>
          <cell r="AO143">
            <v>27</v>
          </cell>
          <cell r="AP143" t="str">
            <v>عدة يسرى</v>
          </cell>
          <cell r="AQ143" t="str">
            <v>2000-02-21</v>
          </cell>
          <cell r="AR143" t="str">
            <v>مغنية</v>
          </cell>
          <cell r="AY143">
            <v>27</v>
          </cell>
          <cell r="AZ143" t="str">
            <v>كرومي رانيا</v>
          </cell>
          <cell r="BA143" t="str">
            <v>1999-06-05</v>
          </cell>
          <cell r="BB143" t="str">
            <v>مغنية</v>
          </cell>
          <cell r="BC143" t="str">
            <v>أ</v>
          </cell>
          <cell r="BF143" t="str">
            <v>م2</v>
          </cell>
          <cell r="BI143">
            <v>27</v>
          </cell>
          <cell r="BJ143" t="str">
            <v>فعفاع نورهان</v>
          </cell>
          <cell r="BK143" t="str">
            <v>2001-07-17</v>
          </cell>
          <cell r="BL143" t="str">
            <v>مغنية</v>
          </cell>
        </row>
        <row r="144">
          <cell r="A144">
            <v>28</v>
          </cell>
          <cell r="B144" t="str">
            <v>مرغاد رابحة شيماء</v>
          </cell>
          <cell r="C144" t="str">
            <v>2001-01-21</v>
          </cell>
          <cell r="D144" t="str">
            <v>مغنية</v>
          </cell>
          <cell r="E144" t="str">
            <v>أ</v>
          </cell>
          <cell r="H144" t="str">
            <v>خ2</v>
          </cell>
          <cell r="K144">
            <v>28</v>
          </cell>
          <cell r="L144" t="str">
            <v>كبيب فتيحة</v>
          </cell>
          <cell r="M144" t="str">
            <v>2001-11-19</v>
          </cell>
          <cell r="N144" t="str">
            <v>مغنية</v>
          </cell>
          <cell r="O144" t="str">
            <v>أ</v>
          </cell>
          <cell r="R144" t="str">
            <v>م2</v>
          </cell>
          <cell r="U144">
            <v>28</v>
          </cell>
          <cell r="V144" t="str">
            <v>قناد ربيعة نوال</v>
          </cell>
          <cell r="W144" t="str">
            <v>2000-03-20</v>
          </cell>
          <cell r="X144" t="str">
            <v>مغنية</v>
          </cell>
          <cell r="Y144" t="str">
            <v>أ</v>
          </cell>
          <cell r="AB144" t="str">
            <v>م2</v>
          </cell>
          <cell r="AE144">
            <v>28</v>
          </cell>
          <cell r="AF144" t="str">
            <v>محصر رانيا</v>
          </cell>
          <cell r="AG144" t="str">
            <v>2001-03-24</v>
          </cell>
          <cell r="AH144" t="str">
            <v>مغنية</v>
          </cell>
          <cell r="AI144" t="str">
            <v>أ</v>
          </cell>
          <cell r="AL144" t="str">
            <v>م2</v>
          </cell>
          <cell r="AO144">
            <v>28</v>
          </cell>
          <cell r="AP144" t="str">
            <v>عدون زين الدين أحمد</v>
          </cell>
          <cell r="AQ144" t="str">
            <v>2001-08-04</v>
          </cell>
          <cell r="AR144" t="str">
            <v>مغنية</v>
          </cell>
          <cell r="AY144">
            <v>28</v>
          </cell>
          <cell r="AZ144" t="str">
            <v>لامي فاطمة</v>
          </cell>
          <cell r="BA144" t="str">
            <v>2000-05-03</v>
          </cell>
          <cell r="BB144" t="str">
            <v>مغنية</v>
          </cell>
          <cell r="BC144" t="str">
            <v>أ</v>
          </cell>
          <cell r="BF144" t="str">
            <v>م2</v>
          </cell>
          <cell r="BI144">
            <v>28</v>
          </cell>
          <cell r="BJ144" t="str">
            <v>لامي إكرام</v>
          </cell>
          <cell r="BK144" t="str">
            <v>2001-07-21</v>
          </cell>
          <cell r="BL144" t="str">
            <v>مغنية</v>
          </cell>
        </row>
        <row r="145">
          <cell r="A145">
            <v>29</v>
          </cell>
          <cell r="B145" t="str">
            <v>مزراق سارة</v>
          </cell>
          <cell r="C145" t="str">
            <v>2001-10-14</v>
          </cell>
          <cell r="D145" t="str">
            <v>مغنية</v>
          </cell>
          <cell r="E145" t="str">
            <v>أ</v>
          </cell>
          <cell r="H145" t="str">
            <v>م2</v>
          </cell>
          <cell r="K145">
            <v>29</v>
          </cell>
          <cell r="L145" t="str">
            <v>ليبدري أصيلة</v>
          </cell>
          <cell r="M145" t="str">
            <v>2001-06-09</v>
          </cell>
          <cell r="N145" t="str">
            <v>مغنية</v>
          </cell>
          <cell r="O145" t="str">
            <v>أ</v>
          </cell>
          <cell r="R145" t="str">
            <v>م2</v>
          </cell>
          <cell r="U145">
            <v>29</v>
          </cell>
          <cell r="V145" t="str">
            <v>قناد ياسين</v>
          </cell>
          <cell r="W145" t="str">
            <v>2000-09-18</v>
          </cell>
          <cell r="X145" t="str">
            <v>مغنية</v>
          </cell>
          <cell r="Y145" t="str">
            <v>ذ</v>
          </cell>
          <cell r="AB145" t="str">
            <v>خ1</v>
          </cell>
          <cell r="AE145">
            <v>29</v>
          </cell>
          <cell r="AF145" t="str">
            <v>مصار يونس</v>
          </cell>
          <cell r="AG145" t="str">
            <v>1998-12-25</v>
          </cell>
          <cell r="AH145" t="str">
            <v>مغنية</v>
          </cell>
          <cell r="AI145" t="str">
            <v>ذ</v>
          </cell>
          <cell r="AL145" t="str">
            <v>م1</v>
          </cell>
          <cell r="AO145">
            <v>29</v>
          </cell>
          <cell r="AP145" t="str">
            <v>فريد حار مروان</v>
          </cell>
          <cell r="AQ145" t="str">
            <v>2001-05-11</v>
          </cell>
          <cell r="AR145" t="str">
            <v>مغنية</v>
          </cell>
          <cell r="AY145">
            <v>29</v>
          </cell>
          <cell r="AZ145" t="str">
            <v>لعور بوعلام الجيلالي</v>
          </cell>
          <cell r="BA145" t="str">
            <v>1999-10-08</v>
          </cell>
          <cell r="BB145" t="str">
            <v>مغنية</v>
          </cell>
          <cell r="BC145" t="str">
            <v>ذ</v>
          </cell>
          <cell r="BF145" t="str">
            <v>ن د1</v>
          </cell>
          <cell r="BI145">
            <v>29</v>
          </cell>
          <cell r="BJ145" t="str">
            <v>مجدوب أسماء</v>
          </cell>
          <cell r="BK145" t="str">
            <v>1999-04-20</v>
          </cell>
          <cell r="BL145" t="str">
            <v>مغنية</v>
          </cell>
        </row>
        <row r="146">
          <cell r="A146">
            <v>30</v>
          </cell>
          <cell r="B146" t="str">
            <v>مقبول إكرام</v>
          </cell>
          <cell r="C146" t="str">
            <v>2000-12-25</v>
          </cell>
          <cell r="D146" t="str">
            <v>مغنية</v>
          </cell>
          <cell r="E146" t="str">
            <v>أ</v>
          </cell>
          <cell r="H146" t="str">
            <v>خ2</v>
          </cell>
          <cell r="K146">
            <v>30</v>
          </cell>
          <cell r="L146" t="str">
            <v>مقدم لخضر عصام</v>
          </cell>
          <cell r="M146" t="str">
            <v>2001-09-29</v>
          </cell>
          <cell r="N146" t="str">
            <v>مغنية</v>
          </cell>
          <cell r="O146" t="str">
            <v>ذ</v>
          </cell>
          <cell r="R146" t="str">
            <v>م1</v>
          </cell>
          <cell r="U146">
            <v>30</v>
          </cell>
          <cell r="V146" t="str">
            <v>محروق عبد القادر</v>
          </cell>
          <cell r="W146" t="str">
            <v>1998-04-28</v>
          </cell>
          <cell r="X146" t="str">
            <v>مغنية</v>
          </cell>
          <cell r="Y146" t="str">
            <v>ذ</v>
          </cell>
          <cell r="Z146" t="str">
            <v>ع1</v>
          </cell>
          <cell r="AB146" t="str">
            <v>خ1</v>
          </cell>
          <cell r="AE146">
            <v>30</v>
          </cell>
          <cell r="AF146" t="str">
            <v>معروفي رضا</v>
          </cell>
          <cell r="AG146" t="str">
            <v>1999-06-23</v>
          </cell>
          <cell r="AH146" t="str">
            <v>مغنية</v>
          </cell>
          <cell r="AO146">
            <v>30</v>
          </cell>
          <cell r="AP146" t="str">
            <v>فعفاع فريال عبير</v>
          </cell>
          <cell r="AQ146" t="str">
            <v>2000-08-13</v>
          </cell>
          <cell r="AR146" t="str">
            <v>تيسمسيلت</v>
          </cell>
          <cell r="AY146">
            <v>30</v>
          </cell>
          <cell r="AZ146" t="str">
            <v>لعور هاجر</v>
          </cell>
          <cell r="BA146" t="str">
            <v>2001-07-18</v>
          </cell>
          <cell r="BB146" t="str">
            <v>مغنية</v>
          </cell>
          <cell r="BI146">
            <v>30</v>
          </cell>
          <cell r="BJ146" t="str">
            <v>مزيا سمية</v>
          </cell>
          <cell r="BK146" t="str">
            <v>1999-09-25</v>
          </cell>
          <cell r="BL146" t="str">
            <v>مغنية</v>
          </cell>
          <cell r="BM146" t="str">
            <v>أ</v>
          </cell>
          <cell r="BP146" t="str">
            <v>خ2</v>
          </cell>
        </row>
        <row r="147">
          <cell r="A147">
            <v>31</v>
          </cell>
          <cell r="B147" t="str">
            <v>مقدم فاطمة الزهراء</v>
          </cell>
          <cell r="C147" t="str">
            <v>2001-03-17</v>
          </cell>
          <cell r="D147" t="str">
            <v>مغنية</v>
          </cell>
          <cell r="E147" t="str">
            <v>أ</v>
          </cell>
          <cell r="H147" t="str">
            <v>م2</v>
          </cell>
          <cell r="K147">
            <v>31</v>
          </cell>
          <cell r="L147" t="str">
            <v>مكسالي عبد الرحيم</v>
          </cell>
          <cell r="M147" t="str">
            <v>2000-09-23</v>
          </cell>
          <cell r="N147" t="str">
            <v>مغنية</v>
          </cell>
          <cell r="O147" t="str">
            <v>ذ</v>
          </cell>
          <cell r="R147" t="str">
            <v>م1</v>
          </cell>
          <cell r="U147">
            <v>31</v>
          </cell>
          <cell r="V147" t="str">
            <v>مدني زكرياء</v>
          </cell>
          <cell r="W147" t="str">
            <v>2001-08-15</v>
          </cell>
          <cell r="X147" t="str">
            <v>مغنية</v>
          </cell>
          <cell r="Y147" t="str">
            <v>ذ</v>
          </cell>
          <cell r="AB147" t="str">
            <v>ن د1</v>
          </cell>
          <cell r="AE147">
            <v>31</v>
          </cell>
          <cell r="AF147" t="str">
            <v>مقنافي فاطمة الزهراء</v>
          </cell>
          <cell r="AG147" t="str">
            <v>2001-08-06</v>
          </cell>
          <cell r="AH147" t="str">
            <v>معنية</v>
          </cell>
          <cell r="AI147" t="str">
            <v>أ</v>
          </cell>
          <cell r="AL147" t="str">
            <v>م2</v>
          </cell>
          <cell r="AO147">
            <v>31</v>
          </cell>
          <cell r="AP147" t="str">
            <v>لصعر ياسين</v>
          </cell>
          <cell r="AQ147" t="str">
            <v>2000-11-11</v>
          </cell>
          <cell r="AR147" t="str">
            <v>مغنية</v>
          </cell>
          <cell r="AY147">
            <v>31</v>
          </cell>
          <cell r="AZ147" t="str">
            <v>لياني أحمد</v>
          </cell>
          <cell r="BA147" t="str">
            <v>1998-06-17</v>
          </cell>
          <cell r="BB147" t="str">
            <v>مغنية</v>
          </cell>
          <cell r="BI147">
            <v>31</v>
          </cell>
          <cell r="BJ147" t="str">
            <v>مشماش ياسمين</v>
          </cell>
          <cell r="BK147" t="str">
            <v>2001-07-30</v>
          </cell>
          <cell r="BL147" t="str">
            <v>مغنية</v>
          </cell>
          <cell r="BM147" t="str">
            <v>أ</v>
          </cell>
          <cell r="BP147" t="str">
            <v>خ2</v>
          </cell>
        </row>
        <row r="148">
          <cell r="A148">
            <v>32</v>
          </cell>
          <cell r="B148" t="str">
            <v>منور شهرالدين</v>
          </cell>
          <cell r="C148" t="str">
            <v>2000-06-04</v>
          </cell>
          <cell r="D148" t="str">
            <v>مغنية</v>
          </cell>
          <cell r="E148" t="str">
            <v>ذ</v>
          </cell>
          <cell r="F148" t="str">
            <v>ع1</v>
          </cell>
          <cell r="H148" t="str">
            <v>ن د1</v>
          </cell>
          <cell r="K148">
            <v>32</v>
          </cell>
          <cell r="L148" t="str">
            <v>نميش مروة أسماء</v>
          </cell>
          <cell r="M148" t="str">
            <v>1999-10-16</v>
          </cell>
          <cell r="N148" t="str">
            <v>مغنية</v>
          </cell>
          <cell r="O148" t="str">
            <v>أ</v>
          </cell>
          <cell r="P148" t="str">
            <v>ع2</v>
          </cell>
          <cell r="R148" t="str">
            <v>خ2</v>
          </cell>
          <cell r="U148">
            <v>32</v>
          </cell>
          <cell r="V148" t="str">
            <v>مزاري فاطنة</v>
          </cell>
          <cell r="W148" t="str">
            <v>2000-04-10</v>
          </cell>
          <cell r="X148" t="str">
            <v>مغنية</v>
          </cell>
          <cell r="Y148" t="str">
            <v>أ</v>
          </cell>
          <cell r="AB148" t="str">
            <v>م2</v>
          </cell>
          <cell r="AE148">
            <v>32</v>
          </cell>
          <cell r="AF148" t="str">
            <v>ناير بلحاج</v>
          </cell>
          <cell r="AG148" t="str">
            <v>2001-12-05</v>
          </cell>
          <cell r="AH148" t="str">
            <v>مغنية</v>
          </cell>
          <cell r="AI148" t="str">
            <v>ذ</v>
          </cell>
          <cell r="AL148" t="str">
            <v>ن د1</v>
          </cell>
          <cell r="AO148">
            <v>32</v>
          </cell>
          <cell r="AP148" t="str">
            <v>لعراجي بومدين</v>
          </cell>
          <cell r="AQ148" t="str">
            <v>2001-01-06</v>
          </cell>
          <cell r="AR148" t="str">
            <v>مغنية</v>
          </cell>
          <cell r="AY148">
            <v>32</v>
          </cell>
          <cell r="AZ148" t="str">
            <v>ماحي بشرى</v>
          </cell>
          <cell r="BA148" t="str">
            <v>2000-01-18</v>
          </cell>
          <cell r="BB148" t="str">
            <v>مغنية</v>
          </cell>
          <cell r="BC148" t="str">
            <v>أ</v>
          </cell>
          <cell r="BF148" t="str">
            <v>م2</v>
          </cell>
          <cell r="BI148">
            <v>32</v>
          </cell>
          <cell r="BJ148" t="str">
            <v>موساتي فضيلة</v>
          </cell>
          <cell r="BK148" t="str">
            <v>1999-11-29</v>
          </cell>
          <cell r="BL148" t="str">
            <v>مغنية</v>
          </cell>
          <cell r="BM148" t="str">
            <v>أ</v>
          </cell>
          <cell r="BP148" t="str">
            <v>م2</v>
          </cell>
        </row>
        <row r="149">
          <cell r="A149">
            <v>33</v>
          </cell>
          <cell r="K149">
            <v>33</v>
          </cell>
          <cell r="L149" t="str">
            <v>هواري محمد صلاح الدين</v>
          </cell>
          <cell r="M149" t="str">
            <v>2001-06-20</v>
          </cell>
          <cell r="N149" t="str">
            <v>مغنية</v>
          </cell>
          <cell r="O149" t="str">
            <v>ذ</v>
          </cell>
          <cell r="R149" t="str">
            <v>م1</v>
          </cell>
          <cell r="U149">
            <v>33</v>
          </cell>
          <cell r="V149" t="str">
            <v>معطى الله محمد الأمين</v>
          </cell>
          <cell r="W149" t="str">
            <v>1999-08-30</v>
          </cell>
          <cell r="X149" t="str">
            <v>مغنية</v>
          </cell>
          <cell r="Y149" t="str">
            <v>ذ</v>
          </cell>
          <cell r="AB149" t="str">
            <v>خ1</v>
          </cell>
          <cell r="AE149">
            <v>33</v>
          </cell>
          <cell r="AF149" t="str">
            <v>داري عماد الدين</v>
          </cell>
          <cell r="AI149" t="str">
            <v>ذ</v>
          </cell>
          <cell r="AL149" t="str">
            <v>ن د1</v>
          </cell>
          <cell r="AO149">
            <v>33</v>
          </cell>
          <cell r="AP149" t="str">
            <v>لعراجي فردوس</v>
          </cell>
          <cell r="AQ149" t="str">
            <v>2000-01-17</v>
          </cell>
          <cell r="AR149" t="str">
            <v>حمام بوغرارة</v>
          </cell>
          <cell r="AY149">
            <v>33</v>
          </cell>
          <cell r="AZ149" t="str">
            <v>مزاري خير الدين</v>
          </cell>
          <cell r="BA149" t="str">
            <v>2000-01-12</v>
          </cell>
          <cell r="BB149" t="str">
            <v>مغنية</v>
          </cell>
          <cell r="BC149" t="str">
            <v>ذ</v>
          </cell>
          <cell r="BF149" t="str">
            <v>م1</v>
          </cell>
          <cell r="BI149">
            <v>33</v>
          </cell>
          <cell r="BJ149" t="str">
            <v>موساوي دلال</v>
          </cell>
          <cell r="BK149" t="str">
            <v>2000-02-20</v>
          </cell>
          <cell r="BL149" t="str">
            <v>مغنية</v>
          </cell>
        </row>
        <row r="150">
          <cell r="A150">
            <v>34</v>
          </cell>
          <cell r="K150">
            <v>34</v>
          </cell>
          <cell r="U150">
            <v>34</v>
          </cell>
          <cell r="V150" t="str">
            <v xml:space="preserve">اوشريف ايمن </v>
          </cell>
          <cell r="Y150" t="str">
            <v>ذ</v>
          </cell>
          <cell r="AB150" t="str">
            <v>خ1</v>
          </cell>
          <cell r="AE150">
            <v>34</v>
          </cell>
          <cell r="AO150">
            <v>34</v>
          </cell>
          <cell r="AP150" t="str">
            <v>مرابط صفاء</v>
          </cell>
          <cell r="AQ150" t="str">
            <v>2001-06-25</v>
          </cell>
          <cell r="AR150" t="str">
            <v>مغنية</v>
          </cell>
          <cell r="AY150">
            <v>34</v>
          </cell>
          <cell r="AZ150" t="str">
            <v>مزاري عماد الدين</v>
          </cell>
          <cell r="BA150" t="str">
            <v>2000-08-19</v>
          </cell>
          <cell r="BB150" t="str">
            <v>مغنية</v>
          </cell>
          <cell r="BC150" t="str">
            <v>ذ</v>
          </cell>
          <cell r="BF150" t="str">
            <v>م1</v>
          </cell>
          <cell r="BI150">
            <v>34</v>
          </cell>
          <cell r="BJ150" t="str">
            <v>ميري وفاء</v>
          </cell>
          <cell r="BK150" t="str">
            <v>2001-10-22</v>
          </cell>
          <cell r="BL150" t="str">
            <v>مغنية</v>
          </cell>
        </row>
        <row r="151">
          <cell r="A151">
            <v>35</v>
          </cell>
          <cell r="K151">
            <v>35</v>
          </cell>
          <cell r="U151">
            <v>35</v>
          </cell>
          <cell r="AE151">
            <v>35</v>
          </cell>
          <cell r="AO151">
            <v>35</v>
          </cell>
          <cell r="AP151" t="str">
            <v>ولد علي محمد</v>
          </cell>
          <cell r="AQ151" t="str">
            <v>2001-05-21</v>
          </cell>
          <cell r="AR151" t="str">
            <v>مغنية</v>
          </cell>
          <cell r="AY151">
            <v>35</v>
          </cell>
          <cell r="AZ151" t="str">
            <v>مزاري لبنى</v>
          </cell>
          <cell r="BA151" t="str">
            <v>1999-11-08</v>
          </cell>
          <cell r="BB151" t="str">
            <v>مغنية</v>
          </cell>
          <cell r="BC151" t="str">
            <v>أ</v>
          </cell>
          <cell r="BF151" t="str">
            <v>م2</v>
          </cell>
          <cell r="BI151">
            <v>35</v>
          </cell>
          <cell r="BJ151" t="str">
            <v>ولد علي عفاف</v>
          </cell>
          <cell r="BK151" t="str">
            <v>2001-06-01</v>
          </cell>
          <cell r="BL151" t="str">
            <v>مغنية</v>
          </cell>
        </row>
        <row r="152">
          <cell r="A152">
            <v>36</v>
          </cell>
          <cell r="K152">
            <v>36</v>
          </cell>
          <cell r="U152">
            <v>36</v>
          </cell>
          <cell r="AE152">
            <v>36</v>
          </cell>
          <cell r="AO152">
            <v>36</v>
          </cell>
          <cell r="AP152" t="str">
            <v>ياحي فيصل</v>
          </cell>
          <cell r="AQ152" t="str">
            <v>1999-03-28</v>
          </cell>
          <cell r="AR152" t="str">
            <v>مغنية</v>
          </cell>
          <cell r="AY152">
            <v>36</v>
          </cell>
          <cell r="AZ152" t="str">
            <v>ملعب ليلى</v>
          </cell>
          <cell r="BA152" t="str">
            <v>1997-09-13</v>
          </cell>
          <cell r="BB152" t="str">
            <v>مغنية</v>
          </cell>
          <cell r="BI152">
            <v>36</v>
          </cell>
        </row>
        <row r="153">
          <cell r="A153">
            <v>37</v>
          </cell>
          <cell r="K153">
            <v>37</v>
          </cell>
          <cell r="U153">
            <v>37</v>
          </cell>
          <cell r="AE153">
            <v>37</v>
          </cell>
          <cell r="AO153">
            <v>37</v>
          </cell>
          <cell r="AY153">
            <v>37</v>
          </cell>
          <cell r="AZ153" t="str">
            <v>موساوي سماح</v>
          </cell>
          <cell r="BA153" t="str">
            <v>1998-08-07</v>
          </cell>
          <cell r="BB153" t="str">
            <v>مغنية</v>
          </cell>
          <cell r="BI153">
            <v>37</v>
          </cell>
        </row>
        <row r="154">
          <cell r="A154">
            <v>38</v>
          </cell>
          <cell r="K154">
            <v>38</v>
          </cell>
          <cell r="U154">
            <v>38</v>
          </cell>
          <cell r="AE154">
            <v>38</v>
          </cell>
          <cell r="AO154">
            <v>38</v>
          </cell>
          <cell r="AY154">
            <v>38</v>
          </cell>
          <cell r="AZ154" t="str">
            <v>نوضاري مريم</v>
          </cell>
          <cell r="BA154" t="str">
            <v>2001-09-18</v>
          </cell>
          <cell r="BB154" t="str">
            <v>مغنية</v>
          </cell>
          <cell r="BC154" t="str">
            <v>أ</v>
          </cell>
          <cell r="BF154" t="str">
            <v>م2</v>
          </cell>
          <cell r="BI154">
            <v>38</v>
          </cell>
        </row>
        <row r="155">
          <cell r="A155">
            <v>39</v>
          </cell>
          <cell r="K155">
            <v>39</v>
          </cell>
          <cell r="U155">
            <v>39</v>
          </cell>
          <cell r="AE155">
            <v>39</v>
          </cell>
          <cell r="AO155">
            <v>39</v>
          </cell>
          <cell r="AY155">
            <v>39</v>
          </cell>
          <cell r="BI155">
            <v>39</v>
          </cell>
        </row>
        <row r="156">
          <cell r="A156">
            <v>40</v>
          </cell>
          <cell r="K156">
            <v>40</v>
          </cell>
          <cell r="U156">
            <v>40</v>
          </cell>
          <cell r="AE156">
            <v>40</v>
          </cell>
          <cell r="AO156">
            <v>40</v>
          </cell>
          <cell r="AY156">
            <v>40</v>
          </cell>
          <cell r="BI156">
            <v>40</v>
          </cell>
        </row>
        <row r="157">
          <cell r="A157">
            <v>41</v>
          </cell>
          <cell r="K157">
            <v>41</v>
          </cell>
          <cell r="U157">
            <v>41</v>
          </cell>
          <cell r="AE157">
            <v>41</v>
          </cell>
          <cell r="AO157">
            <v>41</v>
          </cell>
          <cell r="AY157">
            <v>41</v>
          </cell>
          <cell r="BI157">
            <v>41</v>
          </cell>
        </row>
        <row r="158">
          <cell r="A158">
            <v>42</v>
          </cell>
          <cell r="K158">
            <v>42</v>
          </cell>
          <cell r="U158">
            <v>42</v>
          </cell>
          <cell r="AE158">
            <v>42</v>
          </cell>
          <cell r="AO158">
            <v>42</v>
          </cell>
          <cell r="AY158">
            <v>42</v>
          </cell>
          <cell r="BI158">
            <v>42</v>
          </cell>
        </row>
        <row r="159">
          <cell r="A159">
            <v>43</v>
          </cell>
          <cell r="K159">
            <v>43</v>
          </cell>
          <cell r="U159">
            <v>43</v>
          </cell>
          <cell r="AE159">
            <v>43</v>
          </cell>
          <cell r="AO159">
            <v>43</v>
          </cell>
          <cell r="AY159">
            <v>43</v>
          </cell>
          <cell r="BI159">
            <v>43</v>
          </cell>
        </row>
        <row r="160">
          <cell r="A160">
            <v>44</v>
          </cell>
          <cell r="K160">
            <v>44</v>
          </cell>
          <cell r="U160">
            <v>44</v>
          </cell>
          <cell r="AE160">
            <v>44</v>
          </cell>
          <cell r="AO160">
            <v>44</v>
          </cell>
          <cell r="AY160">
            <v>44</v>
          </cell>
          <cell r="BI160">
            <v>44</v>
          </cell>
        </row>
        <row r="161">
          <cell r="A161">
            <v>45</v>
          </cell>
          <cell r="K161">
            <v>45</v>
          </cell>
          <cell r="U161">
            <v>45</v>
          </cell>
          <cell r="AE161">
            <v>45</v>
          </cell>
          <cell r="AO161">
            <v>45</v>
          </cell>
          <cell r="AY161">
            <v>45</v>
          </cell>
          <cell r="BI161">
            <v>45</v>
          </cell>
        </row>
        <row r="162">
          <cell r="A162">
            <v>46</v>
          </cell>
          <cell r="K162">
            <v>46</v>
          </cell>
          <cell r="U162">
            <v>46</v>
          </cell>
          <cell r="AE162">
            <v>46</v>
          </cell>
          <cell r="AO162">
            <v>46</v>
          </cell>
          <cell r="AY162">
            <v>46</v>
          </cell>
          <cell r="BI162">
            <v>46</v>
          </cell>
        </row>
        <row r="163">
          <cell r="A163">
            <v>47</v>
          </cell>
          <cell r="K163">
            <v>47</v>
          </cell>
          <cell r="U163">
            <v>47</v>
          </cell>
          <cell r="AE163">
            <v>47</v>
          </cell>
          <cell r="AO163">
            <v>47</v>
          </cell>
          <cell r="AY163">
            <v>47</v>
          </cell>
          <cell r="BI163">
            <v>47</v>
          </cell>
        </row>
        <row r="164">
          <cell r="A164">
            <v>48</v>
          </cell>
          <cell r="K164">
            <v>48</v>
          </cell>
          <cell r="U164">
            <v>48</v>
          </cell>
          <cell r="AE164">
            <v>48</v>
          </cell>
          <cell r="AO164">
            <v>48</v>
          </cell>
          <cell r="AY164">
            <v>48</v>
          </cell>
          <cell r="BI164">
            <v>48</v>
          </cell>
        </row>
        <row r="165">
          <cell r="A165">
            <v>49</v>
          </cell>
          <cell r="K165">
            <v>49</v>
          </cell>
          <cell r="U165">
            <v>49</v>
          </cell>
          <cell r="AE165">
            <v>49</v>
          </cell>
          <cell r="AO165">
            <v>49</v>
          </cell>
          <cell r="AY165">
            <v>49</v>
          </cell>
          <cell r="BI165">
            <v>49</v>
          </cell>
        </row>
        <row r="166">
          <cell r="A166">
            <v>50</v>
          </cell>
          <cell r="K166">
            <v>50</v>
          </cell>
          <cell r="U166">
            <v>50</v>
          </cell>
          <cell r="AE166">
            <v>50</v>
          </cell>
          <cell r="AO166">
            <v>50</v>
          </cell>
          <cell r="AY166">
            <v>50</v>
          </cell>
          <cell r="BI166">
            <v>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rtlCol="0" anchor="ctr"/>
      <a:lstStyle>
        <a:defPPr algn="r" rtl="1">
          <a:defRPr sz="1100"/>
        </a:defPPr>
      </a:lstStyle>
      <a:style>
        <a:lnRef idx="2">
          <a:schemeClr val="accent1">
            <a:shade val="50000"/>
          </a:schemeClr>
        </a:lnRef>
        <a:fillRef idx="1003">
          <a:schemeClr val="l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tabColor rgb="FFFFC000"/>
  </sheetPr>
  <dimension ref="B1:BV149"/>
  <sheetViews>
    <sheetView rightToLeft="1" topLeftCell="AO1" zoomScale="50" zoomScaleNormal="50" workbookViewId="0">
      <selection activeCell="BJ5" sqref="BJ5"/>
    </sheetView>
  </sheetViews>
  <sheetFormatPr baseColWidth="10" defaultColWidth="11.42578125" defaultRowHeight="20.25"/>
  <cols>
    <col min="1" max="1" width="1.140625" style="30" customWidth="1"/>
    <col min="2" max="2" width="20.85546875" style="30" customWidth="1"/>
    <col min="3" max="3" width="1.140625" style="31" customWidth="1"/>
    <col min="4" max="4" width="19.7109375" style="30" bestFit="1" customWidth="1"/>
    <col min="5" max="5" width="1.28515625" style="30" customWidth="1"/>
    <col min="6" max="6" width="16.85546875" style="30" customWidth="1"/>
    <col min="7" max="7" width="0.7109375" style="30" customWidth="1"/>
    <col min="8" max="8" width="18" style="30" customWidth="1"/>
    <col min="9" max="9" width="1.140625" style="30" customWidth="1"/>
    <col min="10" max="10" width="23" style="30" customWidth="1"/>
    <col min="11" max="11" width="0.85546875" style="30" customWidth="1"/>
    <col min="12" max="12" width="11.42578125" style="30" customWidth="1"/>
    <col min="13" max="13" width="1.140625" style="30" customWidth="1"/>
    <col min="14" max="14" width="20.42578125" style="30" customWidth="1"/>
    <col min="15" max="15" width="1.7109375" style="30" customWidth="1"/>
    <col min="16" max="16" width="5" style="643" customWidth="1"/>
    <col min="17" max="17" width="11.7109375" style="643" bestFit="1" customWidth="1"/>
    <col min="18" max="18" width="15.28515625" style="643" customWidth="1"/>
    <col min="19" max="22" width="7.28515625" style="643" customWidth="1"/>
    <col min="23" max="26" width="9.42578125" style="643" customWidth="1"/>
    <col min="27" max="27" width="2.140625" style="643" customWidth="1"/>
    <col min="28" max="28" width="7.5703125" style="643" customWidth="1"/>
    <col min="29" max="30" width="11.42578125" style="643"/>
    <col min="31" max="34" width="8.28515625" style="643" customWidth="1"/>
    <col min="35" max="38" width="10.140625" style="643" customWidth="1"/>
    <col min="39" max="39" width="1" style="643" customWidth="1"/>
    <col min="40" max="40" width="6.5703125" style="643" customWidth="1"/>
    <col min="41" max="42" width="11.42578125" style="643"/>
    <col min="43" max="46" width="8.42578125" style="643" customWidth="1"/>
    <col min="47" max="50" width="10.28515625" style="643" customWidth="1"/>
    <col min="51" max="51" width="1.7109375" style="643" customWidth="1"/>
    <col min="52" max="52" width="6.42578125" style="643" customWidth="1"/>
    <col min="53" max="53" width="11.42578125" style="643"/>
    <col min="54" max="54" width="9.28515625" style="643" customWidth="1"/>
    <col min="55" max="58" width="8.7109375" style="643" customWidth="1"/>
    <col min="59" max="62" width="9.28515625" style="643" customWidth="1"/>
    <col min="63" max="63" width="2.140625" style="643" customWidth="1"/>
    <col min="64" max="74" width="11.42578125" style="643"/>
    <col min="75" max="16384" width="11.42578125" style="30"/>
  </cols>
  <sheetData>
    <row r="1" spans="2:74">
      <c r="Q1" s="675" t="s">
        <v>449</v>
      </c>
      <c r="R1" s="675"/>
      <c r="S1" s="675"/>
      <c r="T1" s="675"/>
      <c r="U1" s="675"/>
      <c r="V1" s="675"/>
      <c r="W1" s="675"/>
      <c r="X1" s="675"/>
      <c r="Y1" s="675"/>
      <c r="Z1" s="675"/>
      <c r="AA1" s="675"/>
      <c r="AB1" s="675"/>
      <c r="AC1" s="675"/>
      <c r="AD1" s="675"/>
      <c r="AE1" s="675"/>
      <c r="AF1" s="675"/>
      <c r="AG1" s="675"/>
      <c r="AH1" s="675"/>
      <c r="AI1" s="675"/>
      <c r="AJ1" s="675"/>
      <c r="AK1" s="675"/>
      <c r="AL1" s="675"/>
      <c r="AM1" s="675"/>
      <c r="AN1" s="675"/>
      <c r="AO1" s="675"/>
      <c r="AP1" s="675"/>
      <c r="AQ1" s="675"/>
      <c r="AR1" s="675"/>
      <c r="AS1" s="675"/>
      <c r="AT1" s="675"/>
      <c r="AU1" s="675"/>
      <c r="AV1" s="675"/>
      <c r="AW1" s="675"/>
      <c r="AX1" s="675"/>
      <c r="AY1" s="675"/>
      <c r="AZ1" s="675"/>
      <c r="BA1" s="675"/>
      <c r="BB1" s="675"/>
      <c r="BC1" s="675"/>
      <c r="BD1" s="675"/>
      <c r="BE1" s="675"/>
      <c r="BF1" s="675"/>
      <c r="BG1" s="675"/>
      <c r="BH1" s="675"/>
      <c r="BI1" s="675"/>
      <c r="BJ1" s="675"/>
      <c r="BK1" s="675"/>
      <c r="BL1" s="675"/>
      <c r="BM1" s="675"/>
      <c r="BN1" s="675"/>
      <c r="BO1" s="675"/>
      <c r="BP1" s="675"/>
      <c r="BQ1" s="675"/>
      <c r="BR1" s="675"/>
      <c r="BS1" s="675"/>
      <c r="BT1" s="675"/>
      <c r="BU1" s="675"/>
      <c r="BV1" s="675"/>
    </row>
    <row r="2" spans="2:74" ht="39.75" customHeight="1">
      <c r="Q2" s="675"/>
      <c r="R2" s="675"/>
      <c r="S2" s="675"/>
      <c r="T2" s="675"/>
      <c r="U2" s="675"/>
      <c r="V2" s="675"/>
      <c r="W2" s="675"/>
      <c r="X2" s="675"/>
      <c r="Y2" s="675"/>
      <c r="Z2" s="675"/>
      <c r="AA2" s="675"/>
      <c r="AB2" s="675"/>
      <c r="AC2" s="675"/>
      <c r="AD2" s="675"/>
      <c r="AE2" s="675"/>
      <c r="AF2" s="675"/>
      <c r="AG2" s="675"/>
      <c r="AH2" s="675"/>
      <c r="AI2" s="675"/>
      <c r="AJ2" s="675"/>
      <c r="AK2" s="675"/>
      <c r="AL2" s="675"/>
      <c r="AM2" s="675"/>
      <c r="AN2" s="675"/>
      <c r="AO2" s="675"/>
      <c r="AP2" s="675"/>
      <c r="AQ2" s="675"/>
      <c r="AR2" s="675"/>
      <c r="AS2" s="675"/>
      <c r="AT2" s="675"/>
      <c r="AU2" s="675"/>
      <c r="AV2" s="675"/>
      <c r="AW2" s="675"/>
      <c r="AX2" s="675"/>
      <c r="AY2" s="675"/>
      <c r="AZ2" s="675"/>
      <c r="BA2" s="675"/>
      <c r="BB2" s="675"/>
      <c r="BC2" s="675"/>
      <c r="BD2" s="675"/>
      <c r="BE2" s="675"/>
      <c r="BF2" s="675"/>
      <c r="BG2" s="675"/>
      <c r="BH2" s="675"/>
      <c r="BI2" s="675"/>
      <c r="BJ2" s="675"/>
      <c r="BK2" s="675"/>
      <c r="BL2" s="675"/>
      <c r="BM2" s="675"/>
      <c r="BN2" s="675"/>
      <c r="BO2" s="675"/>
      <c r="BP2" s="675"/>
      <c r="BQ2" s="675"/>
      <c r="BR2" s="675"/>
      <c r="BS2" s="675"/>
      <c r="BT2" s="675"/>
      <c r="BU2" s="675"/>
      <c r="BV2" s="675"/>
    </row>
    <row r="3" spans="2:74" ht="25.5">
      <c r="B3" s="39" t="s">
        <v>107</v>
      </c>
      <c r="C3" s="39"/>
      <c r="D3" s="39" t="s">
        <v>109</v>
      </c>
      <c r="E3" s="39"/>
      <c r="F3" s="39" t="s">
        <v>108</v>
      </c>
      <c r="G3" s="39"/>
      <c r="H3" s="39" t="s">
        <v>137</v>
      </c>
      <c r="I3" s="39"/>
      <c r="J3" s="39" t="s">
        <v>340</v>
      </c>
      <c r="K3" s="39"/>
      <c r="L3" s="39" t="s">
        <v>341</v>
      </c>
      <c r="M3" s="39"/>
      <c r="N3" s="39" t="s">
        <v>342</v>
      </c>
      <c r="S3" s="674" t="s">
        <v>89</v>
      </c>
      <c r="T3" s="674"/>
      <c r="U3" s="674"/>
      <c r="V3" s="674"/>
      <c r="W3" s="674"/>
      <c r="X3" s="674"/>
      <c r="Y3" s="674"/>
      <c r="Z3" s="674"/>
      <c r="AE3" s="674" t="s">
        <v>92</v>
      </c>
      <c r="AF3" s="674"/>
      <c r="AG3" s="674"/>
      <c r="AH3" s="674"/>
      <c r="AI3" s="674"/>
      <c r="AJ3" s="674"/>
      <c r="AK3" s="674"/>
      <c r="AL3" s="674"/>
      <c r="AQ3" s="674" t="s">
        <v>5</v>
      </c>
      <c r="AR3" s="674"/>
      <c r="AS3" s="674"/>
      <c r="AT3" s="674"/>
      <c r="AU3" s="674"/>
      <c r="AV3" s="674"/>
      <c r="AW3" s="674"/>
      <c r="AX3" s="674"/>
      <c r="BC3" s="674" t="s">
        <v>90</v>
      </c>
      <c r="BD3" s="674"/>
      <c r="BE3" s="674"/>
      <c r="BF3" s="674"/>
      <c r="BG3" s="674"/>
      <c r="BH3" s="674"/>
      <c r="BI3" s="674"/>
      <c r="BJ3" s="674"/>
      <c r="BO3" s="674" t="s">
        <v>282</v>
      </c>
      <c r="BP3" s="674"/>
      <c r="BQ3" s="674"/>
      <c r="BR3" s="674"/>
      <c r="BS3" s="674"/>
      <c r="BT3" s="674"/>
      <c r="BU3" s="674"/>
      <c r="BV3" s="674"/>
    </row>
    <row r="4" spans="2:74" ht="27.75">
      <c r="B4" s="32" t="s">
        <v>121</v>
      </c>
      <c r="C4" s="33"/>
      <c r="D4" s="34" t="s">
        <v>20</v>
      </c>
      <c r="E4" s="313"/>
      <c r="F4" s="38" t="s">
        <v>2</v>
      </c>
      <c r="H4" s="40" t="s">
        <v>89</v>
      </c>
      <c r="J4" s="202"/>
      <c r="L4" s="203" t="s">
        <v>144</v>
      </c>
      <c r="N4" s="204" t="s">
        <v>141</v>
      </c>
      <c r="S4" s="655" t="s">
        <v>49</v>
      </c>
      <c r="T4" s="655" t="s">
        <v>50</v>
      </c>
      <c r="U4" s="655" t="s">
        <v>51</v>
      </c>
      <c r="V4" s="655" t="s">
        <v>52</v>
      </c>
      <c r="W4" s="655" t="s">
        <v>53</v>
      </c>
      <c r="X4" s="655" t="s">
        <v>54</v>
      </c>
      <c r="Y4" s="655" t="s">
        <v>55</v>
      </c>
      <c r="Z4" s="656" t="s">
        <v>56</v>
      </c>
      <c r="AE4" s="655" t="s">
        <v>49</v>
      </c>
      <c r="AF4" s="655" t="s">
        <v>50</v>
      </c>
      <c r="AG4" s="655" t="s">
        <v>51</v>
      </c>
      <c r="AH4" s="655" t="s">
        <v>52</v>
      </c>
      <c r="AI4" s="655" t="s">
        <v>53</v>
      </c>
      <c r="AJ4" s="655" t="s">
        <v>54</v>
      </c>
      <c r="AK4" s="655" t="s">
        <v>55</v>
      </c>
      <c r="AL4" s="656" t="s">
        <v>56</v>
      </c>
      <c r="AQ4" s="655" t="s">
        <v>49</v>
      </c>
      <c r="AR4" s="655" t="s">
        <v>50</v>
      </c>
      <c r="AS4" s="655" t="s">
        <v>51</v>
      </c>
      <c r="AT4" s="655" t="s">
        <v>52</v>
      </c>
      <c r="AU4" s="655" t="s">
        <v>53</v>
      </c>
      <c r="AV4" s="655" t="s">
        <v>54</v>
      </c>
      <c r="AW4" s="655" t="s">
        <v>55</v>
      </c>
      <c r="AX4" s="656" t="s">
        <v>56</v>
      </c>
      <c r="BC4" s="655" t="s">
        <v>49</v>
      </c>
      <c r="BD4" s="655" t="s">
        <v>50</v>
      </c>
      <c r="BE4" s="655" t="s">
        <v>51</v>
      </c>
      <c r="BF4" s="655" t="s">
        <v>52</v>
      </c>
      <c r="BG4" s="655" t="s">
        <v>53</v>
      </c>
      <c r="BH4" s="655" t="s">
        <v>54</v>
      </c>
      <c r="BI4" s="655" t="s">
        <v>55</v>
      </c>
      <c r="BJ4" s="656" t="s">
        <v>56</v>
      </c>
      <c r="BO4" s="655" t="s">
        <v>49</v>
      </c>
      <c r="BP4" s="655" t="s">
        <v>50</v>
      </c>
      <c r="BQ4" s="655" t="s">
        <v>51</v>
      </c>
      <c r="BR4" s="655" t="s">
        <v>52</v>
      </c>
      <c r="BS4" s="655" t="s">
        <v>53</v>
      </c>
      <c r="BT4" s="655" t="s">
        <v>54</v>
      </c>
      <c r="BU4" s="655" t="s">
        <v>55</v>
      </c>
      <c r="BV4" s="656" t="s">
        <v>56</v>
      </c>
    </row>
    <row r="5" spans="2:74" ht="37.5">
      <c r="B5" s="35" t="s">
        <v>45</v>
      </c>
      <c r="C5" s="36"/>
      <c r="D5" s="34" t="s">
        <v>23</v>
      </c>
      <c r="E5" s="314"/>
      <c r="F5" s="38" t="s">
        <v>4</v>
      </c>
      <c r="H5" s="40" t="s">
        <v>92</v>
      </c>
      <c r="J5" s="202" t="s">
        <v>142</v>
      </c>
      <c r="L5" s="203" t="s">
        <v>145</v>
      </c>
      <c r="N5" s="204" t="s">
        <v>146</v>
      </c>
      <c r="P5" s="657">
        <v>1</v>
      </c>
      <c r="Q5" s="646" t="s">
        <v>45</v>
      </c>
      <c r="R5" s="641" t="s">
        <v>121</v>
      </c>
      <c r="S5" s="657" t="s">
        <v>27</v>
      </c>
      <c r="T5" s="657" t="s">
        <v>2</v>
      </c>
      <c r="U5" s="657" t="s">
        <v>2</v>
      </c>
      <c r="V5" s="657"/>
      <c r="W5" s="657"/>
      <c r="X5" s="657"/>
      <c r="Y5" s="657"/>
      <c r="Z5" s="657" t="s">
        <v>104</v>
      </c>
      <c r="AB5" s="657">
        <v>1</v>
      </c>
      <c r="AC5" s="646" t="s">
        <v>45</v>
      </c>
      <c r="AD5" s="641" t="s">
        <v>121</v>
      </c>
      <c r="AE5" s="657" t="s">
        <v>27</v>
      </c>
      <c r="AF5" s="657" t="s">
        <v>2</v>
      </c>
      <c r="AG5" s="657" t="s">
        <v>2</v>
      </c>
      <c r="AH5" s="657"/>
      <c r="AI5" s="657"/>
      <c r="AJ5" s="657"/>
      <c r="AK5" s="657"/>
      <c r="AL5" s="657" t="s">
        <v>104</v>
      </c>
      <c r="AN5" s="657">
        <v>1</v>
      </c>
      <c r="AO5" s="646" t="s">
        <v>45</v>
      </c>
      <c r="AP5" s="641" t="s">
        <v>121</v>
      </c>
      <c r="AQ5" s="657"/>
      <c r="AR5" s="657"/>
      <c r="AS5" s="657" t="s">
        <v>2</v>
      </c>
      <c r="AT5" s="657"/>
      <c r="AU5" s="657"/>
      <c r="AV5" s="657"/>
      <c r="AW5" s="657"/>
      <c r="AX5" s="657" t="s">
        <v>104</v>
      </c>
      <c r="AZ5" s="657">
        <v>1</v>
      </c>
      <c r="BA5" s="646" t="s">
        <v>45</v>
      </c>
      <c r="BB5" s="641" t="s">
        <v>121</v>
      </c>
      <c r="BC5" s="657" t="s">
        <v>27</v>
      </c>
      <c r="BD5" s="657" t="s">
        <v>2</v>
      </c>
      <c r="BE5" s="657" t="s">
        <v>2</v>
      </c>
      <c r="BF5" s="657"/>
      <c r="BG5" s="657"/>
      <c r="BH5" s="657"/>
      <c r="BI5" s="657"/>
      <c r="BJ5" s="657" t="s">
        <v>104</v>
      </c>
      <c r="BL5" s="657">
        <v>1</v>
      </c>
      <c r="BM5" s="646" t="s">
        <v>45</v>
      </c>
      <c r="BN5" s="641" t="s">
        <v>121</v>
      </c>
      <c r="BO5" s="657" t="s">
        <v>27</v>
      </c>
      <c r="BP5" s="657" t="s">
        <v>2</v>
      </c>
      <c r="BQ5" s="657" t="s">
        <v>2</v>
      </c>
      <c r="BR5" s="657"/>
      <c r="BS5" s="657"/>
      <c r="BT5" s="657"/>
      <c r="BU5" s="657"/>
      <c r="BV5" s="657" t="s">
        <v>104</v>
      </c>
    </row>
    <row r="6" spans="2:74" ht="37.5">
      <c r="B6" s="35" t="s">
        <v>96</v>
      </c>
      <c r="C6" s="36"/>
      <c r="D6" s="34" t="s">
        <v>28</v>
      </c>
      <c r="E6" s="314"/>
      <c r="F6" s="38" t="s">
        <v>6</v>
      </c>
      <c r="H6" s="40" t="s">
        <v>5</v>
      </c>
      <c r="J6" s="202" t="s">
        <v>143</v>
      </c>
      <c r="L6" s="203"/>
      <c r="N6" s="204" t="s">
        <v>147</v>
      </c>
      <c r="P6" s="657">
        <v>2</v>
      </c>
      <c r="Q6" s="646" t="s">
        <v>96</v>
      </c>
      <c r="R6" s="641" t="s">
        <v>121</v>
      </c>
      <c r="S6" s="657"/>
      <c r="T6" s="657"/>
      <c r="U6" s="657"/>
      <c r="V6" s="657"/>
      <c r="W6" s="657"/>
      <c r="X6" s="657"/>
      <c r="Y6" s="657"/>
      <c r="Z6" s="657"/>
      <c r="AB6" s="657">
        <v>2</v>
      </c>
      <c r="AC6" s="646" t="s">
        <v>96</v>
      </c>
      <c r="AD6" s="641" t="s">
        <v>121</v>
      </c>
      <c r="AE6" s="657"/>
      <c r="AF6" s="657"/>
      <c r="AG6" s="657"/>
      <c r="AH6" s="657"/>
      <c r="AI6" s="657"/>
      <c r="AJ6" s="657"/>
      <c r="AK6" s="657"/>
      <c r="AL6" s="657"/>
      <c r="AN6" s="657">
        <v>2</v>
      </c>
      <c r="AO6" s="646" t="s">
        <v>96</v>
      </c>
      <c r="AP6" s="641" t="s">
        <v>121</v>
      </c>
      <c r="AQ6" s="657"/>
      <c r="AR6" s="657"/>
      <c r="AS6" s="657"/>
      <c r="AT6" s="657"/>
      <c r="AU6" s="657"/>
      <c r="AV6" s="657"/>
      <c r="AW6" s="657"/>
      <c r="AX6" s="657"/>
      <c r="AZ6" s="657">
        <v>2</v>
      </c>
      <c r="BA6" s="646" t="s">
        <v>96</v>
      </c>
      <c r="BB6" s="641" t="s">
        <v>121</v>
      </c>
      <c r="BC6" s="657"/>
      <c r="BD6" s="657"/>
      <c r="BE6" s="657"/>
      <c r="BF6" s="657"/>
      <c r="BG6" s="657"/>
      <c r="BH6" s="657"/>
      <c r="BI6" s="657"/>
      <c r="BJ6" s="657"/>
      <c r="BL6" s="657">
        <v>2</v>
      </c>
      <c r="BM6" s="646" t="s">
        <v>96</v>
      </c>
      <c r="BN6" s="641" t="s">
        <v>121</v>
      </c>
      <c r="BO6" s="657"/>
      <c r="BP6" s="657"/>
      <c r="BQ6" s="657"/>
      <c r="BR6" s="657"/>
      <c r="BS6" s="657"/>
      <c r="BT6" s="657"/>
      <c r="BU6" s="657"/>
      <c r="BV6" s="657"/>
    </row>
    <row r="7" spans="2:74" ht="37.5">
      <c r="B7" s="35" t="s">
        <v>321</v>
      </c>
      <c r="C7" s="36"/>
      <c r="D7" s="34" t="s">
        <v>31</v>
      </c>
      <c r="E7" s="314"/>
      <c r="F7" s="38" t="s">
        <v>94</v>
      </c>
      <c r="H7" s="40" t="s">
        <v>90</v>
      </c>
      <c r="J7" s="202" t="s">
        <v>318</v>
      </c>
      <c r="L7" s="203"/>
      <c r="N7" s="204" t="s">
        <v>148</v>
      </c>
      <c r="P7" s="657">
        <v>3</v>
      </c>
      <c r="Q7" s="646" t="s">
        <v>321</v>
      </c>
      <c r="R7" s="641" t="s">
        <v>121</v>
      </c>
      <c r="S7" s="657"/>
      <c r="T7" s="657"/>
      <c r="U7" s="657"/>
      <c r="V7" s="657"/>
      <c r="W7" s="657"/>
      <c r="X7" s="657"/>
      <c r="Y7" s="657"/>
      <c r="Z7" s="657"/>
      <c r="AB7" s="657">
        <v>3</v>
      </c>
      <c r="AC7" s="646" t="s">
        <v>321</v>
      </c>
      <c r="AD7" s="641" t="s">
        <v>121</v>
      </c>
      <c r="AE7" s="657"/>
      <c r="AF7" s="657"/>
      <c r="AG7" s="657"/>
      <c r="AH7" s="657"/>
      <c r="AI7" s="657"/>
      <c r="AJ7" s="657"/>
      <c r="AK7" s="657"/>
      <c r="AL7" s="657"/>
      <c r="AN7" s="657">
        <v>3</v>
      </c>
      <c r="AO7" s="646" t="s">
        <v>321</v>
      </c>
      <c r="AP7" s="641" t="s">
        <v>121</v>
      </c>
      <c r="AQ7" s="657"/>
      <c r="AR7" s="657"/>
      <c r="AS7" s="657"/>
      <c r="AT7" s="657"/>
      <c r="AU7" s="657"/>
      <c r="AV7" s="657"/>
      <c r="AW7" s="657"/>
      <c r="AX7" s="657"/>
      <c r="AZ7" s="657">
        <v>3</v>
      </c>
      <c r="BA7" s="646" t="s">
        <v>321</v>
      </c>
      <c r="BB7" s="641" t="s">
        <v>121</v>
      </c>
      <c r="BC7" s="657"/>
      <c r="BD7" s="657"/>
      <c r="BE7" s="657"/>
      <c r="BF7" s="657"/>
      <c r="BG7" s="657"/>
      <c r="BH7" s="657"/>
      <c r="BI7" s="657"/>
      <c r="BJ7" s="657"/>
      <c r="BL7" s="657">
        <v>3</v>
      </c>
      <c r="BM7" s="646" t="s">
        <v>321</v>
      </c>
      <c r="BN7" s="641" t="s">
        <v>121</v>
      </c>
      <c r="BO7" s="657"/>
      <c r="BP7" s="657"/>
      <c r="BQ7" s="657"/>
      <c r="BR7" s="657"/>
      <c r="BS7" s="657"/>
      <c r="BT7" s="657"/>
      <c r="BU7" s="657"/>
      <c r="BV7" s="657"/>
    </row>
    <row r="8" spans="2:74" ht="37.5">
      <c r="B8" s="35" t="s">
        <v>62</v>
      </c>
      <c r="C8" s="36"/>
      <c r="D8" s="34" t="s">
        <v>33</v>
      </c>
      <c r="E8" s="314"/>
      <c r="F8" s="38" t="s">
        <v>339</v>
      </c>
      <c r="H8" s="40" t="s">
        <v>91</v>
      </c>
      <c r="J8" s="202" t="s">
        <v>343</v>
      </c>
      <c r="L8" s="203"/>
      <c r="N8" s="204" t="s">
        <v>149</v>
      </c>
      <c r="P8" s="657">
        <v>4</v>
      </c>
      <c r="Q8" s="646" t="s">
        <v>62</v>
      </c>
      <c r="R8" s="641" t="s">
        <v>121</v>
      </c>
      <c r="S8" s="657"/>
      <c r="T8" s="657"/>
      <c r="U8" s="657"/>
      <c r="V8" s="657"/>
      <c r="W8" s="657"/>
      <c r="X8" s="657"/>
      <c r="Y8" s="657"/>
      <c r="Z8" s="657"/>
      <c r="AB8" s="657">
        <v>4</v>
      </c>
      <c r="AC8" s="646" t="s">
        <v>62</v>
      </c>
      <c r="AD8" s="641" t="s">
        <v>121</v>
      </c>
      <c r="AE8" s="657"/>
      <c r="AF8" s="657"/>
      <c r="AG8" s="657"/>
      <c r="AH8" s="657"/>
      <c r="AI8" s="657"/>
      <c r="AJ8" s="657"/>
      <c r="AK8" s="657"/>
      <c r="AL8" s="657"/>
      <c r="AN8" s="657">
        <v>4</v>
      </c>
      <c r="AO8" s="646" t="s">
        <v>62</v>
      </c>
      <c r="AP8" s="641" t="s">
        <v>121</v>
      </c>
      <c r="AQ8" s="657"/>
      <c r="AR8" s="657"/>
      <c r="AS8" s="657"/>
      <c r="AT8" s="657"/>
      <c r="AU8" s="657"/>
      <c r="AV8" s="657"/>
      <c r="AW8" s="657"/>
      <c r="AX8" s="657"/>
      <c r="AZ8" s="657">
        <v>4</v>
      </c>
      <c r="BA8" s="646" t="s">
        <v>62</v>
      </c>
      <c r="BB8" s="641" t="s">
        <v>121</v>
      </c>
      <c r="BC8" s="657"/>
      <c r="BD8" s="657"/>
      <c r="BE8" s="657"/>
      <c r="BF8" s="657"/>
      <c r="BG8" s="657"/>
      <c r="BH8" s="657"/>
      <c r="BI8" s="657"/>
      <c r="BJ8" s="657"/>
      <c r="BL8" s="657">
        <v>4</v>
      </c>
      <c r="BM8" s="646" t="s">
        <v>62</v>
      </c>
      <c r="BN8" s="641" t="s">
        <v>121</v>
      </c>
      <c r="BO8" s="657"/>
      <c r="BP8" s="657"/>
      <c r="BQ8" s="657"/>
      <c r="BR8" s="657"/>
      <c r="BS8" s="657"/>
      <c r="BT8" s="657"/>
      <c r="BU8" s="657"/>
      <c r="BV8" s="657"/>
    </row>
    <row r="9" spans="2:74" ht="37.5">
      <c r="B9" s="35" t="s">
        <v>63</v>
      </c>
      <c r="C9" s="36"/>
      <c r="D9" s="34" t="s">
        <v>35</v>
      </c>
      <c r="E9" s="314"/>
      <c r="F9" s="38" t="s">
        <v>10</v>
      </c>
      <c r="H9" s="40"/>
      <c r="J9" s="202" t="s">
        <v>315</v>
      </c>
      <c r="L9" s="203"/>
      <c r="N9" s="204" t="s">
        <v>150</v>
      </c>
      <c r="P9" s="657">
        <v>5</v>
      </c>
      <c r="Q9" s="646" t="s">
        <v>63</v>
      </c>
      <c r="R9" s="641" t="s">
        <v>121</v>
      </c>
      <c r="S9" s="657"/>
      <c r="T9" s="657"/>
      <c r="U9" s="657"/>
      <c r="V9" s="657"/>
      <c r="W9" s="657"/>
      <c r="X9" s="657"/>
      <c r="Y9" s="657"/>
      <c r="Z9" s="657"/>
      <c r="AB9" s="657">
        <v>5</v>
      </c>
      <c r="AC9" s="646" t="s">
        <v>63</v>
      </c>
      <c r="AD9" s="641" t="s">
        <v>121</v>
      </c>
      <c r="AE9" s="657"/>
      <c r="AF9" s="657"/>
      <c r="AG9" s="657"/>
      <c r="AH9" s="657"/>
      <c r="AI9" s="657"/>
      <c r="AJ9" s="657"/>
      <c r="AK9" s="657"/>
      <c r="AL9" s="657"/>
      <c r="AN9" s="657">
        <v>5</v>
      </c>
      <c r="AO9" s="646" t="s">
        <v>63</v>
      </c>
      <c r="AP9" s="641" t="s">
        <v>121</v>
      </c>
      <c r="AQ9" s="657"/>
      <c r="AR9" s="657"/>
      <c r="AS9" s="657"/>
      <c r="AT9" s="657"/>
      <c r="AU9" s="657"/>
      <c r="AV9" s="657"/>
      <c r="AW9" s="657"/>
      <c r="AX9" s="657"/>
      <c r="AZ9" s="657">
        <v>5</v>
      </c>
      <c r="BA9" s="646" t="s">
        <v>63</v>
      </c>
      <c r="BB9" s="641" t="s">
        <v>121</v>
      </c>
      <c r="BC9" s="657"/>
      <c r="BD9" s="657"/>
      <c r="BE9" s="657"/>
      <c r="BF9" s="657"/>
      <c r="BG9" s="657"/>
      <c r="BH9" s="657"/>
      <c r="BI9" s="657"/>
      <c r="BJ9" s="657"/>
      <c r="BL9" s="657">
        <v>5</v>
      </c>
      <c r="BM9" s="646" t="s">
        <v>63</v>
      </c>
      <c r="BN9" s="641" t="s">
        <v>121</v>
      </c>
      <c r="BO9" s="657"/>
      <c r="BP9" s="657"/>
      <c r="BQ9" s="657"/>
      <c r="BR9" s="657"/>
      <c r="BS9" s="657"/>
      <c r="BT9" s="657"/>
      <c r="BU9" s="657"/>
      <c r="BV9" s="657"/>
    </row>
    <row r="10" spans="2:74" ht="27.75">
      <c r="B10" s="35"/>
      <c r="C10" s="36"/>
      <c r="D10" s="34" t="s">
        <v>37</v>
      </c>
      <c r="E10" s="314"/>
      <c r="F10" s="38"/>
      <c r="H10" s="40"/>
      <c r="J10" s="202" t="s">
        <v>316</v>
      </c>
      <c r="N10" s="204" t="s">
        <v>151</v>
      </c>
      <c r="P10" s="657">
        <v>6</v>
      </c>
      <c r="Q10" s="646" t="s">
        <v>322</v>
      </c>
      <c r="R10" s="644" t="s">
        <v>120</v>
      </c>
      <c r="S10" s="657"/>
      <c r="T10" s="657"/>
      <c r="U10" s="657"/>
      <c r="V10" s="657"/>
      <c r="W10" s="657"/>
      <c r="X10" s="657"/>
      <c r="Y10" s="657"/>
      <c r="Z10" s="657"/>
      <c r="AB10" s="657">
        <v>6</v>
      </c>
      <c r="AC10" s="646" t="s">
        <v>322</v>
      </c>
      <c r="AD10" s="644" t="s">
        <v>120</v>
      </c>
      <c r="AE10" s="657"/>
      <c r="AF10" s="657"/>
      <c r="AG10" s="657"/>
      <c r="AH10" s="657"/>
      <c r="AI10" s="657"/>
      <c r="AJ10" s="657"/>
      <c r="AK10" s="657"/>
      <c r="AL10" s="657"/>
      <c r="AN10" s="657">
        <v>6</v>
      </c>
      <c r="AO10" s="646" t="s">
        <v>322</v>
      </c>
      <c r="AP10" s="644" t="s">
        <v>120</v>
      </c>
      <c r="AQ10" s="657"/>
      <c r="AR10" s="657"/>
      <c r="AS10" s="657"/>
      <c r="AT10" s="657"/>
      <c r="AU10" s="657"/>
      <c r="AV10" s="657"/>
      <c r="AW10" s="657"/>
      <c r="AX10" s="657"/>
      <c r="AZ10" s="657">
        <v>6</v>
      </c>
      <c r="BA10" s="646" t="s">
        <v>322</v>
      </c>
      <c r="BB10" s="644" t="s">
        <v>120</v>
      </c>
      <c r="BC10" s="657"/>
      <c r="BD10" s="657"/>
      <c r="BE10" s="657"/>
      <c r="BF10" s="657"/>
      <c r="BG10" s="657"/>
      <c r="BH10" s="657"/>
      <c r="BI10" s="657"/>
      <c r="BJ10" s="657"/>
      <c r="BL10" s="657">
        <v>6</v>
      </c>
      <c r="BM10" s="646" t="s">
        <v>322</v>
      </c>
      <c r="BN10" s="644" t="s">
        <v>120</v>
      </c>
      <c r="BO10" s="657"/>
      <c r="BP10" s="657"/>
      <c r="BQ10" s="657"/>
      <c r="BR10" s="657"/>
      <c r="BS10" s="657"/>
      <c r="BT10" s="657"/>
      <c r="BU10" s="657"/>
      <c r="BV10" s="657"/>
    </row>
    <row r="11" spans="2:74" ht="23.25">
      <c r="B11" s="35"/>
      <c r="C11" s="36"/>
      <c r="D11" s="34" t="s">
        <v>38</v>
      </c>
      <c r="E11" s="314"/>
      <c r="F11" s="38"/>
      <c r="J11" s="202" t="s">
        <v>317</v>
      </c>
      <c r="N11" s="204" t="s">
        <v>154</v>
      </c>
      <c r="P11" s="657">
        <v>7</v>
      </c>
      <c r="Q11" s="646" t="s">
        <v>323</v>
      </c>
      <c r="R11" s="644" t="s">
        <v>120</v>
      </c>
      <c r="S11" s="657"/>
      <c r="T11" s="657"/>
      <c r="U11" s="657"/>
      <c r="V11" s="657"/>
      <c r="W11" s="657"/>
      <c r="X11" s="657"/>
      <c r="Y11" s="657"/>
      <c r="Z11" s="657"/>
      <c r="AB11" s="657">
        <v>7</v>
      </c>
      <c r="AC11" s="646" t="s">
        <v>323</v>
      </c>
      <c r="AD11" s="644" t="s">
        <v>120</v>
      </c>
      <c r="AE11" s="657"/>
      <c r="AF11" s="657"/>
      <c r="AG11" s="657"/>
      <c r="AH11" s="657"/>
      <c r="AI11" s="657"/>
      <c r="AJ11" s="657"/>
      <c r="AK11" s="657"/>
      <c r="AL11" s="657"/>
      <c r="AN11" s="657">
        <v>7</v>
      </c>
      <c r="AO11" s="646" t="s">
        <v>323</v>
      </c>
      <c r="AP11" s="644" t="s">
        <v>120</v>
      </c>
      <c r="AQ11" s="657"/>
      <c r="AR11" s="657"/>
      <c r="AS11" s="657"/>
      <c r="AT11" s="657"/>
      <c r="AU11" s="657"/>
      <c r="AV11" s="657"/>
      <c r="AW11" s="657"/>
      <c r="AX11" s="657"/>
      <c r="AZ11" s="657">
        <v>7</v>
      </c>
      <c r="BA11" s="646" t="s">
        <v>323</v>
      </c>
      <c r="BB11" s="644" t="s">
        <v>120</v>
      </c>
      <c r="BC11" s="657"/>
      <c r="BD11" s="657"/>
      <c r="BE11" s="657"/>
      <c r="BF11" s="657"/>
      <c r="BG11" s="657"/>
      <c r="BH11" s="657"/>
      <c r="BI11" s="657"/>
      <c r="BJ11" s="657"/>
      <c r="BL11" s="657">
        <v>7</v>
      </c>
      <c r="BM11" s="646" t="s">
        <v>323</v>
      </c>
      <c r="BN11" s="644" t="s">
        <v>120</v>
      </c>
      <c r="BO11" s="657"/>
      <c r="BP11" s="657"/>
      <c r="BQ11" s="657"/>
      <c r="BR11" s="657"/>
      <c r="BS11" s="657"/>
      <c r="BT11" s="657"/>
      <c r="BU11" s="657"/>
      <c r="BV11" s="657"/>
    </row>
    <row r="12" spans="2:74" ht="23.25">
      <c r="B12" s="32" t="s">
        <v>120</v>
      </c>
      <c r="C12" s="33"/>
      <c r="D12" s="34" t="s">
        <v>40</v>
      </c>
      <c r="E12" s="314"/>
      <c r="F12" s="48" t="s">
        <v>27</v>
      </c>
      <c r="J12" s="202"/>
      <c r="N12" s="204" t="s">
        <v>259</v>
      </c>
      <c r="P12" s="657">
        <v>8</v>
      </c>
      <c r="Q12" s="646" t="s">
        <v>65</v>
      </c>
      <c r="R12" s="644" t="s">
        <v>120</v>
      </c>
      <c r="S12" s="657"/>
      <c r="T12" s="657"/>
      <c r="U12" s="657"/>
      <c r="V12" s="657"/>
      <c r="W12" s="657"/>
      <c r="X12" s="657"/>
      <c r="Y12" s="657"/>
      <c r="Z12" s="657"/>
      <c r="AB12" s="657">
        <v>8</v>
      </c>
      <c r="AC12" s="646" t="s">
        <v>65</v>
      </c>
      <c r="AD12" s="644" t="s">
        <v>120</v>
      </c>
      <c r="AE12" s="657"/>
      <c r="AF12" s="657"/>
      <c r="AG12" s="657"/>
      <c r="AH12" s="657"/>
      <c r="AI12" s="657"/>
      <c r="AJ12" s="657"/>
      <c r="AK12" s="657"/>
      <c r="AL12" s="657"/>
      <c r="AN12" s="657">
        <v>8</v>
      </c>
      <c r="AO12" s="646" t="s">
        <v>65</v>
      </c>
      <c r="AP12" s="644" t="s">
        <v>120</v>
      </c>
      <c r="AQ12" s="657"/>
      <c r="AR12" s="657"/>
      <c r="AS12" s="657"/>
      <c r="AT12" s="657"/>
      <c r="AU12" s="657"/>
      <c r="AV12" s="657"/>
      <c r="AW12" s="657"/>
      <c r="AX12" s="657"/>
      <c r="AZ12" s="657">
        <v>8</v>
      </c>
      <c r="BA12" s="646" t="s">
        <v>65</v>
      </c>
      <c r="BB12" s="644" t="s">
        <v>120</v>
      </c>
      <c r="BC12" s="657"/>
      <c r="BD12" s="657"/>
      <c r="BE12" s="657"/>
      <c r="BF12" s="657"/>
      <c r="BG12" s="657"/>
      <c r="BH12" s="657"/>
      <c r="BI12" s="657"/>
      <c r="BJ12" s="657"/>
      <c r="BL12" s="657">
        <v>8</v>
      </c>
      <c r="BM12" s="646" t="s">
        <v>65</v>
      </c>
      <c r="BN12" s="644" t="s">
        <v>120</v>
      </c>
      <c r="BO12" s="657"/>
      <c r="BP12" s="657"/>
      <c r="BQ12" s="657"/>
      <c r="BR12" s="657"/>
      <c r="BS12" s="657"/>
      <c r="BT12" s="657"/>
      <c r="BU12" s="657"/>
      <c r="BV12" s="657"/>
    </row>
    <row r="13" spans="2:74" ht="23.25">
      <c r="B13" s="35" t="s">
        <v>322</v>
      </c>
      <c r="C13" s="36"/>
      <c r="D13" s="34" t="s">
        <v>43</v>
      </c>
      <c r="E13" s="314"/>
      <c r="F13" s="48" t="s">
        <v>30</v>
      </c>
      <c r="J13" s="202"/>
      <c r="N13" s="204" t="s">
        <v>302</v>
      </c>
      <c r="P13" s="657">
        <v>9</v>
      </c>
      <c r="Q13" s="646" t="s">
        <v>324</v>
      </c>
      <c r="R13" s="644" t="s">
        <v>120</v>
      </c>
      <c r="S13" s="657"/>
      <c r="T13" s="657"/>
      <c r="U13" s="657"/>
      <c r="V13" s="657"/>
      <c r="W13" s="657"/>
      <c r="X13" s="657"/>
      <c r="Y13" s="657"/>
      <c r="Z13" s="657"/>
      <c r="AB13" s="657">
        <v>9</v>
      </c>
      <c r="AC13" s="646" t="s">
        <v>324</v>
      </c>
      <c r="AD13" s="644" t="s">
        <v>120</v>
      </c>
      <c r="AE13" s="657"/>
      <c r="AF13" s="657"/>
      <c r="AG13" s="657"/>
      <c r="AH13" s="657"/>
      <c r="AI13" s="657"/>
      <c r="AJ13" s="657"/>
      <c r="AK13" s="657"/>
      <c r="AL13" s="657"/>
      <c r="AN13" s="657">
        <v>9</v>
      </c>
      <c r="AO13" s="646" t="s">
        <v>324</v>
      </c>
      <c r="AP13" s="644" t="s">
        <v>120</v>
      </c>
      <c r="AQ13" s="657"/>
      <c r="AR13" s="657"/>
      <c r="AS13" s="657"/>
      <c r="AT13" s="657"/>
      <c r="AU13" s="657"/>
      <c r="AV13" s="657"/>
      <c r="AW13" s="657"/>
      <c r="AX13" s="657"/>
      <c r="AZ13" s="657">
        <v>9</v>
      </c>
      <c r="BA13" s="646" t="s">
        <v>324</v>
      </c>
      <c r="BB13" s="644" t="s">
        <v>120</v>
      </c>
      <c r="BC13" s="657"/>
      <c r="BD13" s="657"/>
      <c r="BE13" s="657"/>
      <c r="BF13" s="657"/>
      <c r="BG13" s="657"/>
      <c r="BH13" s="657"/>
      <c r="BI13" s="657"/>
      <c r="BJ13" s="657"/>
      <c r="BL13" s="657">
        <v>9</v>
      </c>
      <c r="BM13" s="646" t="s">
        <v>324</v>
      </c>
      <c r="BN13" s="644" t="s">
        <v>120</v>
      </c>
      <c r="BO13" s="657"/>
      <c r="BP13" s="657"/>
      <c r="BQ13" s="657"/>
      <c r="BR13" s="657"/>
      <c r="BS13" s="657"/>
      <c r="BT13" s="657"/>
      <c r="BU13" s="657"/>
      <c r="BV13" s="657"/>
    </row>
    <row r="14" spans="2:74" ht="23.25">
      <c r="B14" s="35" t="s">
        <v>323</v>
      </c>
      <c r="C14" s="36"/>
      <c r="D14" s="34" t="s">
        <v>44</v>
      </c>
      <c r="E14" s="314"/>
      <c r="F14" s="48" t="s">
        <v>32</v>
      </c>
      <c r="J14" s="202"/>
      <c r="N14" s="204" t="s">
        <v>310</v>
      </c>
      <c r="P14" s="657">
        <v>10</v>
      </c>
      <c r="Q14" s="646" t="s">
        <v>153</v>
      </c>
      <c r="R14" s="644" t="s">
        <v>120</v>
      </c>
      <c r="S14" s="657"/>
      <c r="T14" s="657"/>
      <c r="U14" s="657"/>
      <c r="V14" s="657"/>
      <c r="W14" s="657"/>
      <c r="X14" s="657"/>
      <c r="Y14" s="657"/>
      <c r="Z14" s="657"/>
      <c r="AB14" s="657">
        <v>10</v>
      </c>
      <c r="AC14" s="646" t="s">
        <v>153</v>
      </c>
      <c r="AD14" s="644" t="s">
        <v>120</v>
      </c>
      <c r="AE14" s="657"/>
      <c r="AF14" s="657"/>
      <c r="AG14" s="657"/>
      <c r="AH14" s="657"/>
      <c r="AI14" s="657"/>
      <c r="AJ14" s="657"/>
      <c r="AK14" s="657"/>
      <c r="AL14" s="657"/>
      <c r="AN14" s="657">
        <v>10</v>
      </c>
      <c r="AO14" s="646" t="s">
        <v>153</v>
      </c>
      <c r="AP14" s="644" t="s">
        <v>120</v>
      </c>
      <c r="AQ14" s="657"/>
      <c r="AR14" s="657"/>
      <c r="AS14" s="657"/>
      <c r="AT14" s="657"/>
      <c r="AU14" s="657"/>
      <c r="AV14" s="657"/>
      <c r="AW14" s="657"/>
      <c r="AX14" s="657"/>
      <c r="AZ14" s="657">
        <v>10</v>
      </c>
      <c r="BA14" s="646" t="s">
        <v>153</v>
      </c>
      <c r="BB14" s="644" t="s">
        <v>120</v>
      </c>
      <c r="BC14" s="657"/>
      <c r="BD14" s="657"/>
      <c r="BE14" s="657"/>
      <c r="BF14" s="657"/>
      <c r="BG14" s="657"/>
      <c r="BH14" s="657"/>
      <c r="BI14" s="657"/>
      <c r="BJ14" s="657"/>
      <c r="BL14" s="657">
        <v>10</v>
      </c>
      <c r="BM14" s="646" t="s">
        <v>153</v>
      </c>
      <c r="BN14" s="644" t="s">
        <v>120</v>
      </c>
      <c r="BO14" s="657"/>
      <c r="BP14" s="657"/>
      <c r="BQ14" s="657"/>
      <c r="BR14" s="657"/>
      <c r="BS14" s="657"/>
      <c r="BT14" s="657"/>
      <c r="BU14" s="657"/>
      <c r="BV14" s="657"/>
    </row>
    <row r="15" spans="2:74" ht="37.5">
      <c r="B15" s="35" t="s">
        <v>65</v>
      </c>
      <c r="C15" s="36"/>
      <c r="D15" s="34" t="s">
        <v>59</v>
      </c>
      <c r="E15" s="314"/>
      <c r="F15" s="48" t="s">
        <v>34</v>
      </c>
      <c r="J15" s="202"/>
      <c r="N15" s="204" t="s">
        <v>361</v>
      </c>
      <c r="P15" s="657">
        <v>11</v>
      </c>
      <c r="Q15" s="646" t="s">
        <v>325</v>
      </c>
      <c r="R15" s="644" t="s">
        <v>122</v>
      </c>
      <c r="S15" s="657"/>
      <c r="T15" s="657"/>
      <c r="U15" s="657"/>
      <c r="V15" s="657"/>
      <c r="W15" s="657"/>
      <c r="X15" s="657"/>
      <c r="Y15" s="657"/>
      <c r="Z15" s="657"/>
      <c r="AB15" s="657">
        <v>11</v>
      </c>
      <c r="AC15" s="646" t="s">
        <v>325</v>
      </c>
      <c r="AD15" s="644" t="s">
        <v>122</v>
      </c>
      <c r="AE15" s="657"/>
      <c r="AF15" s="657"/>
      <c r="AG15" s="657"/>
      <c r="AH15" s="657"/>
      <c r="AI15" s="657"/>
      <c r="AJ15" s="657"/>
      <c r="AK15" s="657"/>
      <c r="AL15" s="657"/>
      <c r="AN15" s="657">
        <v>11</v>
      </c>
      <c r="AO15" s="646" t="s">
        <v>325</v>
      </c>
      <c r="AP15" s="644" t="s">
        <v>122</v>
      </c>
      <c r="AQ15" s="657"/>
      <c r="AR15" s="657"/>
      <c r="AS15" s="657"/>
      <c r="AT15" s="657"/>
      <c r="AU15" s="657"/>
      <c r="AV15" s="657"/>
      <c r="AW15" s="657"/>
      <c r="AX15" s="657"/>
      <c r="AZ15" s="657">
        <v>11</v>
      </c>
      <c r="BA15" s="646" t="s">
        <v>325</v>
      </c>
      <c r="BB15" s="644" t="s">
        <v>122</v>
      </c>
      <c r="BC15" s="657"/>
      <c r="BD15" s="657"/>
      <c r="BE15" s="657"/>
      <c r="BF15" s="657"/>
      <c r="BG15" s="657"/>
      <c r="BH15" s="657"/>
      <c r="BI15" s="657"/>
      <c r="BJ15" s="657"/>
      <c r="BL15" s="657">
        <v>11</v>
      </c>
      <c r="BM15" s="646" t="s">
        <v>325</v>
      </c>
      <c r="BN15" s="644" t="s">
        <v>122</v>
      </c>
      <c r="BO15" s="657"/>
      <c r="BP15" s="657"/>
      <c r="BQ15" s="657"/>
      <c r="BR15" s="657"/>
      <c r="BS15" s="657"/>
      <c r="BT15" s="657"/>
      <c r="BU15" s="657"/>
      <c r="BV15" s="657"/>
    </row>
    <row r="16" spans="2:74" ht="37.5">
      <c r="B16" s="35" t="s">
        <v>324</v>
      </c>
      <c r="C16" s="36"/>
      <c r="D16" s="34" t="s">
        <v>60</v>
      </c>
      <c r="E16" s="314"/>
      <c r="F16" s="48" t="s">
        <v>136</v>
      </c>
      <c r="J16" s="202"/>
      <c r="N16" s="204" t="s">
        <v>362</v>
      </c>
      <c r="P16" s="657">
        <v>12</v>
      </c>
      <c r="Q16" s="646" t="s">
        <v>115</v>
      </c>
      <c r="R16" s="644" t="s">
        <v>122</v>
      </c>
      <c r="S16" s="657"/>
      <c r="T16" s="657"/>
      <c r="U16" s="657"/>
      <c r="V16" s="657"/>
      <c r="W16" s="657"/>
      <c r="X16" s="657"/>
      <c r="Y16" s="657"/>
      <c r="Z16" s="657"/>
      <c r="AB16" s="657">
        <v>12</v>
      </c>
      <c r="AC16" s="646" t="s">
        <v>115</v>
      </c>
      <c r="AD16" s="644" t="s">
        <v>122</v>
      </c>
      <c r="AE16" s="657"/>
      <c r="AF16" s="657"/>
      <c r="AG16" s="657"/>
      <c r="AH16" s="657"/>
      <c r="AI16" s="657"/>
      <c r="AJ16" s="657"/>
      <c r="AK16" s="657"/>
      <c r="AL16" s="657"/>
      <c r="AN16" s="657">
        <v>12</v>
      </c>
      <c r="AO16" s="646" t="s">
        <v>115</v>
      </c>
      <c r="AP16" s="644" t="s">
        <v>122</v>
      </c>
      <c r="AQ16" s="657"/>
      <c r="AR16" s="657"/>
      <c r="AS16" s="657"/>
      <c r="AT16" s="657"/>
      <c r="AU16" s="657"/>
      <c r="AV16" s="657"/>
      <c r="AW16" s="657"/>
      <c r="AX16" s="657"/>
      <c r="AZ16" s="657">
        <v>12</v>
      </c>
      <c r="BA16" s="646" t="s">
        <v>115</v>
      </c>
      <c r="BB16" s="644" t="s">
        <v>122</v>
      </c>
      <c r="BC16" s="657"/>
      <c r="BD16" s="657"/>
      <c r="BE16" s="657"/>
      <c r="BF16" s="657"/>
      <c r="BG16" s="657"/>
      <c r="BH16" s="657"/>
      <c r="BI16" s="657"/>
      <c r="BJ16" s="657"/>
      <c r="BL16" s="657">
        <v>12</v>
      </c>
      <c r="BM16" s="646" t="s">
        <v>115</v>
      </c>
      <c r="BN16" s="644" t="s">
        <v>122</v>
      </c>
      <c r="BO16" s="657"/>
      <c r="BP16" s="657"/>
      <c r="BQ16" s="657"/>
      <c r="BR16" s="657"/>
      <c r="BS16" s="657"/>
      <c r="BT16" s="657"/>
      <c r="BU16" s="657"/>
      <c r="BV16" s="657"/>
    </row>
    <row r="17" spans="2:74" ht="37.5">
      <c r="B17" s="35" t="s">
        <v>153</v>
      </c>
      <c r="C17" s="36"/>
      <c r="D17" s="34" t="s">
        <v>97</v>
      </c>
      <c r="E17" s="314"/>
      <c r="F17" s="48" t="s">
        <v>140</v>
      </c>
      <c r="N17" s="204"/>
      <c r="P17" s="657">
        <v>13</v>
      </c>
      <c r="Q17" s="646" t="s">
        <v>99</v>
      </c>
      <c r="R17" s="644" t="s">
        <v>122</v>
      </c>
      <c r="S17" s="657"/>
      <c r="T17" s="657"/>
      <c r="U17" s="657"/>
      <c r="V17" s="657"/>
      <c r="W17" s="657"/>
      <c r="X17" s="657"/>
      <c r="Y17" s="657"/>
      <c r="Z17" s="657"/>
      <c r="AB17" s="657">
        <v>13</v>
      </c>
      <c r="AC17" s="646" t="s">
        <v>99</v>
      </c>
      <c r="AD17" s="644" t="s">
        <v>122</v>
      </c>
      <c r="AE17" s="657"/>
      <c r="AF17" s="657"/>
      <c r="AG17" s="657"/>
      <c r="AH17" s="657"/>
      <c r="AI17" s="657"/>
      <c r="AJ17" s="657"/>
      <c r="AK17" s="657"/>
      <c r="AL17" s="657"/>
      <c r="AN17" s="657">
        <v>13</v>
      </c>
      <c r="AO17" s="646" t="s">
        <v>99</v>
      </c>
      <c r="AP17" s="644" t="s">
        <v>122</v>
      </c>
      <c r="AQ17" s="657"/>
      <c r="AR17" s="657"/>
      <c r="AS17" s="657"/>
      <c r="AT17" s="657"/>
      <c r="AU17" s="657"/>
      <c r="AV17" s="657"/>
      <c r="AW17" s="657"/>
      <c r="AX17" s="657"/>
      <c r="AZ17" s="657">
        <v>13</v>
      </c>
      <c r="BA17" s="646" t="s">
        <v>99</v>
      </c>
      <c r="BB17" s="644" t="s">
        <v>122</v>
      </c>
      <c r="BC17" s="657"/>
      <c r="BD17" s="657"/>
      <c r="BE17" s="657"/>
      <c r="BF17" s="657"/>
      <c r="BG17" s="657"/>
      <c r="BH17" s="657"/>
      <c r="BI17" s="657"/>
      <c r="BJ17" s="657"/>
      <c r="BL17" s="657">
        <v>13</v>
      </c>
      <c r="BM17" s="646" t="s">
        <v>99</v>
      </c>
      <c r="BN17" s="644" t="s">
        <v>122</v>
      </c>
      <c r="BO17" s="657"/>
      <c r="BP17" s="657"/>
      <c r="BQ17" s="657"/>
      <c r="BR17" s="657"/>
      <c r="BS17" s="657"/>
      <c r="BT17" s="657"/>
      <c r="BU17" s="657"/>
      <c r="BV17" s="657"/>
    </row>
    <row r="18" spans="2:74" ht="37.5">
      <c r="B18" s="35"/>
      <c r="C18" s="36"/>
      <c r="E18" s="314"/>
      <c r="F18" s="47" t="s">
        <v>104</v>
      </c>
      <c r="N18" s="204"/>
      <c r="P18" s="657">
        <v>14</v>
      </c>
      <c r="Q18" s="646" t="s">
        <v>338</v>
      </c>
      <c r="R18" s="644" t="s">
        <v>122</v>
      </c>
      <c r="S18" s="657"/>
      <c r="T18" s="657"/>
      <c r="U18" s="657"/>
      <c r="V18" s="657"/>
      <c r="W18" s="657"/>
      <c r="X18" s="657"/>
      <c r="Y18" s="657"/>
      <c r="Z18" s="657"/>
      <c r="AB18" s="657">
        <v>14</v>
      </c>
      <c r="AC18" s="646" t="s">
        <v>338</v>
      </c>
      <c r="AD18" s="644" t="s">
        <v>122</v>
      </c>
      <c r="AE18" s="657"/>
      <c r="AF18" s="657"/>
      <c r="AG18" s="657"/>
      <c r="AH18" s="657"/>
      <c r="AI18" s="657"/>
      <c r="AJ18" s="657"/>
      <c r="AK18" s="657"/>
      <c r="AL18" s="657"/>
      <c r="AN18" s="657">
        <v>14</v>
      </c>
      <c r="AO18" s="646" t="s">
        <v>338</v>
      </c>
      <c r="AP18" s="644" t="s">
        <v>122</v>
      </c>
      <c r="AQ18" s="657"/>
      <c r="AR18" s="657"/>
      <c r="AS18" s="657"/>
      <c r="AT18" s="657"/>
      <c r="AU18" s="657"/>
      <c r="AV18" s="657"/>
      <c r="AW18" s="657"/>
      <c r="AX18" s="657"/>
      <c r="AZ18" s="657">
        <v>14</v>
      </c>
      <c r="BA18" s="646" t="s">
        <v>338</v>
      </c>
      <c r="BB18" s="644" t="s">
        <v>122</v>
      </c>
      <c r="BC18" s="657"/>
      <c r="BD18" s="657"/>
      <c r="BE18" s="657"/>
      <c r="BF18" s="657"/>
      <c r="BG18" s="657"/>
      <c r="BH18" s="657"/>
      <c r="BI18" s="657"/>
      <c r="BJ18" s="657"/>
      <c r="BL18" s="657">
        <v>14</v>
      </c>
      <c r="BM18" s="646" t="s">
        <v>338</v>
      </c>
      <c r="BN18" s="644" t="s">
        <v>122</v>
      </c>
      <c r="BO18" s="657"/>
      <c r="BP18" s="657"/>
      <c r="BQ18" s="657"/>
      <c r="BR18" s="657"/>
      <c r="BS18" s="657"/>
      <c r="BT18" s="657"/>
      <c r="BU18" s="657"/>
      <c r="BV18" s="657"/>
    </row>
    <row r="19" spans="2:74" ht="37.5">
      <c r="B19" s="32" t="s">
        <v>122</v>
      </c>
      <c r="C19" s="33"/>
      <c r="E19" s="314"/>
      <c r="F19" s="47" t="s">
        <v>103</v>
      </c>
      <c r="N19" s="204"/>
      <c r="P19" s="657">
        <v>15</v>
      </c>
      <c r="Q19" s="646" t="s">
        <v>326</v>
      </c>
      <c r="R19" s="644" t="s">
        <v>123</v>
      </c>
      <c r="S19" s="657"/>
      <c r="T19" s="657"/>
      <c r="U19" s="657"/>
      <c r="V19" s="657"/>
      <c r="W19" s="657"/>
      <c r="X19" s="657"/>
      <c r="Y19" s="657"/>
      <c r="Z19" s="657"/>
      <c r="AB19" s="657">
        <v>15</v>
      </c>
      <c r="AC19" s="646" t="s">
        <v>326</v>
      </c>
      <c r="AD19" s="644" t="s">
        <v>123</v>
      </c>
      <c r="AE19" s="657"/>
      <c r="AF19" s="657"/>
      <c r="AG19" s="657"/>
      <c r="AH19" s="657"/>
      <c r="AI19" s="657"/>
      <c r="AJ19" s="657"/>
      <c r="AK19" s="657"/>
      <c r="AL19" s="657"/>
      <c r="AN19" s="657">
        <v>15</v>
      </c>
      <c r="AO19" s="646" t="s">
        <v>326</v>
      </c>
      <c r="AP19" s="644" t="s">
        <v>123</v>
      </c>
      <c r="AQ19" s="657"/>
      <c r="AR19" s="657"/>
      <c r="AS19" s="657"/>
      <c r="AT19" s="657"/>
      <c r="AU19" s="657"/>
      <c r="AV19" s="657"/>
      <c r="AW19" s="657"/>
      <c r="AX19" s="657"/>
      <c r="AZ19" s="657">
        <v>15</v>
      </c>
      <c r="BA19" s="646" t="s">
        <v>326</v>
      </c>
      <c r="BB19" s="644" t="s">
        <v>123</v>
      </c>
      <c r="BC19" s="657"/>
      <c r="BD19" s="657"/>
      <c r="BE19" s="657"/>
      <c r="BF19" s="657"/>
      <c r="BG19" s="657"/>
      <c r="BH19" s="657"/>
      <c r="BI19" s="657"/>
      <c r="BJ19" s="657"/>
      <c r="BL19" s="657">
        <v>15</v>
      </c>
      <c r="BM19" s="646" t="s">
        <v>326</v>
      </c>
      <c r="BN19" s="644" t="s">
        <v>123</v>
      </c>
      <c r="BO19" s="657"/>
      <c r="BP19" s="657"/>
      <c r="BQ19" s="657"/>
      <c r="BR19" s="657"/>
      <c r="BS19" s="657"/>
      <c r="BT19" s="657"/>
      <c r="BU19" s="657"/>
      <c r="BV19" s="657"/>
    </row>
    <row r="20" spans="2:74" ht="37.5">
      <c r="B20" s="35" t="s">
        <v>325</v>
      </c>
      <c r="C20" s="36"/>
      <c r="F20" s="47" t="s">
        <v>105</v>
      </c>
      <c r="P20" s="657">
        <v>16</v>
      </c>
      <c r="Q20" s="646" t="s">
        <v>327</v>
      </c>
      <c r="R20" s="644" t="s">
        <v>123</v>
      </c>
      <c r="S20" s="657"/>
      <c r="T20" s="657"/>
      <c r="U20" s="657"/>
      <c r="V20" s="657"/>
      <c r="W20" s="657"/>
      <c r="X20" s="657"/>
      <c r="Y20" s="657"/>
      <c r="Z20" s="657"/>
      <c r="AB20" s="657">
        <v>16</v>
      </c>
      <c r="AC20" s="646" t="s">
        <v>327</v>
      </c>
      <c r="AD20" s="644" t="s">
        <v>123</v>
      </c>
      <c r="AE20" s="657"/>
      <c r="AF20" s="657"/>
      <c r="AG20" s="657"/>
      <c r="AH20" s="657"/>
      <c r="AI20" s="657"/>
      <c r="AJ20" s="657"/>
      <c r="AK20" s="657"/>
      <c r="AL20" s="657"/>
      <c r="AN20" s="657">
        <v>16</v>
      </c>
      <c r="AO20" s="646" t="s">
        <v>327</v>
      </c>
      <c r="AP20" s="644" t="s">
        <v>123</v>
      </c>
      <c r="AQ20" s="657"/>
      <c r="AR20" s="657"/>
      <c r="AS20" s="657"/>
      <c r="AT20" s="657"/>
      <c r="AU20" s="657"/>
      <c r="AV20" s="657"/>
      <c r="AW20" s="657"/>
      <c r="AX20" s="657"/>
      <c r="AZ20" s="657">
        <v>16</v>
      </c>
      <c r="BA20" s="646" t="s">
        <v>327</v>
      </c>
      <c r="BB20" s="644" t="s">
        <v>123</v>
      </c>
      <c r="BC20" s="657"/>
      <c r="BD20" s="657"/>
      <c r="BE20" s="657"/>
      <c r="BF20" s="657"/>
      <c r="BG20" s="657"/>
      <c r="BH20" s="657"/>
      <c r="BI20" s="657"/>
      <c r="BJ20" s="657"/>
      <c r="BL20" s="657">
        <v>16</v>
      </c>
      <c r="BM20" s="646" t="s">
        <v>327</v>
      </c>
      <c r="BN20" s="644" t="s">
        <v>123</v>
      </c>
      <c r="BO20" s="657"/>
      <c r="BP20" s="657"/>
      <c r="BQ20" s="657"/>
      <c r="BR20" s="657"/>
      <c r="BS20" s="657"/>
      <c r="BT20" s="657"/>
      <c r="BU20" s="657"/>
      <c r="BV20" s="657"/>
    </row>
    <row r="21" spans="2:74" ht="37.5">
      <c r="B21" s="35" t="s">
        <v>115</v>
      </c>
      <c r="C21" s="36"/>
      <c r="F21" s="47" t="s">
        <v>102</v>
      </c>
      <c r="P21" s="657">
        <v>17</v>
      </c>
      <c r="Q21" s="646" t="s">
        <v>41</v>
      </c>
      <c r="R21" s="644" t="s">
        <v>123</v>
      </c>
      <c r="S21" s="657"/>
      <c r="T21" s="657"/>
      <c r="U21" s="657"/>
      <c r="V21" s="657"/>
      <c r="W21" s="657"/>
      <c r="X21" s="657"/>
      <c r="Y21" s="657"/>
      <c r="Z21" s="657"/>
      <c r="AB21" s="657">
        <v>17</v>
      </c>
      <c r="AC21" s="646" t="s">
        <v>41</v>
      </c>
      <c r="AD21" s="644" t="s">
        <v>123</v>
      </c>
      <c r="AE21" s="657"/>
      <c r="AF21" s="657"/>
      <c r="AG21" s="657"/>
      <c r="AH21" s="657"/>
      <c r="AI21" s="657"/>
      <c r="AJ21" s="657"/>
      <c r="AK21" s="657"/>
      <c r="AL21" s="657"/>
      <c r="AN21" s="657">
        <v>17</v>
      </c>
      <c r="AO21" s="646" t="s">
        <v>41</v>
      </c>
      <c r="AP21" s="644" t="s">
        <v>123</v>
      </c>
      <c r="AQ21" s="657"/>
      <c r="AR21" s="657"/>
      <c r="AS21" s="657"/>
      <c r="AT21" s="657"/>
      <c r="AU21" s="657"/>
      <c r="AV21" s="657"/>
      <c r="AW21" s="657"/>
      <c r="AX21" s="657"/>
      <c r="AZ21" s="657">
        <v>17</v>
      </c>
      <c r="BA21" s="646" t="s">
        <v>41</v>
      </c>
      <c r="BB21" s="644" t="s">
        <v>123</v>
      </c>
      <c r="BC21" s="657"/>
      <c r="BD21" s="657"/>
      <c r="BE21" s="657"/>
      <c r="BF21" s="657"/>
      <c r="BG21" s="657"/>
      <c r="BH21" s="657"/>
      <c r="BI21" s="657"/>
      <c r="BJ21" s="657"/>
      <c r="BL21" s="657">
        <v>17</v>
      </c>
      <c r="BM21" s="646" t="s">
        <v>41</v>
      </c>
      <c r="BN21" s="644" t="s">
        <v>123</v>
      </c>
      <c r="BO21" s="657"/>
      <c r="BP21" s="657"/>
      <c r="BQ21" s="657"/>
      <c r="BR21" s="657"/>
      <c r="BS21" s="657"/>
      <c r="BT21" s="657"/>
      <c r="BU21" s="657"/>
      <c r="BV21" s="657"/>
    </row>
    <row r="22" spans="2:74" ht="37.5">
      <c r="B22" s="35" t="s">
        <v>99</v>
      </c>
      <c r="C22" s="36"/>
      <c r="F22" s="47" t="s">
        <v>337</v>
      </c>
      <c r="P22" s="657">
        <v>18</v>
      </c>
      <c r="Q22" s="646" t="s">
        <v>111</v>
      </c>
      <c r="R22" s="644" t="s">
        <v>123</v>
      </c>
      <c r="S22" s="657"/>
      <c r="T22" s="657"/>
      <c r="U22" s="657"/>
      <c r="V22" s="657"/>
      <c r="W22" s="657"/>
      <c r="X22" s="657"/>
      <c r="Y22" s="657"/>
      <c r="Z22" s="657"/>
      <c r="AB22" s="657">
        <v>18</v>
      </c>
      <c r="AC22" s="646" t="s">
        <v>111</v>
      </c>
      <c r="AD22" s="644" t="s">
        <v>123</v>
      </c>
      <c r="AE22" s="657"/>
      <c r="AF22" s="657"/>
      <c r="AG22" s="657"/>
      <c r="AH22" s="657"/>
      <c r="AI22" s="657"/>
      <c r="AJ22" s="657"/>
      <c r="AK22" s="657"/>
      <c r="AL22" s="657"/>
      <c r="AN22" s="657">
        <v>18</v>
      </c>
      <c r="AO22" s="646" t="s">
        <v>111</v>
      </c>
      <c r="AP22" s="644" t="s">
        <v>123</v>
      </c>
      <c r="AQ22" s="657"/>
      <c r="AR22" s="657"/>
      <c r="AS22" s="657"/>
      <c r="AT22" s="657"/>
      <c r="AU22" s="657"/>
      <c r="AV22" s="657"/>
      <c r="AW22" s="657"/>
      <c r="AX22" s="657"/>
      <c r="AZ22" s="657">
        <v>18</v>
      </c>
      <c r="BA22" s="646" t="s">
        <v>111</v>
      </c>
      <c r="BB22" s="644" t="s">
        <v>123</v>
      </c>
      <c r="BC22" s="657"/>
      <c r="BD22" s="657"/>
      <c r="BE22" s="657"/>
      <c r="BF22" s="657"/>
      <c r="BG22" s="657"/>
      <c r="BH22" s="657"/>
      <c r="BI22" s="657"/>
      <c r="BJ22" s="657"/>
      <c r="BL22" s="657">
        <v>18</v>
      </c>
      <c r="BM22" s="646" t="s">
        <v>111</v>
      </c>
      <c r="BN22" s="644" t="s">
        <v>123</v>
      </c>
      <c r="BO22" s="657"/>
      <c r="BP22" s="657"/>
      <c r="BQ22" s="657"/>
      <c r="BR22" s="657"/>
      <c r="BS22" s="657"/>
      <c r="BT22" s="657"/>
      <c r="BU22" s="657"/>
      <c r="BV22" s="657"/>
    </row>
    <row r="23" spans="2:74" ht="37.5">
      <c r="B23" s="35" t="s">
        <v>338</v>
      </c>
      <c r="C23" s="36"/>
      <c r="F23" s="47" t="s">
        <v>106</v>
      </c>
      <c r="P23" s="657">
        <v>19</v>
      </c>
      <c r="Q23" s="646" t="s">
        <v>93</v>
      </c>
      <c r="R23" s="644" t="s">
        <v>123</v>
      </c>
      <c r="S23" s="657"/>
      <c r="T23" s="657"/>
      <c r="U23" s="657"/>
      <c r="V23" s="657"/>
      <c r="W23" s="657"/>
      <c r="X23" s="657"/>
      <c r="Y23" s="657"/>
      <c r="Z23" s="657"/>
      <c r="AB23" s="657">
        <v>19</v>
      </c>
      <c r="AC23" s="646" t="s">
        <v>93</v>
      </c>
      <c r="AD23" s="644" t="s">
        <v>123</v>
      </c>
      <c r="AE23" s="657"/>
      <c r="AF23" s="657"/>
      <c r="AG23" s="657"/>
      <c r="AH23" s="657"/>
      <c r="AI23" s="657"/>
      <c r="AJ23" s="657"/>
      <c r="AK23" s="657"/>
      <c r="AL23" s="657"/>
      <c r="AN23" s="657">
        <v>19</v>
      </c>
      <c r="AO23" s="646" t="s">
        <v>93</v>
      </c>
      <c r="AP23" s="644" t="s">
        <v>123</v>
      </c>
      <c r="AQ23" s="657"/>
      <c r="AR23" s="657"/>
      <c r="AS23" s="657"/>
      <c r="AT23" s="657"/>
      <c r="AU23" s="657"/>
      <c r="AV23" s="657"/>
      <c r="AW23" s="657"/>
      <c r="AX23" s="657"/>
      <c r="AZ23" s="657">
        <v>19</v>
      </c>
      <c r="BA23" s="646" t="s">
        <v>93</v>
      </c>
      <c r="BB23" s="644" t="s">
        <v>123</v>
      </c>
      <c r="BC23" s="657"/>
      <c r="BD23" s="657"/>
      <c r="BE23" s="657"/>
      <c r="BF23" s="657"/>
      <c r="BG23" s="657"/>
      <c r="BH23" s="657"/>
      <c r="BI23" s="657"/>
      <c r="BJ23" s="657"/>
      <c r="BL23" s="657">
        <v>19</v>
      </c>
      <c r="BM23" s="646" t="s">
        <v>93</v>
      </c>
      <c r="BN23" s="644" t="s">
        <v>123</v>
      </c>
      <c r="BO23" s="657"/>
      <c r="BP23" s="657"/>
      <c r="BQ23" s="657"/>
      <c r="BR23" s="657"/>
      <c r="BS23" s="657"/>
      <c r="BT23" s="657"/>
      <c r="BU23" s="657"/>
      <c r="BV23" s="657"/>
    </row>
    <row r="24" spans="2:74" ht="37.5">
      <c r="B24" s="35"/>
      <c r="C24" s="36"/>
      <c r="E24" s="316"/>
      <c r="F24" s="47" t="s">
        <v>100</v>
      </c>
      <c r="P24" s="657">
        <v>20</v>
      </c>
      <c r="Q24" s="646" t="s">
        <v>328</v>
      </c>
      <c r="R24" s="644" t="s">
        <v>124</v>
      </c>
      <c r="S24" s="657"/>
      <c r="T24" s="657"/>
      <c r="U24" s="657"/>
      <c r="V24" s="657"/>
      <c r="W24" s="657"/>
      <c r="X24" s="657"/>
      <c r="Y24" s="657"/>
      <c r="Z24" s="657"/>
      <c r="AB24" s="657">
        <v>20</v>
      </c>
      <c r="AC24" s="646" t="s">
        <v>328</v>
      </c>
      <c r="AD24" s="644" t="s">
        <v>124</v>
      </c>
      <c r="AE24" s="657"/>
      <c r="AF24" s="657"/>
      <c r="AG24" s="657"/>
      <c r="AH24" s="657"/>
      <c r="AI24" s="657"/>
      <c r="AJ24" s="657"/>
      <c r="AK24" s="657"/>
      <c r="AL24" s="657"/>
      <c r="AN24" s="657">
        <v>20</v>
      </c>
      <c r="AO24" s="646" t="s">
        <v>328</v>
      </c>
      <c r="AP24" s="644" t="s">
        <v>124</v>
      </c>
      <c r="AQ24" s="657"/>
      <c r="AR24" s="657"/>
      <c r="AS24" s="657"/>
      <c r="AT24" s="657"/>
      <c r="AU24" s="657"/>
      <c r="AV24" s="657"/>
      <c r="AW24" s="657"/>
      <c r="AX24" s="657"/>
      <c r="AZ24" s="657">
        <v>20</v>
      </c>
      <c r="BA24" s="646" t="s">
        <v>328</v>
      </c>
      <c r="BB24" s="644" t="s">
        <v>124</v>
      </c>
      <c r="BC24" s="657"/>
      <c r="BD24" s="657"/>
      <c r="BE24" s="657"/>
      <c r="BF24" s="657"/>
      <c r="BG24" s="657"/>
      <c r="BH24" s="657"/>
      <c r="BI24" s="657"/>
      <c r="BJ24" s="657"/>
      <c r="BL24" s="657">
        <v>20</v>
      </c>
      <c r="BM24" s="646" t="s">
        <v>328</v>
      </c>
      <c r="BN24" s="644" t="s">
        <v>124</v>
      </c>
      <c r="BO24" s="657"/>
      <c r="BP24" s="657"/>
      <c r="BQ24" s="657"/>
      <c r="BR24" s="657"/>
      <c r="BS24" s="657"/>
      <c r="BT24" s="657"/>
      <c r="BU24" s="657"/>
      <c r="BV24" s="657"/>
    </row>
    <row r="25" spans="2:74" ht="37.5">
      <c r="B25" s="35"/>
      <c r="C25" s="36"/>
      <c r="E25" s="316"/>
      <c r="F25" s="48"/>
      <c r="P25" s="657">
        <v>21</v>
      </c>
      <c r="Q25" s="646" t="s">
        <v>16</v>
      </c>
      <c r="R25" s="644" t="s">
        <v>124</v>
      </c>
      <c r="S25" s="657"/>
      <c r="T25" s="657"/>
      <c r="U25" s="657"/>
      <c r="V25" s="657"/>
      <c r="W25" s="657"/>
      <c r="X25" s="657"/>
      <c r="Y25" s="657"/>
      <c r="Z25" s="657"/>
      <c r="AB25" s="657">
        <v>21</v>
      </c>
      <c r="AC25" s="646" t="s">
        <v>16</v>
      </c>
      <c r="AD25" s="644" t="s">
        <v>124</v>
      </c>
      <c r="AE25" s="657"/>
      <c r="AF25" s="657"/>
      <c r="AG25" s="657"/>
      <c r="AH25" s="657"/>
      <c r="AI25" s="657"/>
      <c r="AJ25" s="657"/>
      <c r="AK25" s="657"/>
      <c r="AL25" s="657"/>
      <c r="AN25" s="657">
        <v>21</v>
      </c>
      <c r="AO25" s="646" t="s">
        <v>16</v>
      </c>
      <c r="AP25" s="644" t="s">
        <v>124</v>
      </c>
      <c r="AQ25" s="657"/>
      <c r="AR25" s="657"/>
      <c r="AS25" s="657"/>
      <c r="AT25" s="657"/>
      <c r="AU25" s="657"/>
      <c r="AV25" s="657"/>
      <c r="AW25" s="657"/>
      <c r="AX25" s="657"/>
      <c r="AZ25" s="657">
        <v>21</v>
      </c>
      <c r="BA25" s="646" t="s">
        <v>16</v>
      </c>
      <c r="BB25" s="644" t="s">
        <v>124</v>
      </c>
      <c r="BC25" s="657"/>
      <c r="BD25" s="657"/>
      <c r="BE25" s="657"/>
      <c r="BF25" s="657"/>
      <c r="BG25" s="657"/>
      <c r="BH25" s="657"/>
      <c r="BI25" s="657"/>
      <c r="BJ25" s="657"/>
      <c r="BL25" s="657">
        <v>21</v>
      </c>
      <c r="BM25" s="646" t="s">
        <v>16</v>
      </c>
      <c r="BN25" s="644" t="s">
        <v>124</v>
      </c>
      <c r="BO25" s="657"/>
      <c r="BP25" s="657"/>
      <c r="BQ25" s="657"/>
      <c r="BR25" s="657"/>
      <c r="BS25" s="657"/>
      <c r="BT25" s="657"/>
      <c r="BU25" s="657"/>
      <c r="BV25" s="657"/>
    </row>
    <row r="26" spans="2:74" ht="37.5">
      <c r="B26" s="32" t="s">
        <v>123</v>
      </c>
      <c r="C26" s="33"/>
      <c r="E26" s="316"/>
      <c r="F26" s="48"/>
      <c r="P26" s="657">
        <v>22</v>
      </c>
      <c r="Q26" s="646" t="s">
        <v>329</v>
      </c>
      <c r="R26" s="644" t="s">
        <v>124</v>
      </c>
      <c r="S26" s="657"/>
      <c r="T26" s="657"/>
      <c r="U26" s="657"/>
      <c r="V26" s="657"/>
      <c r="W26" s="657"/>
      <c r="X26" s="657"/>
      <c r="Y26" s="657"/>
      <c r="Z26" s="657"/>
      <c r="AB26" s="657">
        <v>22</v>
      </c>
      <c r="AC26" s="646" t="s">
        <v>329</v>
      </c>
      <c r="AD26" s="644" t="s">
        <v>124</v>
      </c>
      <c r="AE26" s="657"/>
      <c r="AF26" s="657"/>
      <c r="AG26" s="657"/>
      <c r="AH26" s="657"/>
      <c r="AI26" s="657"/>
      <c r="AJ26" s="657"/>
      <c r="AK26" s="657"/>
      <c r="AL26" s="657"/>
      <c r="AN26" s="657">
        <v>22</v>
      </c>
      <c r="AO26" s="646" t="s">
        <v>329</v>
      </c>
      <c r="AP26" s="644" t="s">
        <v>124</v>
      </c>
      <c r="AQ26" s="657"/>
      <c r="AR26" s="657"/>
      <c r="AS26" s="657"/>
      <c r="AT26" s="657"/>
      <c r="AU26" s="657"/>
      <c r="AV26" s="657"/>
      <c r="AW26" s="657"/>
      <c r="AX26" s="657"/>
      <c r="AZ26" s="657">
        <v>22</v>
      </c>
      <c r="BA26" s="646" t="s">
        <v>329</v>
      </c>
      <c r="BB26" s="644" t="s">
        <v>124</v>
      </c>
      <c r="BC26" s="657"/>
      <c r="BD26" s="657"/>
      <c r="BE26" s="657"/>
      <c r="BF26" s="657"/>
      <c r="BG26" s="657"/>
      <c r="BH26" s="657"/>
      <c r="BI26" s="657"/>
      <c r="BJ26" s="657"/>
      <c r="BL26" s="657">
        <v>22</v>
      </c>
      <c r="BM26" s="646" t="s">
        <v>329</v>
      </c>
      <c r="BN26" s="644" t="s">
        <v>124</v>
      </c>
      <c r="BO26" s="657"/>
      <c r="BP26" s="657"/>
      <c r="BQ26" s="657"/>
      <c r="BR26" s="657"/>
      <c r="BS26" s="657"/>
      <c r="BT26" s="657"/>
      <c r="BU26" s="657"/>
      <c r="BV26" s="657"/>
    </row>
    <row r="27" spans="2:74" ht="37.5">
      <c r="B27" s="35" t="s">
        <v>326</v>
      </c>
      <c r="C27" s="37"/>
      <c r="E27" s="316"/>
      <c r="F27" s="48"/>
      <c r="P27" s="657">
        <v>23</v>
      </c>
      <c r="Q27" s="646" t="s">
        <v>330</v>
      </c>
      <c r="R27" s="644" t="s">
        <v>124</v>
      </c>
      <c r="S27" s="657"/>
      <c r="T27" s="657"/>
      <c r="U27" s="657"/>
      <c r="V27" s="657"/>
      <c r="W27" s="657"/>
      <c r="X27" s="657"/>
      <c r="Y27" s="657"/>
      <c r="Z27" s="657"/>
      <c r="AB27" s="657">
        <v>23</v>
      </c>
      <c r="AC27" s="646" t="s">
        <v>330</v>
      </c>
      <c r="AD27" s="644" t="s">
        <v>124</v>
      </c>
      <c r="AE27" s="657"/>
      <c r="AF27" s="657"/>
      <c r="AG27" s="657"/>
      <c r="AH27" s="657"/>
      <c r="AI27" s="657"/>
      <c r="AJ27" s="657"/>
      <c r="AK27" s="657"/>
      <c r="AL27" s="657"/>
      <c r="AN27" s="657">
        <v>23</v>
      </c>
      <c r="AO27" s="646" t="s">
        <v>330</v>
      </c>
      <c r="AP27" s="644" t="s">
        <v>124</v>
      </c>
      <c r="AQ27" s="657"/>
      <c r="AR27" s="657"/>
      <c r="AS27" s="657"/>
      <c r="AT27" s="657"/>
      <c r="AU27" s="657"/>
      <c r="AV27" s="657"/>
      <c r="AW27" s="657"/>
      <c r="AX27" s="657"/>
      <c r="AZ27" s="657">
        <v>23</v>
      </c>
      <c r="BA27" s="646" t="s">
        <v>330</v>
      </c>
      <c r="BB27" s="644" t="s">
        <v>124</v>
      </c>
      <c r="BC27" s="657"/>
      <c r="BD27" s="657"/>
      <c r="BE27" s="657"/>
      <c r="BF27" s="657"/>
      <c r="BG27" s="657"/>
      <c r="BH27" s="657"/>
      <c r="BI27" s="657"/>
      <c r="BJ27" s="657"/>
      <c r="BL27" s="657">
        <v>23</v>
      </c>
      <c r="BM27" s="646" t="s">
        <v>330</v>
      </c>
      <c r="BN27" s="644" t="s">
        <v>124</v>
      </c>
      <c r="BO27" s="657"/>
      <c r="BP27" s="657"/>
      <c r="BQ27" s="657"/>
      <c r="BR27" s="657"/>
      <c r="BS27" s="657"/>
      <c r="BT27" s="657"/>
      <c r="BU27" s="657"/>
      <c r="BV27" s="657"/>
    </row>
    <row r="28" spans="2:74" ht="37.5">
      <c r="B28" s="35" t="s">
        <v>7</v>
      </c>
      <c r="C28" s="36"/>
      <c r="E28" s="316"/>
      <c r="F28" s="48"/>
      <c r="P28" s="657">
        <v>24</v>
      </c>
      <c r="Q28" s="646" t="s">
        <v>78</v>
      </c>
      <c r="R28" s="644" t="s">
        <v>125</v>
      </c>
      <c r="S28" s="657"/>
      <c r="T28" s="657"/>
      <c r="U28" s="657"/>
      <c r="V28" s="657"/>
      <c r="W28" s="657"/>
      <c r="X28" s="657"/>
      <c r="Y28" s="657"/>
      <c r="Z28" s="657"/>
      <c r="AB28" s="657">
        <v>24</v>
      </c>
      <c r="AC28" s="646" t="s">
        <v>78</v>
      </c>
      <c r="AD28" s="644" t="s">
        <v>125</v>
      </c>
      <c r="AE28" s="657"/>
      <c r="AF28" s="657"/>
      <c r="AG28" s="657"/>
      <c r="AH28" s="657"/>
      <c r="AI28" s="657"/>
      <c r="AJ28" s="657"/>
      <c r="AK28" s="657"/>
      <c r="AL28" s="657"/>
      <c r="AN28" s="657">
        <v>24</v>
      </c>
      <c r="AO28" s="646" t="s">
        <v>78</v>
      </c>
      <c r="AP28" s="644" t="s">
        <v>125</v>
      </c>
      <c r="AQ28" s="657"/>
      <c r="AR28" s="657"/>
      <c r="AS28" s="657"/>
      <c r="AT28" s="657"/>
      <c r="AU28" s="657"/>
      <c r="AV28" s="657"/>
      <c r="AW28" s="657"/>
      <c r="AX28" s="657"/>
      <c r="AZ28" s="657">
        <v>24</v>
      </c>
      <c r="BA28" s="646" t="s">
        <v>78</v>
      </c>
      <c r="BB28" s="644" t="s">
        <v>125</v>
      </c>
      <c r="BC28" s="657"/>
      <c r="BD28" s="657"/>
      <c r="BE28" s="657"/>
      <c r="BF28" s="657"/>
      <c r="BG28" s="657"/>
      <c r="BH28" s="657"/>
      <c r="BI28" s="657"/>
      <c r="BJ28" s="657"/>
      <c r="BL28" s="657">
        <v>24</v>
      </c>
      <c r="BM28" s="646" t="s">
        <v>78</v>
      </c>
      <c r="BN28" s="644" t="s">
        <v>125</v>
      </c>
      <c r="BO28" s="657"/>
      <c r="BP28" s="657"/>
      <c r="BQ28" s="657"/>
      <c r="BR28" s="657"/>
      <c r="BS28" s="657"/>
      <c r="BT28" s="657"/>
      <c r="BU28" s="657"/>
      <c r="BV28" s="657"/>
    </row>
    <row r="29" spans="2:74" ht="37.5">
      <c r="B29" s="35" t="s">
        <v>41</v>
      </c>
      <c r="C29" s="36"/>
      <c r="E29" s="316"/>
      <c r="F29" s="48"/>
      <c r="P29" s="657">
        <v>25</v>
      </c>
      <c r="Q29" s="646" t="s">
        <v>79</v>
      </c>
      <c r="R29" s="644" t="s">
        <v>125</v>
      </c>
      <c r="S29" s="657"/>
      <c r="T29" s="657"/>
      <c r="U29" s="657"/>
      <c r="V29" s="657"/>
      <c r="W29" s="657"/>
      <c r="X29" s="657"/>
      <c r="Y29" s="657"/>
      <c r="Z29" s="657"/>
      <c r="AB29" s="657">
        <v>25</v>
      </c>
      <c r="AC29" s="646" t="s">
        <v>79</v>
      </c>
      <c r="AD29" s="644" t="s">
        <v>125</v>
      </c>
      <c r="AE29" s="657"/>
      <c r="AF29" s="657"/>
      <c r="AG29" s="657"/>
      <c r="AH29" s="657"/>
      <c r="AI29" s="657"/>
      <c r="AJ29" s="657"/>
      <c r="AK29" s="657"/>
      <c r="AL29" s="657"/>
      <c r="AN29" s="657">
        <v>25</v>
      </c>
      <c r="AO29" s="646" t="s">
        <v>79</v>
      </c>
      <c r="AP29" s="644" t="s">
        <v>125</v>
      </c>
      <c r="AQ29" s="657"/>
      <c r="AR29" s="657"/>
      <c r="AS29" s="657"/>
      <c r="AT29" s="657"/>
      <c r="AU29" s="657"/>
      <c r="AV29" s="657"/>
      <c r="AW29" s="657"/>
      <c r="AX29" s="657"/>
      <c r="AZ29" s="657">
        <v>25</v>
      </c>
      <c r="BA29" s="646" t="s">
        <v>79</v>
      </c>
      <c r="BB29" s="644" t="s">
        <v>125</v>
      </c>
      <c r="BC29" s="657"/>
      <c r="BD29" s="657"/>
      <c r="BE29" s="657"/>
      <c r="BF29" s="657"/>
      <c r="BG29" s="657"/>
      <c r="BH29" s="657"/>
      <c r="BI29" s="657"/>
      <c r="BJ29" s="657"/>
      <c r="BL29" s="657">
        <v>25</v>
      </c>
      <c r="BM29" s="646" t="s">
        <v>79</v>
      </c>
      <c r="BN29" s="644" t="s">
        <v>125</v>
      </c>
      <c r="BO29" s="657"/>
      <c r="BP29" s="657"/>
      <c r="BQ29" s="657"/>
      <c r="BR29" s="657"/>
      <c r="BS29" s="657"/>
      <c r="BT29" s="657"/>
      <c r="BU29" s="657"/>
      <c r="BV29" s="657"/>
    </row>
    <row r="30" spans="2:74">
      <c r="B30" s="35" t="s">
        <v>111</v>
      </c>
      <c r="C30" s="36"/>
      <c r="E30" s="316"/>
      <c r="F30" s="48"/>
      <c r="P30" s="657">
        <v>26</v>
      </c>
      <c r="Q30" s="646" t="s">
        <v>73</v>
      </c>
      <c r="R30" s="644" t="s">
        <v>126</v>
      </c>
      <c r="S30" s="657"/>
      <c r="T30" s="657"/>
      <c r="U30" s="657"/>
      <c r="V30" s="657"/>
      <c r="W30" s="657"/>
      <c r="X30" s="657"/>
      <c r="Y30" s="657"/>
      <c r="Z30" s="657"/>
      <c r="AB30" s="657">
        <v>26</v>
      </c>
      <c r="AC30" s="646" t="s">
        <v>73</v>
      </c>
      <c r="AD30" s="644" t="s">
        <v>126</v>
      </c>
      <c r="AE30" s="657"/>
      <c r="AF30" s="657"/>
      <c r="AG30" s="657"/>
      <c r="AH30" s="657"/>
      <c r="AI30" s="657"/>
      <c r="AJ30" s="657"/>
      <c r="AK30" s="657"/>
      <c r="AL30" s="657"/>
      <c r="AN30" s="657">
        <v>26</v>
      </c>
      <c r="AO30" s="646" t="s">
        <v>73</v>
      </c>
      <c r="AP30" s="644" t="s">
        <v>126</v>
      </c>
      <c r="AQ30" s="657"/>
      <c r="AR30" s="657"/>
      <c r="AS30" s="657"/>
      <c r="AT30" s="657"/>
      <c r="AU30" s="657"/>
      <c r="AV30" s="657"/>
      <c r="AW30" s="657"/>
      <c r="AX30" s="657"/>
      <c r="AZ30" s="657">
        <v>26</v>
      </c>
      <c r="BA30" s="646" t="s">
        <v>73</v>
      </c>
      <c r="BB30" s="644" t="s">
        <v>126</v>
      </c>
      <c r="BC30" s="657"/>
      <c r="BD30" s="657"/>
      <c r="BE30" s="657"/>
      <c r="BF30" s="657"/>
      <c r="BG30" s="657"/>
      <c r="BH30" s="657"/>
      <c r="BI30" s="657"/>
      <c r="BJ30" s="657"/>
      <c r="BL30" s="657">
        <v>26</v>
      </c>
      <c r="BM30" s="646" t="s">
        <v>73</v>
      </c>
      <c r="BN30" s="644" t="s">
        <v>126</v>
      </c>
      <c r="BO30" s="657"/>
      <c r="BP30" s="657"/>
      <c r="BQ30" s="657"/>
      <c r="BR30" s="657"/>
      <c r="BS30" s="657"/>
      <c r="BT30" s="657"/>
      <c r="BU30" s="657"/>
      <c r="BV30" s="657"/>
    </row>
    <row r="31" spans="2:74">
      <c r="B31" s="35" t="s">
        <v>93</v>
      </c>
      <c r="C31" s="36"/>
      <c r="E31" s="316"/>
      <c r="F31" s="48"/>
      <c r="P31" s="657">
        <v>27</v>
      </c>
      <c r="Q31" s="646" t="s">
        <v>74</v>
      </c>
      <c r="R31" s="644" t="s">
        <v>126</v>
      </c>
      <c r="S31" s="657"/>
      <c r="T31" s="657"/>
      <c r="U31" s="657"/>
      <c r="V31" s="657"/>
      <c r="W31" s="657"/>
      <c r="X31" s="657"/>
      <c r="Y31" s="657"/>
      <c r="Z31" s="657"/>
      <c r="AB31" s="657">
        <v>27</v>
      </c>
      <c r="AC31" s="646" t="s">
        <v>74</v>
      </c>
      <c r="AD31" s="644" t="s">
        <v>126</v>
      </c>
      <c r="AE31" s="657"/>
      <c r="AF31" s="657"/>
      <c r="AG31" s="657"/>
      <c r="AH31" s="657"/>
      <c r="AI31" s="657"/>
      <c r="AJ31" s="657"/>
      <c r="AK31" s="657"/>
      <c r="AL31" s="657"/>
      <c r="AN31" s="657">
        <v>27</v>
      </c>
      <c r="AO31" s="646" t="s">
        <v>74</v>
      </c>
      <c r="AP31" s="644" t="s">
        <v>126</v>
      </c>
      <c r="AQ31" s="657"/>
      <c r="AR31" s="657"/>
      <c r="AS31" s="657"/>
      <c r="AT31" s="657"/>
      <c r="AU31" s="657"/>
      <c r="AV31" s="657"/>
      <c r="AW31" s="657"/>
      <c r="AX31" s="657"/>
      <c r="AZ31" s="657">
        <v>27</v>
      </c>
      <c r="BA31" s="646" t="s">
        <v>74</v>
      </c>
      <c r="BB31" s="644" t="s">
        <v>126</v>
      </c>
      <c r="BC31" s="657"/>
      <c r="BD31" s="657"/>
      <c r="BE31" s="657"/>
      <c r="BF31" s="657"/>
      <c r="BG31" s="657"/>
      <c r="BH31" s="657"/>
      <c r="BI31" s="657"/>
      <c r="BJ31" s="657"/>
      <c r="BL31" s="657">
        <v>27</v>
      </c>
      <c r="BM31" s="646" t="s">
        <v>74</v>
      </c>
      <c r="BN31" s="644" t="s">
        <v>126</v>
      </c>
      <c r="BO31" s="657"/>
      <c r="BP31" s="657"/>
      <c r="BQ31" s="657"/>
      <c r="BR31" s="657"/>
      <c r="BS31" s="657"/>
      <c r="BT31" s="657"/>
      <c r="BU31" s="657"/>
      <c r="BV31" s="657"/>
    </row>
    <row r="32" spans="2:74">
      <c r="B32" s="35" t="s">
        <v>327</v>
      </c>
      <c r="C32" s="36"/>
      <c r="E32" s="316"/>
      <c r="F32" s="48"/>
      <c r="P32" s="657">
        <v>28</v>
      </c>
      <c r="Q32" s="646" t="s">
        <v>331</v>
      </c>
      <c r="R32" s="644" t="s">
        <v>127</v>
      </c>
      <c r="S32" s="657"/>
      <c r="T32" s="657"/>
      <c r="U32" s="657"/>
      <c r="V32" s="657"/>
      <c r="W32" s="657"/>
      <c r="X32" s="657"/>
      <c r="Y32" s="657"/>
      <c r="Z32" s="657"/>
      <c r="AB32" s="657">
        <v>28</v>
      </c>
      <c r="AC32" s="646" t="s">
        <v>331</v>
      </c>
      <c r="AD32" s="644" t="s">
        <v>127</v>
      </c>
      <c r="AE32" s="657"/>
      <c r="AF32" s="657"/>
      <c r="AG32" s="657"/>
      <c r="AH32" s="657"/>
      <c r="AI32" s="657"/>
      <c r="AJ32" s="657"/>
      <c r="AK32" s="657"/>
      <c r="AL32" s="657"/>
      <c r="AN32" s="657">
        <v>28</v>
      </c>
      <c r="AO32" s="646" t="s">
        <v>331</v>
      </c>
      <c r="AP32" s="644" t="s">
        <v>127</v>
      </c>
      <c r="AQ32" s="657"/>
      <c r="AR32" s="657"/>
      <c r="AS32" s="657"/>
      <c r="AT32" s="657"/>
      <c r="AU32" s="657"/>
      <c r="AV32" s="657"/>
      <c r="AW32" s="657"/>
      <c r="AX32" s="657"/>
      <c r="AZ32" s="657">
        <v>28</v>
      </c>
      <c r="BA32" s="646" t="s">
        <v>331</v>
      </c>
      <c r="BB32" s="644" t="s">
        <v>127</v>
      </c>
      <c r="BC32" s="657"/>
      <c r="BD32" s="657"/>
      <c r="BE32" s="657"/>
      <c r="BF32" s="657"/>
      <c r="BG32" s="657"/>
      <c r="BH32" s="657"/>
      <c r="BI32" s="657"/>
      <c r="BJ32" s="657"/>
      <c r="BL32" s="657">
        <v>28</v>
      </c>
      <c r="BM32" s="646" t="s">
        <v>331</v>
      </c>
      <c r="BN32" s="644" t="s">
        <v>127</v>
      </c>
      <c r="BO32" s="657"/>
      <c r="BP32" s="657"/>
      <c r="BQ32" s="657"/>
      <c r="BR32" s="657"/>
      <c r="BS32" s="657"/>
      <c r="BT32" s="657"/>
      <c r="BU32" s="657"/>
      <c r="BV32" s="657"/>
    </row>
    <row r="33" spans="2:74">
      <c r="B33" s="35"/>
      <c r="C33" s="36"/>
      <c r="E33" s="316"/>
      <c r="F33" s="48"/>
      <c r="P33" s="657">
        <v>29</v>
      </c>
      <c r="Q33" s="646" t="s">
        <v>24</v>
      </c>
      <c r="R33" s="644" t="s">
        <v>127</v>
      </c>
      <c r="S33" s="657"/>
      <c r="T33" s="657"/>
      <c r="U33" s="657"/>
      <c r="V33" s="657"/>
      <c r="W33" s="657"/>
      <c r="X33" s="657"/>
      <c r="Y33" s="657"/>
      <c r="Z33" s="657"/>
      <c r="AB33" s="657">
        <v>29</v>
      </c>
      <c r="AC33" s="646" t="s">
        <v>24</v>
      </c>
      <c r="AD33" s="644" t="s">
        <v>127</v>
      </c>
      <c r="AE33" s="657"/>
      <c r="AF33" s="657"/>
      <c r="AG33" s="657"/>
      <c r="AH33" s="657"/>
      <c r="AI33" s="657"/>
      <c r="AJ33" s="657"/>
      <c r="AK33" s="657"/>
      <c r="AL33" s="657"/>
      <c r="AN33" s="657">
        <v>29</v>
      </c>
      <c r="AO33" s="646" t="s">
        <v>24</v>
      </c>
      <c r="AP33" s="644" t="s">
        <v>127</v>
      </c>
      <c r="AQ33" s="657"/>
      <c r="AR33" s="657"/>
      <c r="AS33" s="657"/>
      <c r="AT33" s="657"/>
      <c r="AU33" s="657"/>
      <c r="AV33" s="657"/>
      <c r="AW33" s="657"/>
      <c r="AX33" s="657"/>
      <c r="AZ33" s="657">
        <v>29</v>
      </c>
      <c r="BA33" s="646" t="s">
        <v>24</v>
      </c>
      <c r="BB33" s="644" t="s">
        <v>127</v>
      </c>
      <c r="BC33" s="657"/>
      <c r="BD33" s="657"/>
      <c r="BE33" s="657"/>
      <c r="BF33" s="657"/>
      <c r="BG33" s="657"/>
      <c r="BH33" s="657"/>
      <c r="BI33" s="657"/>
      <c r="BJ33" s="657"/>
      <c r="BL33" s="657">
        <v>29</v>
      </c>
      <c r="BM33" s="646" t="s">
        <v>24</v>
      </c>
      <c r="BN33" s="644" t="s">
        <v>127</v>
      </c>
      <c r="BO33" s="657"/>
      <c r="BP33" s="657"/>
      <c r="BQ33" s="657"/>
      <c r="BR33" s="657"/>
      <c r="BS33" s="657"/>
      <c r="BT33" s="657"/>
      <c r="BU33" s="657"/>
      <c r="BV33" s="657"/>
    </row>
    <row r="34" spans="2:74">
      <c r="B34" s="32" t="s">
        <v>124</v>
      </c>
      <c r="C34" s="33"/>
      <c r="E34" s="316"/>
      <c r="F34" s="48"/>
      <c r="P34" s="657">
        <v>30</v>
      </c>
      <c r="Q34" s="646" t="s">
        <v>363</v>
      </c>
      <c r="R34" s="644" t="s">
        <v>127</v>
      </c>
      <c r="S34" s="657"/>
      <c r="T34" s="657"/>
      <c r="U34" s="657"/>
      <c r="V34" s="657"/>
      <c r="W34" s="657"/>
      <c r="X34" s="657"/>
      <c r="Y34" s="657"/>
      <c r="Z34" s="657"/>
      <c r="AB34" s="657">
        <v>30</v>
      </c>
      <c r="AC34" s="646" t="s">
        <v>363</v>
      </c>
      <c r="AD34" s="644" t="s">
        <v>127</v>
      </c>
      <c r="AE34" s="657"/>
      <c r="AF34" s="657"/>
      <c r="AG34" s="657"/>
      <c r="AH34" s="657"/>
      <c r="AI34" s="657"/>
      <c r="AJ34" s="657"/>
      <c r="AK34" s="657"/>
      <c r="AL34" s="657"/>
      <c r="AN34" s="657">
        <v>30</v>
      </c>
      <c r="AO34" s="646" t="s">
        <v>363</v>
      </c>
      <c r="AP34" s="644" t="s">
        <v>127</v>
      </c>
      <c r="AQ34" s="657"/>
      <c r="AR34" s="657"/>
      <c r="AS34" s="657"/>
      <c r="AT34" s="657"/>
      <c r="AU34" s="657"/>
      <c r="AV34" s="657"/>
      <c r="AW34" s="657"/>
      <c r="AX34" s="657"/>
      <c r="AZ34" s="657">
        <v>30</v>
      </c>
      <c r="BA34" s="646" t="s">
        <v>363</v>
      </c>
      <c r="BB34" s="644" t="s">
        <v>127</v>
      </c>
      <c r="BC34" s="657"/>
      <c r="BD34" s="657"/>
      <c r="BE34" s="657"/>
      <c r="BF34" s="657"/>
      <c r="BG34" s="657"/>
      <c r="BH34" s="657"/>
      <c r="BI34" s="657"/>
      <c r="BJ34" s="657"/>
      <c r="BL34" s="657">
        <v>30</v>
      </c>
      <c r="BM34" s="646" t="s">
        <v>363</v>
      </c>
      <c r="BN34" s="644" t="s">
        <v>127</v>
      </c>
      <c r="BO34" s="657"/>
      <c r="BP34" s="657"/>
      <c r="BQ34" s="657"/>
      <c r="BR34" s="657"/>
      <c r="BS34" s="657"/>
      <c r="BT34" s="657"/>
      <c r="BU34" s="657"/>
      <c r="BV34" s="657"/>
    </row>
    <row r="35" spans="2:74" ht="20.25" customHeight="1">
      <c r="B35" s="35" t="s">
        <v>328</v>
      </c>
      <c r="C35" s="36"/>
      <c r="E35" s="316"/>
      <c r="F35" s="48"/>
      <c r="P35" s="657">
        <v>31</v>
      </c>
      <c r="Q35" s="646" t="s">
        <v>113</v>
      </c>
      <c r="R35" s="644" t="s">
        <v>127</v>
      </c>
      <c r="S35" s="657"/>
      <c r="T35" s="657"/>
      <c r="U35" s="657"/>
      <c r="V35" s="657"/>
      <c r="W35" s="657"/>
      <c r="X35" s="657"/>
      <c r="Y35" s="657"/>
      <c r="Z35" s="657"/>
      <c r="AB35" s="657">
        <v>31</v>
      </c>
      <c r="AC35" s="646" t="s">
        <v>113</v>
      </c>
      <c r="AD35" s="644" t="s">
        <v>127</v>
      </c>
      <c r="AE35" s="657"/>
      <c r="AF35" s="657"/>
      <c r="AG35" s="657"/>
      <c r="AH35" s="657"/>
      <c r="AI35" s="657"/>
      <c r="AJ35" s="657"/>
      <c r="AK35" s="657"/>
      <c r="AL35" s="657"/>
      <c r="AN35" s="657">
        <v>31</v>
      </c>
      <c r="AO35" s="646" t="s">
        <v>113</v>
      </c>
      <c r="AP35" s="644" t="s">
        <v>127</v>
      </c>
      <c r="AQ35" s="657"/>
      <c r="AR35" s="657"/>
      <c r="AS35" s="657"/>
      <c r="AT35" s="657"/>
      <c r="AU35" s="657"/>
      <c r="AV35" s="657"/>
      <c r="AW35" s="657"/>
      <c r="AX35" s="657"/>
      <c r="AZ35" s="657">
        <v>31</v>
      </c>
      <c r="BA35" s="646" t="s">
        <v>113</v>
      </c>
      <c r="BB35" s="644" t="s">
        <v>127</v>
      </c>
      <c r="BC35" s="657"/>
      <c r="BD35" s="657"/>
      <c r="BE35" s="657"/>
      <c r="BF35" s="657"/>
      <c r="BG35" s="657"/>
      <c r="BH35" s="657"/>
      <c r="BI35" s="657"/>
      <c r="BJ35" s="657"/>
      <c r="BL35" s="657">
        <v>31</v>
      </c>
      <c r="BM35" s="646" t="s">
        <v>113</v>
      </c>
      <c r="BN35" s="644" t="s">
        <v>127</v>
      </c>
      <c r="BO35" s="657"/>
      <c r="BP35" s="657"/>
      <c r="BQ35" s="657"/>
      <c r="BR35" s="657"/>
      <c r="BS35" s="657"/>
      <c r="BT35" s="657"/>
      <c r="BU35" s="657"/>
      <c r="BV35" s="657"/>
    </row>
    <row r="36" spans="2:74">
      <c r="B36" s="35" t="s">
        <v>16</v>
      </c>
      <c r="C36" s="36"/>
      <c r="E36" s="316"/>
      <c r="F36" s="48"/>
      <c r="P36" s="657">
        <v>32</v>
      </c>
      <c r="Q36" s="646" t="s">
        <v>112</v>
      </c>
      <c r="R36" s="644" t="s">
        <v>128</v>
      </c>
      <c r="S36" s="657"/>
      <c r="T36" s="657"/>
      <c r="U36" s="657"/>
      <c r="V36" s="657"/>
      <c r="W36" s="657"/>
      <c r="X36" s="657"/>
      <c r="Y36" s="657"/>
      <c r="Z36" s="657"/>
      <c r="AB36" s="657">
        <v>32</v>
      </c>
      <c r="AC36" s="646" t="s">
        <v>112</v>
      </c>
      <c r="AD36" s="644" t="s">
        <v>128</v>
      </c>
      <c r="AE36" s="657"/>
      <c r="AF36" s="657"/>
      <c r="AG36" s="657"/>
      <c r="AH36" s="657"/>
      <c r="AI36" s="657"/>
      <c r="AJ36" s="657"/>
      <c r="AK36" s="657"/>
      <c r="AL36" s="657"/>
      <c r="AN36" s="657">
        <v>32</v>
      </c>
      <c r="AO36" s="646" t="s">
        <v>112</v>
      </c>
      <c r="AP36" s="644" t="s">
        <v>128</v>
      </c>
      <c r="AQ36" s="657"/>
      <c r="AR36" s="657"/>
      <c r="AS36" s="657"/>
      <c r="AT36" s="657"/>
      <c r="AU36" s="657"/>
      <c r="AV36" s="657"/>
      <c r="AW36" s="657"/>
      <c r="AX36" s="657"/>
      <c r="AZ36" s="657">
        <v>32</v>
      </c>
      <c r="BA36" s="646" t="s">
        <v>112</v>
      </c>
      <c r="BB36" s="644" t="s">
        <v>128</v>
      </c>
      <c r="BC36" s="657"/>
      <c r="BD36" s="657"/>
      <c r="BE36" s="657"/>
      <c r="BF36" s="657"/>
      <c r="BG36" s="657"/>
      <c r="BH36" s="657"/>
      <c r="BI36" s="657"/>
      <c r="BJ36" s="657"/>
      <c r="BL36" s="657">
        <v>32</v>
      </c>
      <c r="BM36" s="646" t="s">
        <v>112</v>
      </c>
      <c r="BN36" s="644" t="s">
        <v>128</v>
      </c>
      <c r="BO36" s="657"/>
      <c r="BP36" s="657"/>
      <c r="BQ36" s="657"/>
      <c r="BR36" s="657"/>
      <c r="BS36" s="657"/>
      <c r="BT36" s="657"/>
      <c r="BU36" s="657"/>
      <c r="BV36" s="657"/>
    </row>
    <row r="37" spans="2:74">
      <c r="B37" s="35" t="s">
        <v>329</v>
      </c>
      <c r="C37" s="36"/>
      <c r="E37" s="316"/>
      <c r="F37" s="48"/>
      <c r="P37" s="657">
        <v>33</v>
      </c>
      <c r="Q37" s="646" t="s">
        <v>36</v>
      </c>
      <c r="R37" s="644" t="s">
        <v>128</v>
      </c>
      <c r="S37" s="657"/>
      <c r="T37" s="657"/>
      <c r="U37" s="657"/>
      <c r="V37" s="657"/>
      <c r="W37" s="657"/>
      <c r="X37" s="657"/>
      <c r="Y37" s="657"/>
      <c r="Z37" s="657"/>
      <c r="AB37" s="657">
        <v>33</v>
      </c>
      <c r="AC37" s="646" t="s">
        <v>36</v>
      </c>
      <c r="AD37" s="644" t="s">
        <v>128</v>
      </c>
      <c r="AE37" s="657"/>
      <c r="AF37" s="657"/>
      <c r="AG37" s="657"/>
      <c r="AH37" s="657"/>
      <c r="AI37" s="657"/>
      <c r="AJ37" s="657"/>
      <c r="AK37" s="657"/>
      <c r="AL37" s="657"/>
      <c r="AN37" s="657">
        <v>33</v>
      </c>
      <c r="AO37" s="646" t="s">
        <v>36</v>
      </c>
      <c r="AP37" s="644" t="s">
        <v>128</v>
      </c>
      <c r="AQ37" s="657"/>
      <c r="AR37" s="657"/>
      <c r="AS37" s="657"/>
      <c r="AT37" s="657"/>
      <c r="AU37" s="657"/>
      <c r="AV37" s="657"/>
      <c r="AW37" s="657"/>
      <c r="AX37" s="657"/>
      <c r="AZ37" s="657">
        <v>33</v>
      </c>
      <c r="BA37" s="646" t="s">
        <v>36</v>
      </c>
      <c r="BB37" s="644" t="s">
        <v>128</v>
      </c>
      <c r="BC37" s="657"/>
      <c r="BD37" s="657"/>
      <c r="BE37" s="657"/>
      <c r="BF37" s="657"/>
      <c r="BG37" s="657"/>
      <c r="BH37" s="657"/>
      <c r="BI37" s="657"/>
      <c r="BJ37" s="657"/>
      <c r="BL37" s="657">
        <v>33</v>
      </c>
      <c r="BM37" s="646" t="s">
        <v>36</v>
      </c>
      <c r="BN37" s="644" t="s">
        <v>128</v>
      </c>
      <c r="BO37" s="657"/>
      <c r="BP37" s="657"/>
      <c r="BQ37" s="657"/>
      <c r="BR37" s="657"/>
      <c r="BS37" s="657"/>
      <c r="BT37" s="657"/>
      <c r="BU37" s="657"/>
      <c r="BV37" s="657"/>
    </row>
    <row r="38" spans="2:74">
      <c r="B38" s="35" t="s">
        <v>330</v>
      </c>
      <c r="C38" s="36"/>
      <c r="E38" s="316"/>
      <c r="F38" s="48"/>
      <c r="P38" s="657">
        <v>34</v>
      </c>
      <c r="Q38" s="646" t="s">
        <v>71</v>
      </c>
      <c r="R38" s="644" t="s">
        <v>128</v>
      </c>
      <c r="S38" s="657"/>
      <c r="T38" s="657"/>
      <c r="U38" s="657"/>
      <c r="V38" s="657"/>
      <c r="W38" s="657"/>
      <c r="X38" s="657"/>
      <c r="Y38" s="657"/>
      <c r="Z38" s="657"/>
      <c r="AB38" s="657">
        <v>34</v>
      </c>
      <c r="AC38" s="646" t="s">
        <v>71</v>
      </c>
      <c r="AD38" s="644" t="s">
        <v>128</v>
      </c>
      <c r="AE38" s="657"/>
      <c r="AF38" s="657"/>
      <c r="AG38" s="657"/>
      <c r="AH38" s="657"/>
      <c r="AI38" s="657"/>
      <c r="AJ38" s="657"/>
      <c r="AK38" s="657"/>
      <c r="AL38" s="657"/>
      <c r="AN38" s="657">
        <v>34</v>
      </c>
      <c r="AO38" s="646" t="s">
        <v>71</v>
      </c>
      <c r="AP38" s="644" t="s">
        <v>128</v>
      </c>
      <c r="AQ38" s="657"/>
      <c r="AR38" s="657"/>
      <c r="AS38" s="657"/>
      <c r="AT38" s="657"/>
      <c r="AU38" s="657"/>
      <c r="AV38" s="657"/>
      <c r="AW38" s="657"/>
      <c r="AX38" s="657"/>
      <c r="AZ38" s="657">
        <v>34</v>
      </c>
      <c r="BA38" s="646" t="s">
        <v>71</v>
      </c>
      <c r="BB38" s="644" t="s">
        <v>128</v>
      </c>
      <c r="BC38" s="657"/>
      <c r="BD38" s="657"/>
      <c r="BE38" s="657"/>
      <c r="BF38" s="657"/>
      <c r="BG38" s="657"/>
      <c r="BH38" s="657"/>
      <c r="BI38" s="657"/>
      <c r="BJ38" s="657"/>
      <c r="BL38" s="657">
        <v>34</v>
      </c>
      <c r="BM38" s="646" t="s">
        <v>71</v>
      </c>
      <c r="BN38" s="644" t="s">
        <v>128</v>
      </c>
      <c r="BO38" s="657"/>
      <c r="BP38" s="657"/>
      <c r="BQ38" s="657"/>
      <c r="BR38" s="657"/>
      <c r="BS38" s="657"/>
      <c r="BT38" s="657"/>
      <c r="BU38" s="657"/>
      <c r="BV38" s="657"/>
    </row>
    <row r="39" spans="2:74">
      <c r="B39" s="35"/>
      <c r="C39" s="36"/>
      <c r="E39" s="316"/>
      <c r="F39" s="48"/>
      <c r="P39" s="657">
        <v>35</v>
      </c>
      <c r="Q39" s="646" t="s">
        <v>39</v>
      </c>
      <c r="R39" s="644" t="s">
        <v>128</v>
      </c>
      <c r="S39" s="657"/>
      <c r="T39" s="657"/>
      <c r="U39" s="657"/>
      <c r="V39" s="657"/>
      <c r="W39" s="657"/>
      <c r="X39" s="657"/>
      <c r="Y39" s="657"/>
      <c r="Z39" s="657"/>
      <c r="AB39" s="657">
        <v>35</v>
      </c>
      <c r="AC39" s="646" t="s">
        <v>39</v>
      </c>
      <c r="AD39" s="644" t="s">
        <v>128</v>
      </c>
      <c r="AE39" s="657"/>
      <c r="AF39" s="657"/>
      <c r="AG39" s="657"/>
      <c r="AH39" s="657"/>
      <c r="AI39" s="657"/>
      <c r="AJ39" s="657"/>
      <c r="AK39" s="657"/>
      <c r="AL39" s="657"/>
      <c r="AN39" s="657">
        <v>35</v>
      </c>
      <c r="AO39" s="646" t="s">
        <v>39</v>
      </c>
      <c r="AP39" s="644" t="s">
        <v>128</v>
      </c>
      <c r="AQ39" s="657"/>
      <c r="AR39" s="657"/>
      <c r="AS39" s="657"/>
      <c r="AT39" s="657"/>
      <c r="AU39" s="657"/>
      <c r="AV39" s="657"/>
      <c r="AW39" s="657"/>
      <c r="AX39" s="657"/>
      <c r="AZ39" s="657">
        <v>35</v>
      </c>
      <c r="BA39" s="646" t="s">
        <v>39</v>
      </c>
      <c r="BB39" s="644" t="s">
        <v>128</v>
      </c>
      <c r="BC39" s="657"/>
      <c r="BD39" s="657"/>
      <c r="BE39" s="657"/>
      <c r="BF39" s="657"/>
      <c r="BG39" s="657"/>
      <c r="BH39" s="657"/>
      <c r="BI39" s="657"/>
      <c r="BJ39" s="657"/>
      <c r="BL39" s="657">
        <v>35</v>
      </c>
      <c r="BM39" s="646" t="s">
        <v>39</v>
      </c>
      <c r="BN39" s="644" t="s">
        <v>128</v>
      </c>
      <c r="BO39" s="657"/>
      <c r="BP39" s="657"/>
      <c r="BQ39" s="657"/>
      <c r="BR39" s="657"/>
      <c r="BS39" s="657"/>
      <c r="BT39" s="657"/>
      <c r="BU39" s="657"/>
      <c r="BV39" s="657"/>
    </row>
    <row r="40" spans="2:74">
      <c r="B40" s="35"/>
      <c r="C40" s="36"/>
      <c r="E40" s="316"/>
      <c r="F40" s="48"/>
      <c r="P40" s="657">
        <v>36</v>
      </c>
      <c r="Q40" s="646" t="s">
        <v>86</v>
      </c>
      <c r="R40" s="644" t="s">
        <v>129</v>
      </c>
      <c r="S40" s="657"/>
      <c r="T40" s="657"/>
      <c r="U40" s="657"/>
      <c r="V40" s="657"/>
      <c r="W40" s="657"/>
      <c r="X40" s="657"/>
      <c r="Y40" s="657"/>
      <c r="Z40" s="657"/>
      <c r="AB40" s="657">
        <v>36</v>
      </c>
      <c r="AC40" s="646" t="s">
        <v>86</v>
      </c>
      <c r="AD40" s="644" t="s">
        <v>129</v>
      </c>
      <c r="AE40" s="657"/>
      <c r="AF40" s="657"/>
      <c r="AG40" s="657"/>
      <c r="AH40" s="657"/>
      <c r="AI40" s="657"/>
      <c r="AJ40" s="657"/>
      <c r="AK40" s="657"/>
      <c r="AL40" s="657"/>
      <c r="AN40" s="657">
        <v>36</v>
      </c>
      <c r="AO40" s="646" t="s">
        <v>86</v>
      </c>
      <c r="AP40" s="644" t="s">
        <v>129</v>
      </c>
      <c r="AQ40" s="657"/>
      <c r="AR40" s="657"/>
      <c r="AS40" s="657"/>
      <c r="AT40" s="657"/>
      <c r="AU40" s="657"/>
      <c r="AV40" s="657"/>
      <c r="AW40" s="657"/>
      <c r="AX40" s="657"/>
      <c r="AZ40" s="657">
        <v>36</v>
      </c>
      <c r="BA40" s="646" t="s">
        <v>86</v>
      </c>
      <c r="BB40" s="644" t="s">
        <v>129</v>
      </c>
      <c r="BC40" s="657"/>
      <c r="BD40" s="657"/>
      <c r="BE40" s="657"/>
      <c r="BF40" s="657"/>
      <c r="BG40" s="657"/>
      <c r="BH40" s="657"/>
      <c r="BI40" s="657"/>
      <c r="BJ40" s="657"/>
      <c r="BL40" s="657">
        <v>36</v>
      </c>
      <c r="BM40" s="646" t="s">
        <v>86</v>
      </c>
      <c r="BN40" s="644" t="s">
        <v>129</v>
      </c>
      <c r="BO40" s="657"/>
      <c r="BP40" s="657"/>
      <c r="BQ40" s="657"/>
      <c r="BR40" s="657"/>
      <c r="BS40" s="657"/>
      <c r="BT40" s="657"/>
      <c r="BU40" s="657"/>
      <c r="BV40" s="657"/>
    </row>
    <row r="41" spans="2:74" ht="37.5">
      <c r="B41" s="32" t="s">
        <v>125</v>
      </c>
      <c r="C41" s="33"/>
      <c r="E41" s="316"/>
      <c r="F41" s="48"/>
      <c r="P41" s="657">
        <v>37</v>
      </c>
      <c r="Q41" s="646" t="s">
        <v>332</v>
      </c>
      <c r="R41" s="644" t="s">
        <v>130</v>
      </c>
      <c r="S41" s="657"/>
      <c r="T41" s="657"/>
      <c r="U41" s="657"/>
      <c r="V41" s="657"/>
      <c r="W41" s="657"/>
      <c r="X41" s="657"/>
      <c r="Y41" s="657"/>
      <c r="Z41" s="657"/>
      <c r="AB41" s="657">
        <v>37</v>
      </c>
      <c r="AC41" s="646" t="s">
        <v>332</v>
      </c>
      <c r="AD41" s="644" t="s">
        <v>130</v>
      </c>
      <c r="AE41" s="657"/>
      <c r="AF41" s="657"/>
      <c r="AG41" s="657"/>
      <c r="AH41" s="657"/>
      <c r="AI41" s="657"/>
      <c r="AJ41" s="657"/>
      <c r="AK41" s="657"/>
      <c r="AL41" s="657"/>
      <c r="AN41" s="657">
        <v>37</v>
      </c>
      <c r="AO41" s="646" t="s">
        <v>332</v>
      </c>
      <c r="AP41" s="644" t="s">
        <v>130</v>
      </c>
      <c r="AQ41" s="657"/>
      <c r="AR41" s="657"/>
      <c r="AS41" s="657"/>
      <c r="AT41" s="657"/>
      <c r="AU41" s="657"/>
      <c r="AV41" s="657"/>
      <c r="AW41" s="657"/>
      <c r="AX41" s="657"/>
      <c r="AZ41" s="657">
        <v>37</v>
      </c>
      <c r="BA41" s="646" t="s">
        <v>332</v>
      </c>
      <c r="BB41" s="644" t="s">
        <v>130</v>
      </c>
      <c r="BC41" s="657"/>
      <c r="BD41" s="657"/>
      <c r="BE41" s="657"/>
      <c r="BF41" s="657"/>
      <c r="BG41" s="657"/>
      <c r="BH41" s="657"/>
      <c r="BI41" s="657"/>
      <c r="BJ41" s="657"/>
      <c r="BL41" s="657">
        <v>37</v>
      </c>
      <c r="BM41" s="646" t="s">
        <v>332</v>
      </c>
      <c r="BN41" s="644" t="s">
        <v>130</v>
      </c>
      <c r="BO41" s="657"/>
      <c r="BP41" s="657"/>
      <c r="BQ41" s="657"/>
      <c r="BR41" s="657"/>
      <c r="BS41" s="657"/>
      <c r="BT41" s="657"/>
      <c r="BU41" s="657"/>
      <c r="BV41" s="657"/>
    </row>
    <row r="42" spans="2:74" ht="37.5">
      <c r="B42" s="35" t="s">
        <v>78</v>
      </c>
      <c r="C42" s="36"/>
      <c r="E42" s="316"/>
      <c r="F42" s="48"/>
      <c r="P42" s="657">
        <v>38</v>
      </c>
      <c r="Q42" s="646" t="s">
        <v>333</v>
      </c>
      <c r="R42" s="644" t="s">
        <v>130</v>
      </c>
      <c r="S42" s="657"/>
      <c r="T42" s="657"/>
      <c r="U42" s="657"/>
      <c r="V42" s="657"/>
      <c r="W42" s="657"/>
      <c r="X42" s="657"/>
      <c r="Y42" s="657"/>
      <c r="Z42" s="657"/>
      <c r="AB42" s="657">
        <v>38</v>
      </c>
      <c r="AC42" s="646" t="s">
        <v>333</v>
      </c>
      <c r="AD42" s="644" t="s">
        <v>130</v>
      </c>
      <c r="AE42" s="657"/>
      <c r="AF42" s="657"/>
      <c r="AG42" s="657"/>
      <c r="AH42" s="657"/>
      <c r="AI42" s="657"/>
      <c r="AJ42" s="657"/>
      <c r="AK42" s="657"/>
      <c r="AL42" s="657"/>
      <c r="AN42" s="657">
        <v>38</v>
      </c>
      <c r="AO42" s="646" t="s">
        <v>333</v>
      </c>
      <c r="AP42" s="644" t="s">
        <v>130</v>
      </c>
      <c r="AQ42" s="657"/>
      <c r="AR42" s="657"/>
      <c r="AS42" s="657"/>
      <c r="AT42" s="657"/>
      <c r="AU42" s="657"/>
      <c r="AV42" s="657"/>
      <c r="AW42" s="657"/>
      <c r="AX42" s="657"/>
      <c r="AZ42" s="657">
        <v>38</v>
      </c>
      <c r="BA42" s="646" t="s">
        <v>333</v>
      </c>
      <c r="BB42" s="644" t="s">
        <v>130</v>
      </c>
      <c r="BC42" s="657"/>
      <c r="BD42" s="657"/>
      <c r="BE42" s="657"/>
      <c r="BF42" s="657"/>
      <c r="BG42" s="657"/>
      <c r="BH42" s="657"/>
      <c r="BI42" s="657"/>
      <c r="BJ42" s="657"/>
      <c r="BL42" s="657">
        <v>38</v>
      </c>
      <c r="BM42" s="646" t="s">
        <v>333</v>
      </c>
      <c r="BN42" s="644" t="s">
        <v>130</v>
      </c>
      <c r="BO42" s="657"/>
      <c r="BP42" s="657"/>
      <c r="BQ42" s="657"/>
      <c r="BR42" s="657"/>
      <c r="BS42" s="657"/>
      <c r="BT42" s="657"/>
      <c r="BU42" s="657"/>
      <c r="BV42" s="657"/>
    </row>
    <row r="43" spans="2:74" ht="37.5">
      <c r="B43" s="35" t="s">
        <v>79</v>
      </c>
      <c r="C43" s="36"/>
      <c r="E43" s="316"/>
      <c r="F43" s="48"/>
      <c r="P43" s="657">
        <v>39</v>
      </c>
      <c r="Q43" s="646" t="s">
        <v>139</v>
      </c>
      <c r="R43" s="644" t="s">
        <v>130</v>
      </c>
      <c r="S43" s="657"/>
      <c r="T43" s="657"/>
      <c r="U43" s="657"/>
      <c r="V43" s="657"/>
      <c r="W43" s="657"/>
      <c r="X43" s="657"/>
      <c r="Y43" s="657"/>
      <c r="Z43" s="657"/>
      <c r="AB43" s="657">
        <v>39</v>
      </c>
      <c r="AC43" s="646" t="s">
        <v>139</v>
      </c>
      <c r="AD43" s="644" t="s">
        <v>130</v>
      </c>
      <c r="AE43" s="657"/>
      <c r="AF43" s="657"/>
      <c r="AG43" s="657"/>
      <c r="AH43" s="657"/>
      <c r="AI43" s="657"/>
      <c r="AJ43" s="657"/>
      <c r="AK43" s="657"/>
      <c r="AL43" s="657"/>
      <c r="AN43" s="657">
        <v>39</v>
      </c>
      <c r="AO43" s="646" t="s">
        <v>139</v>
      </c>
      <c r="AP43" s="644" t="s">
        <v>130</v>
      </c>
      <c r="AQ43" s="657"/>
      <c r="AR43" s="657"/>
      <c r="AS43" s="657"/>
      <c r="AT43" s="657"/>
      <c r="AU43" s="657"/>
      <c r="AV43" s="657"/>
      <c r="AW43" s="657"/>
      <c r="AX43" s="657"/>
      <c r="AZ43" s="657">
        <v>39</v>
      </c>
      <c r="BA43" s="646" t="s">
        <v>139</v>
      </c>
      <c r="BB43" s="644" t="s">
        <v>130</v>
      </c>
      <c r="BC43" s="657"/>
      <c r="BD43" s="657"/>
      <c r="BE43" s="657"/>
      <c r="BF43" s="657"/>
      <c r="BG43" s="657"/>
      <c r="BH43" s="657"/>
      <c r="BI43" s="657"/>
      <c r="BJ43" s="657"/>
      <c r="BL43" s="657">
        <v>39</v>
      </c>
      <c r="BM43" s="646" t="s">
        <v>139</v>
      </c>
      <c r="BN43" s="644" t="s">
        <v>130</v>
      </c>
      <c r="BO43" s="657"/>
      <c r="BP43" s="657"/>
      <c r="BQ43" s="657"/>
      <c r="BR43" s="657"/>
      <c r="BS43" s="657"/>
      <c r="BT43" s="657"/>
      <c r="BU43" s="657"/>
      <c r="BV43" s="657"/>
    </row>
    <row r="44" spans="2:74" ht="37.5">
      <c r="B44" s="35"/>
      <c r="C44" s="36"/>
      <c r="P44" s="657">
        <v>40</v>
      </c>
      <c r="Q44" s="646" t="s">
        <v>85</v>
      </c>
      <c r="R44" s="644" t="s">
        <v>131</v>
      </c>
      <c r="S44" s="657"/>
      <c r="T44" s="657"/>
      <c r="U44" s="657"/>
      <c r="V44" s="657"/>
      <c r="W44" s="657"/>
      <c r="X44" s="657"/>
      <c r="Y44" s="657"/>
      <c r="Z44" s="657"/>
      <c r="AB44" s="657">
        <v>40</v>
      </c>
      <c r="AC44" s="646" t="s">
        <v>85</v>
      </c>
      <c r="AD44" s="644" t="s">
        <v>131</v>
      </c>
      <c r="AE44" s="657"/>
      <c r="AF44" s="657"/>
      <c r="AG44" s="657"/>
      <c r="AH44" s="657"/>
      <c r="AI44" s="657"/>
      <c r="AJ44" s="657"/>
      <c r="AK44" s="657"/>
      <c r="AL44" s="657"/>
      <c r="AN44" s="657">
        <v>40</v>
      </c>
      <c r="AO44" s="646" t="s">
        <v>85</v>
      </c>
      <c r="AP44" s="644" t="s">
        <v>131</v>
      </c>
      <c r="AQ44" s="657"/>
      <c r="AR44" s="657"/>
      <c r="AS44" s="657"/>
      <c r="AT44" s="657"/>
      <c r="AU44" s="657"/>
      <c r="AV44" s="657"/>
      <c r="AW44" s="657"/>
      <c r="AX44" s="657"/>
      <c r="AZ44" s="657">
        <v>40</v>
      </c>
      <c r="BA44" s="646" t="s">
        <v>85</v>
      </c>
      <c r="BB44" s="644" t="s">
        <v>131</v>
      </c>
      <c r="BC44" s="657"/>
      <c r="BD44" s="657"/>
      <c r="BE44" s="657"/>
      <c r="BF44" s="657"/>
      <c r="BG44" s="657"/>
      <c r="BH44" s="657"/>
      <c r="BI44" s="657"/>
      <c r="BJ44" s="657"/>
      <c r="BL44" s="657">
        <v>40</v>
      </c>
      <c r="BM44" s="646" t="s">
        <v>85</v>
      </c>
      <c r="BN44" s="644" t="s">
        <v>131</v>
      </c>
      <c r="BO44" s="657"/>
      <c r="BP44" s="657"/>
      <c r="BQ44" s="657"/>
      <c r="BR44" s="657"/>
      <c r="BS44" s="657"/>
      <c r="BT44" s="657"/>
      <c r="BU44" s="657"/>
      <c r="BV44" s="657"/>
    </row>
    <row r="45" spans="2:74">
      <c r="B45" s="32" t="s">
        <v>126</v>
      </c>
      <c r="C45" s="33"/>
      <c r="P45" s="657">
        <v>41</v>
      </c>
      <c r="Q45" s="646" t="s">
        <v>305</v>
      </c>
      <c r="R45" s="644" t="s">
        <v>132</v>
      </c>
      <c r="S45" s="657"/>
      <c r="T45" s="657"/>
      <c r="U45" s="657"/>
      <c r="V45" s="657"/>
      <c r="W45" s="657"/>
      <c r="X45" s="657"/>
      <c r="Y45" s="657"/>
      <c r="Z45" s="657"/>
      <c r="AB45" s="657">
        <v>41</v>
      </c>
      <c r="AC45" s="646" t="s">
        <v>305</v>
      </c>
      <c r="AD45" s="644" t="s">
        <v>132</v>
      </c>
      <c r="AE45" s="657"/>
      <c r="AF45" s="657"/>
      <c r="AG45" s="657"/>
      <c r="AH45" s="657"/>
      <c r="AI45" s="657"/>
      <c r="AJ45" s="657"/>
      <c r="AK45" s="657"/>
      <c r="AL45" s="657"/>
      <c r="AN45" s="657">
        <v>41</v>
      </c>
      <c r="AO45" s="646" t="s">
        <v>305</v>
      </c>
      <c r="AP45" s="644" t="s">
        <v>132</v>
      </c>
      <c r="AQ45" s="657"/>
      <c r="AR45" s="657"/>
      <c r="AS45" s="657"/>
      <c r="AT45" s="657"/>
      <c r="AU45" s="657"/>
      <c r="AV45" s="657"/>
      <c r="AW45" s="657"/>
      <c r="AX45" s="657"/>
      <c r="AZ45" s="657">
        <v>41</v>
      </c>
      <c r="BA45" s="646" t="s">
        <v>305</v>
      </c>
      <c r="BB45" s="644" t="s">
        <v>132</v>
      </c>
      <c r="BC45" s="657"/>
      <c r="BD45" s="657"/>
      <c r="BE45" s="657"/>
      <c r="BF45" s="657"/>
      <c r="BG45" s="657"/>
      <c r="BH45" s="657"/>
      <c r="BI45" s="657"/>
      <c r="BJ45" s="657"/>
      <c r="BL45" s="657">
        <v>41</v>
      </c>
      <c r="BM45" s="646" t="s">
        <v>305</v>
      </c>
      <c r="BN45" s="644" t="s">
        <v>132</v>
      </c>
      <c r="BO45" s="657"/>
      <c r="BP45" s="657"/>
      <c r="BQ45" s="657"/>
      <c r="BR45" s="657"/>
      <c r="BS45" s="657"/>
      <c r="BT45" s="657"/>
      <c r="BU45" s="657"/>
      <c r="BV45" s="657"/>
    </row>
    <row r="46" spans="2:74">
      <c r="B46" s="35" t="s">
        <v>73</v>
      </c>
      <c r="C46" s="33"/>
      <c r="E46" s="315"/>
      <c r="F46" s="47"/>
      <c r="P46" s="657">
        <v>42</v>
      </c>
      <c r="Q46" s="646" t="s">
        <v>334</v>
      </c>
      <c r="R46" s="644" t="s">
        <v>132</v>
      </c>
      <c r="S46" s="657"/>
      <c r="T46" s="657"/>
      <c r="U46" s="657"/>
      <c r="V46" s="657"/>
      <c r="W46" s="657"/>
      <c r="X46" s="657"/>
      <c r="Y46" s="657"/>
      <c r="Z46" s="657"/>
      <c r="AB46" s="657">
        <v>42</v>
      </c>
      <c r="AC46" s="646" t="s">
        <v>334</v>
      </c>
      <c r="AD46" s="644" t="s">
        <v>132</v>
      </c>
      <c r="AE46" s="657"/>
      <c r="AF46" s="657"/>
      <c r="AG46" s="657"/>
      <c r="AH46" s="657"/>
      <c r="AI46" s="657"/>
      <c r="AJ46" s="657"/>
      <c r="AK46" s="657"/>
      <c r="AL46" s="657"/>
      <c r="AN46" s="657">
        <v>42</v>
      </c>
      <c r="AO46" s="646" t="s">
        <v>334</v>
      </c>
      <c r="AP46" s="644" t="s">
        <v>132</v>
      </c>
      <c r="AQ46" s="657"/>
      <c r="AR46" s="657"/>
      <c r="AS46" s="657"/>
      <c r="AT46" s="657"/>
      <c r="AU46" s="657"/>
      <c r="AV46" s="657"/>
      <c r="AW46" s="657"/>
      <c r="AX46" s="657"/>
      <c r="AZ46" s="657">
        <v>42</v>
      </c>
      <c r="BA46" s="646" t="s">
        <v>334</v>
      </c>
      <c r="BB46" s="644" t="s">
        <v>132</v>
      </c>
      <c r="BC46" s="657"/>
      <c r="BD46" s="657"/>
      <c r="BE46" s="657"/>
      <c r="BF46" s="657"/>
      <c r="BG46" s="657"/>
      <c r="BH46" s="657"/>
      <c r="BI46" s="657"/>
      <c r="BJ46" s="657"/>
      <c r="BL46" s="657">
        <v>42</v>
      </c>
      <c r="BM46" s="646" t="s">
        <v>334</v>
      </c>
      <c r="BN46" s="644" t="s">
        <v>132</v>
      </c>
      <c r="BO46" s="657"/>
      <c r="BP46" s="657"/>
      <c r="BQ46" s="657"/>
      <c r="BR46" s="657"/>
      <c r="BS46" s="657"/>
      <c r="BT46" s="657"/>
      <c r="BU46" s="657"/>
      <c r="BV46" s="657"/>
    </row>
    <row r="47" spans="2:74">
      <c r="B47" s="35" t="s">
        <v>74</v>
      </c>
      <c r="C47" s="33"/>
      <c r="E47" s="315"/>
      <c r="F47" s="47"/>
      <c r="P47" s="657">
        <v>43</v>
      </c>
      <c r="Q47" s="646" t="s">
        <v>83</v>
      </c>
      <c r="R47" s="644" t="s">
        <v>133</v>
      </c>
      <c r="S47" s="657"/>
      <c r="T47" s="657"/>
      <c r="U47" s="657"/>
      <c r="V47" s="657"/>
      <c r="W47" s="657"/>
      <c r="X47" s="657"/>
      <c r="Y47" s="657"/>
      <c r="Z47" s="657"/>
      <c r="AB47" s="657">
        <v>43</v>
      </c>
      <c r="AC47" s="646" t="s">
        <v>83</v>
      </c>
      <c r="AD47" s="644" t="s">
        <v>133</v>
      </c>
      <c r="AE47" s="657"/>
      <c r="AF47" s="657"/>
      <c r="AG47" s="657"/>
      <c r="AH47" s="657"/>
      <c r="AI47" s="657"/>
      <c r="AJ47" s="657"/>
      <c r="AK47" s="657"/>
      <c r="AL47" s="657"/>
      <c r="AN47" s="657">
        <v>43</v>
      </c>
      <c r="AO47" s="646" t="s">
        <v>83</v>
      </c>
      <c r="AP47" s="644" t="s">
        <v>133</v>
      </c>
      <c r="AQ47" s="657"/>
      <c r="AR47" s="657"/>
      <c r="AS47" s="657"/>
      <c r="AT47" s="657"/>
      <c r="AU47" s="657"/>
      <c r="AV47" s="657"/>
      <c r="AW47" s="657"/>
      <c r="AX47" s="657"/>
      <c r="AZ47" s="657">
        <v>43</v>
      </c>
      <c r="BA47" s="646" t="s">
        <v>83</v>
      </c>
      <c r="BB47" s="644" t="s">
        <v>133</v>
      </c>
      <c r="BC47" s="657"/>
      <c r="BD47" s="657"/>
      <c r="BE47" s="657"/>
      <c r="BF47" s="657"/>
      <c r="BG47" s="657"/>
      <c r="BH47" s="657"/>
      <c r="BI47" s="657"/>
      <c r="BJ47" s="657"/>
      <c r="BL47" s="657">
        <v>43</v>
      </c>
      <c r="BM47" s="646" t="s">
        <v>83</v>
      </c>
      <c r="BN47" s="644" t="s">
        <v>133</v>
      </c>
      <c r="BO47" s="657"/>
      <c r="BP47" s="657"/>
      <c r="BQ47" s="657"/>
      <c r="BR47" s="657"/>
      <c r="BS47" s="657"/>
      <c r="BT47" s="657"/>
      <c r="BU47" s="657"/>
      <c r="BV47" s="657"/>
    </row>
    <row r="48" spans="2:74">
      <c r="B48" s="35"/>
      <c r="C48" s="36"/>
      <c r="E48" s="315"/>
      <c r="F48" s="47"/>
      <c r="P48" s="657">
        <v>44</v>
      </c>
      <c r="Q48" s="646" t="s">
        <v>335</v>
      </c>
      <c r="R48" s="644" t="s">
        <v>133</v>
      </c>
      <c r="S48" s="657"/>
      <c r="T48" s="657"/>
      <c r="U48" s="657"/>
      <c r="V48" s="657"/>
      <c r="W48" s="657"/>
      <c r="X48" s="657"/>
      <c r="Y48" s="657"/>
      <c r="Z48" s="657"/>
      <c r="AB48" s="657">
        <v>44</v>
      </c>
      <c r="AC48" s="646" t="s">
        <v>335</v>
      </c>
      <c r="AD48" s="644" t="s">
        <v>133</v>
      </c>
      <c r="AE48" s="657"/>
      <c r="AF48" s="657"/>
      <c r="AG48" s="657"/>
      <c r="AH48" s="657"/>
      <c r="AI48" s="657"/>
      <c r="AJ48" s="657"/>
      <c r="AK48" s="657"/>
      <c r="AL48" s="657"/>
      <c r="AN48" s="657">
        <v>44</v>
      </c>
      <c r="AO48" s="646" t="s">
        <v>335</v>
      </c>
      <c r="AP48" s="644" t="s">
        <v>133</v>
      </c>
      <c r="AQ48" s="657"/>
      <c r="AR48" s="657"/>
      <c r="AS48" s="657"/>
      <c r="AT48" s="657"/>
      <c r="AU48" s="657"/>
      <c r="AV48" s="657"/>
      <c r="AW48" s="657"/>
      <c r="AX48" s="657"/>
      <c r="AZ48" s="657">
        <v>44</v>
      </c>
      <c r="BA48" s="646" t="s">
        <v>335</v>
      </c>
      <c r="BB48" s="644" t="s">
        <v>133</v>
      </c>
      <c r="BC48" s="657"/>
      <c r="BD48" s="657"/>
      <c r="BE48" s="657"/>
      <c r="BF48" s="657"/>
      <c r="BG48" s="657"/>
      <c r="BH48" s="657"/>
      <c r="BI48" s="657"/>
      <c r="BJ48" s="657"/>
      <c r="BL48" s="657">
        <v>44</v>
      </c>
      <c r="BM48" s="646" t="s">
        <v>335</v>
      </c>
      <c r="BN48" s="644" t="s">
        <v>133</v>
      </c>
      <c r="BO48" s="657"/>
      <c r="BP48" s="657"/>
      <c r="BQ48" s="657"/>
      <c r="BR48" s="657"/>
      <c r="BS48" s="657"/>
      <c r="BT48" s="657"/>
      <c r="BU48" s="657"/>
      <c r="BV48" s="657"/>
    </row>
    <row r="49" spans="2:74">
      <c r="B49" s="35"/>
      <c r="C49" s="36"/>
      <c r="E49" s="315"/>
      <c r="F49" s="47"/>
      <c r="P49" s="657">
        <v>45</v>
      </c>
      <c r="Q49" s="646" t="s">
        <v>119</v>
      </c>
      <c r="R49" s="644" t="s">
        <v>133</v>
      </c>
      <c r="S49" s="657"/>
      <c r="T49" s="657"/>
      <c r="U49" s="657"/>
      <c r="V49" s="657"/>
      <c r="W49" s="657"/>
      <c r="X49" s="657"/>
      <c r="Y49" s="657"/>
      <c r="Z49" s="657"/>
      <c r="AB49" s="657">
        <v>45</v>
      </c>
      <c r="AC49" s="646" t="s">
        <v>119</v>
      </c>
      <c r="AD49" s="644" t="s">
        <v>133</v>
      </c>
      <c r="AE49" s="657"/>
      <c r="AF49" s="657"/>
      <c r="AG49" s="657"/>
      <c r="AH49" s="657"/>
      <c r="AI49" s="657"/>
      <c r="AJ49" s="657"/>
      <c r="AK49" s="657"/>
      <c r="AL49" s="657"/>
      <c r="AN49" s="657">
        <v>45</v>
      </c>
      <c r="AO49" s="646" t="s">
        <v>119</v>
      </c>
      <c r="AP49" s="644" t="s">
        <v>133</v>
      </c>
      <c r="AQ49" s="657"/>
      <c r="AR49" s="657"/>
      <c r="AS49" s="657"/>
      <c r="AT49" s="657"/>
      <c r="AU49" s="657"/>
      <c r="AV49" s="657"/>
      <c r="AW49" s="657"/>
      <c r="AX49" s="657"/>
      <c r="AZ49" s="657">
        <v>45</v>
      </c>
      <c r="BA49" s="646" t="s">
        <v>119</v>
      </c>
      <c r="BB49" s="644" t="s">
        <v>133</v>
      </c>
      <c r="BC49" s="657"/>
      <c r="BD49" s="657"/>
      <c r="BE49" s="657"/>
      <c r="BF49" s="657"/>
      <c r="BG49" s="657"/>
      <c r="BH49" s="657"/>
      <c r="BI49" s="657"/>
      <c r="BJ49" s="657"/>
      <c r="BL49" s="657">
        <v>45</v>
      </c>
      <c r="BM49" s="646" t="s">
        <v>119</v>
      </c>
      <c r="BN49" s="644" t="s">
        <v>133</v>
      </c>
      <c r="BO49" s="657"/>
      <c r="BP49" s="657"/>
      <c r="BQ49" s="657"/>
      <c r="BR49" s="657"/>
      <c r="BS49" s="657"/>
      <c r="BT49" s="657"/>
      <c r="BU49" s="657"/>
      <c r="BV49" s="657"/>
    </row>
    <row r="50" spans="2:74">
      <c r="B50" s="32" t="s">
        <v>127</v>
      </c>
      <c r="C50" s="33"/>
      <c r="D50" s="36"/>
      <c r="E50" s="315"/>
      <c r="F50" s="47"/>
    </row>
    <row r="51" spans="2:74">
      <c r="B51" s="35" t="s">
        <v>331</v>
      </c>
      <c r="C51" s="36"/>
      <c r="D51" s="36"/>
      <c r="E51" s="315"/>
      <c r="F51" s="47"/>
    </row>
    <row r="52" spans="2:74">
      <c r="B52" s="35" t="s">
        <v>24</v>
      </c>
      <c r="C52" s="36"/>
      <c r="D52" s="36"/>
      <c r="E52" s="315"/>
      <c r="F52" s="47"/>
      <c r="Q52" s="658"/>
    </row>
    <row r="53" spans="2:74">
      <c r="B53" s="35" t="s">
        <v>114</v>
      </c>
      <c r="C53" s="36"/>
      <c r="D53" s="36"/>
      <c r="E53" s="315"/>
      <c r="F53" s="47"/>
    </row>
    <row r="54" spans="2:74">
      <c r="B54" s="35" t="s">
        <v>113</v>
      </c>
      <c r="C54" s="36"/>
      <c r="D54" s="36"/>
      <c r="E54" s="315"/>
      <c r="F54" s="47"/>
    </row>
    <row r="55" spans="2:74">
      <c r="B55" s="35" t="s">
        <v>363</v>
      </c>
      <c r="C55" s="36"/>
      <c r="D55" s="36"/>
      <c r="E55" s="315"/>
      <c r="F55" s="47"/>
    </row>
    <row r="56" spans="2:74">
      <c r="B56" s="35"/>
      <c r="C56" s="36"/>
      <c r="D56" s="31"/>
      <c r="E56" s="315"/>
      <c r="F56" s="47"/>
      <c r="Q56" s="658"/>
    </row>
    <row r="57" spans="2:74">
      <c r="B57" s="32" t="s">
        <v>128</v>
      </c>
      <c r="C57" s="33"/>
      <c r="D57" s="31"/>
      <c r="E57" s="315"/>
      <c r="F57" s="47"/>
    </row>
    <row r="58" spans="2:74">
      <c r="B58" s="35" t="s">
        <v>112</v>
      </c>
      <c r="C58" s="36"/>
      <c r="D58" s="31"/>
      <c r="E58" s="315"/>
      <c r="F58" s="47"/>
    </row>
    <row r="59" spans="2:74">
      <c r="B59" s="35" t="s">
        <v>36</v>
      </c>
      <c r="C59" s="36"/>
      <c r="D59" s="31"/>
      <c r="E59" s="315"/>
      <c r="F59" s="47"/>
    </row>
    <row r="60" spans="2:74">
      <c r="B60" s="35" t="s">
        <v>71</v>
      </c>
      <c r="C60" s="36"/>
      <c r="D60" s="31"/>
      <c r="E60" s="315"/>
      <c r="F60" s="47"/>
    </row>
    <row r="61" spans="2:74">
      <c r="B61" s="35" t="s">
        <v>39</v>
      </c>
      <c r="C61" s="36"/>
      <c r="D61" s="36"/>
      <c r="E61" s="315"/>
      <c r="F61" s="47"/>
    </row>
    <row r="62" spans="2:74">
      <c r="B62" s="35"/>
      <c r="C62" s="36"/>
      <c r="D62" s="36"/>
    </row>
    <row r="63" spans="2:74">
      <c r="B63" s="35"/>
      <c r="C63" s="36"/>
      <c r="D63" s="36"/>
    </row>
    <row r="64" spans="2:74">
      <c r="B64" s="32" t="s">
        <v>129</v>
      </c>
      <c r="C64" s="33"/>
      <c r="D64" s="31"/>
    </row>
    <row r="65" spans="2:11">
      <c r="B65" s="35" t="s">
        <v>86</v>
      </c>
      <c r="C65" s="36"/>
      <c r="D65" s="312" t="s">
        <v>138</v>
      </c>
      <c r="E65" s="312"/>
      <c r="F65" s="312"/>
      <c r="G65" s="312"/>
      <c r="H65" s="312"/>
      <c r="I65" s="312"/>
      <c r="J65" s="312"/>
      <c r="K65" s="312"/>
    </row>
    <row r="66" spans="2:11">
      <c r="B66" s="32" t="s">
        <v>130</v>
      </c>
      <c r="C66" s="33"/>
    </row>
    <row r="67" spans="2:11">
      <c r="B67" s="35" t="s">
        <v>332</v>
      </c>
      <c r="C67" s="33"/>
    </row>
    <row r="68" spans="2:11" ht="21" thickBot="1">
      <c r="B68" s="35" t="s">
        <v>333</v>
      </c>
      <c r="C68" s="33"/>
    </row>
    <row r="69" spans="2:11" ht="24" thickBot="1">
      <c r="B69" s="35" t="s">
        <v>139</v>
      </c>
      <c r="C69" s="36"/>
      <c r="D69" s="41" t="s">
        <v>49</v>
      </c>
    </row>
    <row r="70" spans="2:11" ht="24" thickBot="1">
      <c r="B70" s="35"/>
      <c r="C70" s="36"/>
      <c r="D70" s="41" t="s">
        <v>50</v>
      </c>
    </row>
    <row r="71" spans="2:11" ht="24" thickBot="1">
      <c r="B71" s="35"/>
      <c r="C71" s="36"/>
      <c r="D71" s="41" t="s">
        <v>51</v>
      </c>
    </row>
    <row r="72" spans="2:11" ht="24" thickBot="1">
      <c r="B72" s="32" t="s">
        <v>131</v>
      </c>
      <c r="C72" s="33"/>
      <c r="D72" s="41" t="s">
        <v>52</v>
      </c>
    </row>
    <row r="73" spans="2:11" ht="24" thickBot="1">
      <c r="B73" s="35" t="s">
        <v>85</v>
      </c>
      <c r="C73" s="33"/>
      <c r="D73" s="41" t="s">
        <v>53</v>
      </c>
    </row>
    <row r="74" spans="2:11" ht="24" thickBot="1">
      <c r="B74" s="35"/>
      <c r="C74" s="36"/>
      <c r="D74" s="41" t="s">
        <v>54</v>
      </c>
    </row>
    <row r="75" spans="2:11" ht="24" thickBot="1">
      <c r="B75" s="32" t="s">
        <v>132</v>
      </c>
      <c r="C75" s="33"/>
      <c r="D75" s="41" t="s">
        <v>55</v>
      </c>
    </row>
    <row r="76" spans="2:11" ht="24" thickBot="1">
      <c r="B76" s="35" t="s">
        <v>305</v>
      </c>
      <c r="C76" s="33"/>
      <c r="D76" s="41" t="s">
        <v>56</v>
      </c>
    </row>
    <row r="77" spans="2:11" ht="24" thickBot="1">
      <c r="B77" s="35" t="s">
        <v>334</v>
      </c>
      <c r="C77" s="33"/>
      <c r="D77" s="41"/>
    </row>
    <row r="78" spans="2:11">
      <c r="B78" s="35"/>
      <c r="C78" s="36"/>
    </row>
    <row r="79" spans="2:11">
      <c r="B79" s="32" t="s">
        <v>133</v>
      </c>
      <c r="C79" s="33"/>
    </row>
    <row r="80" spans="2:11">
      <c r="B80" s="35" t="s">
        <v>83</v>
      </c>
      <c r="C80" s="36"/>
      <c r="D80" s="36"/>
    </row>
    <row r="81" spans="2:17">
      <c r="B81" s="35" t="s">
        <v>335</v>
      </c>
      <c r="C81" s="36"/>
      <c r="D81" s="31"/>
    </row>
    <row r="82" spans="2:17">
      <c r="B82" s="35" t="s">
        <v>119</v>
      </c>
      <c r="C82" s="36"/>
      <c r="D82" s="36"/>
    </row>
    <row r="83" spans="2:17">
      <c r="B83" s="35"/>
      <c r="C83" s="36"/>
      <c r="D83" s="31"/>
      <c r="Q83" s="658"/>
    </row>
    <row r="84" spans="2:17">
      <c r="B84" s="35"/>
      <c r="C84" s="36"/>
      <c r="D84" s="31"/>
    </row>
    <row r="85" spans="2:17">
      <c r="B85" s="35" t="s">
        <v>285</v>
      </c>
      <c r="C85" s="36"/>
      <c r="D85" s="31"/>
    </row>
    <row r="86" spans="2:17">
      <c r="B86" s="35"/>
      <c r="C86" s="36"/>
      <c r="D86" s="31"/>
    </row>
    <row r="87" spans="2:17">
      <c r="B87" s="35"/>
      <c r="C87" s="36"/>
      <c r="D87" s="31"/>
    </row>
    <row r="88" spans="2:17">
      <c r="B88" s="35"/>
      <c r="C88" s="36"/>
    </row>
    <row r="89" spans="2:17">
      <c r="B89" s="35"/>
      <c r="C89" s="36"/>
    </row>
    <row r="90" spans="2:17">
      <c r="B90" s="35"/>
      <c r="C90" s="36"/>
    </row>
    <row r="91" spans="2:17" ht="21" thickBot="1">
      <c r="B91" s="35"/>
      <c r="C91" s="36"/>
      <c r="D91" s="297" t="s">
        <v>373</v>
      </c>
      <c r="E91" s="301" t="s">
        <v>59</v>
      </c>
    </row>
    <row r="92" spans="2:17" ht="21" thickBot="1">
      <c r="B92" s="35"/>
      <c r="C92" s="36"/>
      <c r="D92" s="298" t="s">
        <v>375</v>
      </c>
    </row>
    <row r="93" spans="2:17" ht="21" thickBot="1">
      <c r="B93" s="35"/>
      <c r="C93" s="36"/>
      <c r="D93" s="298" t="s">
        <v>376</v>
      </c>
    </row>
    <row r="94" spans="2:17" ht="21" thickBot="1">
      <c r="B94" s="35"/>
      <c r="C94" s="36"/>
      <c r="D94" s="298" t="s">
        <v>377</v>
      </c>
    </row>
    <row r="95" spans="2:17" ht="21" thickBot="1">
      <c r="B95" s="35"/>
      <c r="C95" s="36"/>
      <c r="D95" s="298" t="s">
        <v>378</v>
      </c>
    </row>
    <row r="96" spans="2:17" ht="21" thickBot="1">
      <c r="B96" s="35"/>
      <c r="C96" s="36"/>
      <c r="D96" s="298" t="s">
        <v>379</v>
      </c>
    </row>
    <row r="97" spans="2:57">
      <c r="B97" s="35"/>
      <c r="C97" s="36"/>
    </row>
    <row r="98" spans="2:57">
      <c r="B98" s="35"/>
      <c r="C98" s="36"/>
    </row>
    <row r="99" spans="2:57">
      <c r="B99" s="35"/>
      <c r="C99" s="36"/>
    </row>
    <row r="100" spans="2:57">
      <c r="B100" s="35"/>
      <c r="C100" s="36"/>
    </row>
    <row r="101" spans="2:57">
      <c r="B101" s="35"/>
      <c r="C101" s="36"/>
    </row>
    <row r="109" spans="2:57" ht="21" thickBot="1"/>
    <row r="110" spans="2:57">
      <c r="B110" s="294"/>
      <c r="C110" s="294"/>
      <c r="D110" s="295">
        <v>1</v>
      </c>
      <c r="E110" s="296">
        <v>2</v>
      </c>
      <c r="F110" s="296">
        <v>3</v>
      </c>
      <c r="G110" s="296">
        <v>3</v>
      </c>
      <c r="H110" s="296">
        <v>5</v>
      </c>
      <c r="I110" s="296">
        <v>6</v>
      </c>
      <c r="J110" s="296">
        <v>7</v>
      </c>
      <c r="K110" s="296">
        <v>8</v>
      </c>
      <c r="L110" s="296">
        <v>9</v>
      </c>
      <c r="M110" s="296">
        <v>10</v>
      </c>
      <c r="N110" s="296">
        <v>11</v>
      </c>
      <c r="O110" s="296">
        <v>12</v>
      </c>
      <c r="P110" s="659">
        <v>13</v>
      </c>
      <c r="Q110" s="659">
        <v>14</v>
      </c>
      <c r="R110" s="659">
        <v>15</v>
      </c>
      <c r="S110" s="659">
        <v>16</v>
      </c>
      <c r="T110" s="659">
        <v>17</v>
      </c>
      <c r="U110" s="659">
        <v>18</v>
      </c>
      <c r="V110" s="659">
        <v>19</v>
      </c>
      <c r="W110" s="659">
        <v>20</v>
      </c>
      <c r="X110" s="659">
        <v>21</v>
      </c>
      <c r="Y110" s="659">
        <v>22</v>
      </c>
      <c r="Z110" s="659">
        <v>23</v>
      </c>
      <c r="AA110" s="659">
        <v>24</v>
      </c>
      <c r="AB110" s="659">
        <v>25</v>
      </c>
      <c r="AC110" s="659">
        <v>26</v>
      </c>
      <c r="AD110" s="659">
        <v>27</v>
      </c>
      <c r="AE110" s="659">
        <v>28</v>
      </c>
      <c r="AF110" s="659">
        <v>29</v>
      </c>
      <c r="AG110" s="659">
        <v>30</v>
      </c>
      <c r="AH110" s="659">
        <v>31</v>
      </c>
      <c r="AI110" s="659">
        <v>32</v>
      </c>
      <c r="AJ110" s="659">
        <v>33</v>
      </c>
      <c r="AK110" s="659">
        <v>34</v>
      </c>
      <c r="AL110" s="659">
        <v>35</v>
      </c>
      <c r="AM110" s="659">
        <v>36</v>
      </c>
      <c r="AN110" s="659">
        <v>37</v>
      </c>
      <c r="AO110" s="659">
        <v>38</v>
      </c>
      <c r="AP110" s="659">
        <v>39</v>
      </c>
      <c r="AQ110" s="659">
        <v>40</v>
      </c>
      <c r="AR110" s="659">
        <v>41</v>
      </c>
      <c r="AS110" s="659">
        <v>42</v>
      </c>
      <c r="AT110" s="659">
        <v>43</v>
      </c>
      <c r="AU110" s="659">
        <v>44</v>
      </c>
      <c r="AV110" s="659">
        <v>45</v>
      </c>
      <c r="AW110" s="659">
        <v>46</v>
      </c>
      <c r="AX110" s="659">
        <v>47</v>
      </c>
      <c r="AY110" s="659">
        <v>48</v>
      </c>
      <c r="AZ110" s="659">
        <v>49</v>
      </c>
      <c r="BA110" s="659">
        <v>50</v>
      </c>
      <c r="BB110" s="659">
        <v>51</v>
      </c>
      <c r="BC110" s="659">
        <v>52</v>
      </c>
      <c r="BD110" s="659">
        <v>53</v>
      </c>
      <c r="BE110" s="660">
        <v>54</v>
      </c>
    </row>
    <row r="111" spans="2:57" ht="21" thickBot="1">
      <c r="B111" s="294"/>
      <c r="C111" s="294"/>
      <c r="D111" s="297" t="s">
        <v>373</v>
      </c>
      <c r="E111" s="298" t="s">
        <v>374</v>
      </c>
      <c r="K111" s="298" t="s">
        <v>380</v>
      </c>
      <c r="L111" s="298" t="s">
        <v>381</v>
      </c>
      <c r="M111" s="298" t="s">
        <v>382</v>
      </c>
      <c r="N111" s="298" t="s">
        <v>383</v>
      </c>
      <c r="O111" s="298" t="s">
        <v>384</v>
      </c>
      <c r="P111" s="661" t="s">
        <v>385</v>
      </c>
      <c r="Q111" s="661" t="s">
        <v>386</v>
      </c>
      <c r="R111" s="661" t="s">
        <v>387</v>
      </c>
      <c r="S111" s="661" t="s">
        <v>388</v>
      </c>
      <c r="T111" s="661" t="s">
        <v>389</v>
      </c>
      <c r="U111" s="661" t="s">
        <v>390</v>
      </c>
      <c r="V111" s="661" t="s">
        <v>391</v>
      </c>
      <c r="W111" s="661" t="s">
        <v>392</v>
      </c>
      <c r="X111" s="661" t="s">
        <v>393</v>
      </c>
      <c r="Y111" s="661" t="s">
        <v>394</v>
      </c>
      <c r="Z111" s="661" t="s">
        <v>395</v>
      </c>
      <c r="AA111" s="661" t="s">
        <v>396</v>
      </c>
      <c r="AB111" s="661" t="s">
        <v>397</v>
      </c>
      <c r="AC111" s="661" t="s">
        <v>398</v>
      </c>
      <c r="AD111" s="661" t="s">
        <v>399</v>
      </c>
      <c r="AE111" s="661" t="s">
        <v>400</v>
      </c>
      <c r="AF111" s="661" t="s">
        <v>401</v>
      </c>
      <c r="AG111" s="661" t="s">
        <v>402</v>
      </c>
      <c r="AH111" s="661" t="s">
        <v>403</v>
      </c>
      <c r="AI111" s="661" t="s">
        <v>404</v>
      </c>
      <c r="AJ111" s="661" t="s">
        <v>405</v>
      </c>
      <c r="AK111" s="661" t="s">
        <v>406</v>
      </c>
      <c r="AL111" s="661" t="s">
        <v>407</v>
      </c>
      <c r="AM111" s="661" t="s">
        <v>408</v>
      </c>
      <c r="AN111" s="661" t="s">
        <v>409</v>
      </c>
      <c r="AO111" s="661" t="s">
        <v>410</v>
      </c>
      <c r="AP111" s="661" t="s">
        <v>411</v>
      </c>
      <c r="AQ111" s="661" t="s">
        <v>412</v>
      </c>
      <c r="AR111" s="661" t="s">
        <v>413</v>
      </c>
      <c r="AS111" s="662"/>
      <c r="AT111" s="662"/>
      <c r="AU111" s="662"/>
      <c r="AV111" s="662"/>
      <c r="AW111" s="662"/>
      <c r="AX111" s="662"/>
      <c r="AY111" s="662"/>
      <c r="AZ111" s="662"/>
      <c r="BA111" s="662"/>
      <c r="BB111" s="662"/>
      <c r="BC111" s="662"/>
      <c r="BD111" s="662"/>
      <c r="BE111" s="663"/>
    </row>
    <row r="112" spans="2:57">
      <c r="B112" s="299"/>
      <c r="C112" s="300"/>
      <c r="E112" s="301" t="s">
        <v>59</v>
      </c>
      <c r="F112" s="301" t="s">
        <v>59</v>
      </c>
      <c r="G112" s="301" t="s">
        <v>59</v>
      </c>
      <c r="H112" s="301" t="s">
        <v>59</v>
      </c>
      <c r="I112" s="301" t="s">
        <v>414</v>
      </c>
      <c r="J112" s="301" t="s">
        <v>414</v>
      </c>
      <c r="K112" s="301" t="s">
        <v>415</v>
      </c>
      <c r="L112" s="301" t="s">
        <v>44</v>
      </c>
      <c r="M112" s="301" t="s">
        <v>44</v>
      </c>
      <c r="N112" s="301" t="s">
        <v>44</v>
      </c>
      <c r="O112" s="301" t="s">
        <v>44</v>
      </c>
      <c r="P112" s="664" t="s">
        <v>31</v>
      </c>
      <c r="Q112" s="664" t="s">
        <v>31</v>
      </c>
      <c r="R112" s="664" t="s">
        <v>31</v>
      </c>
      <c r="S112" s="664" t="s">
        <v>31</v>
      </c>
      <c r="T112" s="664" t="s">
        <v>416</v>
      </c>
      <c r="U112" s="664" t="s">
        <v>416</v>
      </c>
      <c r="V112" s="664" t="s">
        <v>416</v>
      </c>
      <c r="W112" s="664" t="s">
        <v>416</v>
      </c>
      <c r="X112" s="664" t="s">
        <v>416</v>
      </c>
      <c r="Y112" s="664" t="s">
        <v>417</v>
      </c>
      <c r="Z112" s="664" t="s">
        <v>417</v>
      </c>
      <c r="AA112" s="664" t="s">
        <v>417</v>
      </c>
      <c r="AB112" s="664" t="s">
        <v>43</v>
      </c>
      <c r="AC112" s="664" t="s">
        <v>43</v>
      </c>
      <c r="AD112" s="664" t="s">
        <v>28</v>
      </c>
      <c r="AE112" s="664" t="s">
        <v>28</v>
      </c>
      <c r="AF112" s="664" t="s">
        <v>418</v>
      </c>
      <c r="AG112" s="664" t="s">
        <v>418</v>
      </c>
      <c r="AH112" s="664" t="s">
        <v>419</v>
      </c>
      <c r="AI112" s="664" t="s">
        <v>419</v>
      </c>
      <c r="AJ112" s="664" t="s">
        <v>419</v>
      </c>
      <c r="AK112" s="664" t="s">
        <v>419</v>
      </c>
      <c r="AL112" s="664" t="s">
        <v>38</v>
      </c>
      <c r="AM112" s="664" t="s">
        <v>38</v>
      </c>
      <c r="AN112" s="664" t="s">
        <v>38</v>
      </c>
      <c r="AO112" s="664" t="s">
        <v>38</v>
      </c>
      <c r="AP112" s="664" t="s">
        <v>420</v>
      </c>
      <c r="AQ112" s="664" t="s">
        <v>421</v>
      </c>
      <c r="AR112" s="664" t="s">
        <v>421</v>
      </c>
      <c r="AS112" s="665"/>
      <c r="AT112" s="665"/>
      <c r="AU112" s="665"/>
      <c r="AV112" s="665"/>
      <c r="AW112" s="665"/>
      <c r="AX112" s="665"/>
      <c r="AY112" s="665"/>
      <c r="AZ112" s="665"/>
      <c r="BA112" s="665"/>
      <c r="BB112" s="665"/>
      <c r="BC112" s="665"/>
      <c r="BD112" s="665"/>
      <c r="BE112" s="665"/>
    </row>
    <row r="113" spans="2:57" ht="21" thickBot="1">
      <c r="B113" s="299"/>
      <c r="C113" s="300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666"/>
      <c r="AS113" s="667"/>
      <c r="AT113" s="667"/>
      <c r="AU113" s="667"/>
      <c r="AV113" s="667"/>
      <c r="AW113" s="667"/>
      <c r="AX113" s="667"/>
      <c r="AY113" s="667"/>
      <c r="AZ113" s="667"/>
      <c r="BA113" s="667"/>
      <c r="BB113" s="667"/>
      <c r="BC113" s="667"/>
      <c r="BD113" s="667"/>
      <c r="BE113" s="667"/>
    </row>
    <row r="114" spans="2:57">
      <c r="B114" s="309" t="s">
        <v>422</v>
      </c>
      <c r="C114" s="303" t="s">
        <v>423</v>
      </c>
      <c r="D114" s="304"/>
      <c r="E114" s="304"/>
      <c r="F114" s="304" t="s">
        <v>2</v>
      </c>
      <c r="G114" s="304"/>
      <c r="H114" s="304"/>
      <c r="I114" s="304"/>
      <c r="J114" s="304"/>
      <c r="K114" s="304"/>
      <c r="L114" s="304"/>
      <c r="M114" s="304"/>
      <c r="N114" s="304" t="s">
        <v>424</v>
      </c>
      <c r="O114" s="304" t="s">
        <v>425</v>
      </c>
      <c r="P114" s="668" t="s">
        <v>425</v>
      </c>
      <c r="Q114" s="668"/>
      <c r="R114" s="668"/>
      <c r="S114" s="668" t="s">
        <v>424</v>
      </c>
      <c r="T114" s="668"/>
      <c r="U114" s="668" t="s">
        <v>426</v>
      </c>
      <c r="V114" s="668" t="s">
        <v>427</v>
      </c>
      <c r="W114" s="668" t="s">
        <v>425</v>
      </c>
      <c r="X114" s="668"/>
      <c r="Y114" s="668" t="s">
        <v>428</v>
      </c>
      <c r="Z114" s="668"/>
      <c r="AA114" s="668" t="s">
        <v>429</v>
      </c>
      <c r="AB114" s="668" t="s">
        <v>430</v>
      </c>
      <c r="AC114" s="668"/>
      <c r="AD114" s="668"/>
      <c r="AE114" s="668" t="s">
        <v>431</v>
      </c>
      <c r="AF114" s="668"/>
      <c r="AG114" s="668" t="s">
        <v>94</v>
      </c>
      <c r="AH114" s="668"/>
      <c r="AI114" s="668" t="s">
        <v>432</v>
      </c>
      <c r="AJ114" s="668"/>
      <c r="AK114" s="668" t="s">
        <v>27</v>
      </c>
      <c r="AL114" s="668" t="s">
        <v>6</v>
      </c>
      <c r="AM114" s="668" t="s">
        <v>433</v>
      </c>
      <c r="AN114" s="668"/>
      <c r="AO114" s="668" t="s">
        <v>434</v>
      </c>
      <c r="AP114" s="668"/>
      <c r="AQ114" s="668"/>
      <c r="AR114" s="668"/>
      <c r="AS114" s="668"/>
      <c r="AT114" s="668"/>
      <c r="AU114" s="668"/>
      <c r="AV114" s="668"/>
      <c r="AW114" s="668"/>
      <c r="AX114" s="668"/>
      <c r="AY114" s="668"/>
      <c r="AZ114" s="668"/>
      <c r="BA114" s="668"/>
      <c r="BB114" s="668"/>
      <c r="BC114" s="668"/>
      <c r="BD114" s="668"/>
      <c r="BE114" s="669"/>
    </row>
    <row r="115" spans="2:57">
      <c r="B115" s="310"/>
      <c r="C115" s="305" t="s">
        <v>435</v>
      </c>
      <c r="D115" s="306"/>
      <c r="E115" s="306"/>
      <c r="F115" s="306" t="s">
        <v>2</v>
      </c>
      <c r="G115" s="306"/>
      <c r="H115" s="306"/>
      <c r="I115" s="306"/>
      <c r="J115" s="306"/>
      <c r="K115" s="306"/>
      <c r="L115" s="306"/>
      <c r="M115" s="306"/>
      <c r="N115" s="306" t="s">
        <v>424</v>
      </c>
      <c r="O115" s="306" t="s">
        <v>425</v>
      </c>
      <c r="P115" s="670" t="s">
        <v>425</v>
      </c>
      <c r="Q115" s="670"/>
      <c r="R115" s="670"/>
      <c r="S115" s="670" t="s">
        <v>424</v>
      </c>
      <c r="T115" s="670"/>
      <c r="U115" s="670" t="s">
        <v>426</v>
      </c>
      <c r="V115" s="670" t="s">
        <v>434</v>
      </c>
      <c r="W115" s="670" t="s">
        <v>425</v>
      </c>
      <c r="X115" s="670"/>
      <c r="Y115" s="670" t="s">
        <v>431</v>
      </c>
      <c r="Z115" s="670"/>
      <c r="AA115" s="670" t="s">
        <v>34</v>
      </c>
      <c r="AB115" s="670" t="s">
        <v>430</v>
      </c>
      <c r="AC115" s="670"/>
      <c r="AD115" s="670"/>
      <c r="AE115" s="670" t="s">
        <v>6</v>
      </c>
      <c r="AF115" s="670"/>
      <c r="AG115" s="670" t="s">
        <v>94</v>
      </c>
      <c r="AH115" s="670" t="s">
        <v>428</v>
      </c>
      <c r="AI115" s="670" t="s">
        <v>429</v>
      </c>
      <c r="AJ115" s="670"/>
      <c r="AK115" s="670" t="s">
        <v>436</v>
      </c>
      <c r="AL115" s="670" t="s">
        <v>27</v>
      </c>
      <c r="AM115" s="670" t="s">
        <v>433</v>
      </c>
      <c r="AN115" s="670"/>
      <c r="AO115" s="670" t="s">
        <v>427</v>
      </c>
      <c r="AP115" s="670" t="s">
        <v>432</v>
      </c>
      <c r="AQ115" s="670"/>
      <c r="AR115" s="670"/>
      <c r="AS115" s="670"/>
      <c r="AT115" s="670"/>
      <c r="AU115" s="670"/>
      <c r="AV115" s="670"/>
      <c r="AW115" s="670"/>
      <c r="AX115" s="670"/>
      <c r="AY115" s="670"/>
      <c r="AZ115" s="670"/>
      <c r="BA115" s="670"/>
      <c r="BB115" s="670"/>
      <c r="BC115" s="670"/>
      <c r="BD115" s="670"/>
      <c r="BE115" s="671"/>
    </row>
    <row r="116" spans="2:57">
      <c r="B116" s="310"/>
      <c r="C116" s="305" t="s">
        <v>437</v>
      </c>
      <c r="D116" s="306"/>
      <c r="E116" s="306"/>
      <c r="F116" s="306" t="s">
        <v>27</v>
      </c>
      <c r="G116" s="306"/>
      <c r="H116" s="306" t="s">
        <v>427</v>
      </c>
      <c r="I116" s="306"/>
      <c r="J116" s="306"/>
      <c r="K116" s="306"/>
      <c r="L116" s="306"/>
      <c r="M116" s="306"/>
      <c r="N116" s="306" t="s">
        <v>424</v>
      </c>
      <c r="O116" s="306" t="s">
        <v>425</v>
      </c>
      <c r="P116" s="670" t="s">
        <v>425</v>
      </c>
      <c r="Q116" s="670"/>
      <c r="R116" s="670"/>
      <c r="S116" s="670" t="s">
        <v>424</v>
      </c>
      <c r="T116" s="670"/>
      <c r="U116" s="670" t="s">
        <v>429</v>
      </c>
      <c r="V116" s="670"/>
      <c r="W116" s="670" t="s">
        <v>428</v>
      </c>
      <c r="X116" s="670"/>
      <c r="Y116" s="670" t="s">
        <v>438</v>
      </c>
      <c r="Z116" s="670"/>
      <c r="AA116" s="670" t="s">
        <v>436</v>
      </c>
      <c r="AB116" s="670" t="s">
        <v>6</v>
      </c>
      <c r="AC116" s="670"/>
      <c r="AD116" s="670"/>
      <c r="AE116" s="670" t="s">
        <v>428</v>
      </c>
      <c r="AF116" s="670"/>
      <c r="AG116" s="670"/>
      <c r="AH116" s="670" t="s">
        <v>426</v>
      </c>
      <c r="AI116" s="670" t="s">
        <v>94</v>
      </c>
      <c r="AJ116" s="670"/>
      <c r="AK116" s="670"/>
      <c r="AL116" s="670" t="s">
        <v>2</v>
      </c>
      <c r="AM116" s="670"/>
      <c r="AN116" s="670" t="s">
        <v>430</v>
      </c>
      <c r="AO116" s="670" t="s">
        <v>34</v>
      </c>
      <c r="AP116" s="670" t="s">
        <v>433</v>
      </c>
      <c r="AQ116" s="670" t="s">
        <v>434</v>
      </c>
      <c r="AR116" s="670" t="s">
        <v>432</v>
      </c>
      <c r="AS116" s="670"/>
      <c r="AT116" s="670"/>
      <c r="AU116" s="670"/>
      <c r="AV116" s="670"/>
      <c r="AW116" s="670"/>
      <c r="AX116" s="670"/>
      <c r="AY116" s="670"/>
      <c r="AZ116" s="670"/>
      <c r="BA116" s="670"/>
      <c r="BB116" s="670"/>
      <c r="BC116" s="670"/>
      <c r="BD116" s="670"/>
      <c r="BE116" s="671"/>
    </row>
    <row r="117" spans="2:57">
      <c r="B117" s="310"/>
      <c r="C117" s="305" t="s">
        <v>439</v>
      </c>
      <c r="D117" s="306"/>
      <c r="E117" s="306"/>
      <c r="F117" s="306" t="s">
        <v>27</v>
      </c>
      <c r="G117" s="306"/>
      <c r="H117" s="306" t="s">
        <v>427</v>
      </c>
      <c r="I117" s="306"/>
      <c r="J117" s="306"/>
      <c r="K117" s="306"/>
      <c r="L117" s="306"/>
      <c r="M117" s="306"/>
      <c r="N117" s="306" t="s">
        <v>424</v>
      </c>
      <c r="O117" s="306" t="s">
        <v>425</v>
      </c>
      <c r="P117" s="670" t="s">
        <v>425</v>
      </c>
      <c r="Q117" s="670"/>
      <c r="R117" s="670"/>
      <c r="S117" s="670" t="s">
        <v>424</v>
      </c>
      <c r="T117" s="670"/>
      <c r="U117" s="670" t="s">
        <v>436</v>
      </c>
      <c r="V117" s="670"/>
      <c r="W117" s="670" t="s">
        <v>428</v>
      </c>
      <c r="X117" s="670"/>
      <c r="Y117" s="670" t="s">
        <v>94</v>
      </c>
      <c r="Z117" s="670"/>
      <c r="AA117" s="670" t="s">
        <v>6</v>
      </c>
      <c r="AB117" s="670" t="s">
        <v>6</v>
      </c>
      <c r="AC117" s="670"/>
      <c r="AD117" s="670"/>
      <c r="AE117" s="670"/>
      <c r="AF117" s="670"/>
      <c r="AG117" s="670"/>
      <c r="AH117" s="670" t="s">
        <v>2</v>
      </c>
      <c r="AI117" s="670" t="s">
        <v>34</v>
      </c>
      <c r="AJ117" s="670"/>
      <c r="AK117" s="670" t="s">
        <v>438</v>
      </c>
      <c r="AL117" s="670"/>
      <c r="AM117" s="670" t="s">
        <v>426</v>
      </c>
      <c r="AN117" s="670" t="s">
        <v>428</v>
      </c>
      <c r="AO117" s="670"/>
      <c r="AP117" s="670" t="s">
        <v>433</v>
      </c>
      <c r="AQ117" s="670" t="s">
        <v>434</v>
      </c>
      <c r="AR117" s="670" t="s">
        <v>432</v>
      </c>
      <c r="AS117" s="670"/>
      <c r="AT117" s="670"/>
      <c r="AU117" s="670"/>
      <c r="AV117" s="670"/>
      <c r="AW117" s="670"/>
      <c r="AX117" s="670"/>
      <c r="AY117" s="670"/>
      <c r="AZ117" s="670"/>
      <c r="BA117" s="670"/>
      <c r="BB117" s="670"/>
      <c r="BC117" s="670"/>
      <c r="BD117" s="670"/>
      <c r="BE117" s="671"/>
    </row>
    <row r="118" spans="2:57">
      <c r="B118" s="310"/>
      <c r="C118" s="305" t="s">
        <v>440</v>
      </c>
      <c r="D118" s="306" t="s">
        <v>430</v>
      </c>
      <c r="E118" s="306" t="s">
        <v>425</v>
      </c>
      <c r="F118" s="306"/>
      <c r="G118" s="306" t="s">
        <v>424</v>
      </c>
      <c r="H118" s="306" t="s">
        <v>438</v>
      </c>
      <c r="I118" s="306" t="s">
        <v>434</v>
      </c>
      <c r="J118" s="306" t="s">
        <v>434</v>
      </c>
      <c r="K118" s="306" t="s">
        <v>434</v>
      </c>
      <c r="L118" s="306" t="s">
        <v>436</v>
      </c>
      <c r="M118" s="306" t="s">
        <v>2</v>
      </c>
      <c r="N118" s="306"/>
      <c r="O118" s="306"/>
      <c r="P118" s="670" t="s">
        <v>434</v>
      </c>
      <c r="Q118" s="670" t="s">
        <v>6</v>
      </c>
      <c r="R118" s="670" t="s">
        <v>436</v>
      </c>
      <c r="S118" s="670"/>
      <c r="T118" s="670" t="s">
        <v>428</v>
      </c>
      <c r="U118" s="670"/>
      <c r="V118" s="670"/>
      <c r="W118" s="670"/>
      <c r="X118" s="670"/>
      <c r="Y118" s="670"/>
      <c r="Z118" s="670" t="s">
        <v>432</v>
      </c>
      <c r="AA118" s="670"/>
      <c r="AB118" s="670"/>
      <c r="AC118" s="670" t="s">
        <v>426</v>
      </c>
      <c r="AD118" s="670" t="s">
        <v>94</v>
      </c>
      <c r="AE118" s="670" t="s">
        <v>429</v>
      </c>
      <c r="AF118" s="670" t="s">
        <v>34</v>
      </c>
      <c r="AG118" s="670"/>
      <c r="AH118" s="670" t="s">
        <v>433</v>
      </c>
      <c r="AI118" s="670"/>
      <c r="AJ118" s="670" t="s">
        <v>427</v>
      </c>
      <c r="AK118" s="670"/>
      <c r="AL118" s="670" t="s">
        <v>27</v>
      </c>
      <c r="AM118" s="670"/>
      <c r="AN118" s="670"/>
      <c r="AO118" s="670" t="s">
        <v>431</v>
      </c>
      <c r="AP118" s="670"/>
      <c r="AQ118" s="670"/>
      <c r="AR118" s="670"/>
      <c r="AS118" s="670"/>
      <c r="AT118" s="670"/>
      <c r="AU118" s="670"/>
      <c r="AV118" s="670"/>
      <c r="AW118" s="670"/>
      <c r="AX118" s="670"/>
      <c r="AY118" s="670"/>
      <c r="AZ118" s="670"/>
      <c r="BA118" s="670"/>
      <c r="BB118" s="670"/>
      <c r="BC118" s="670"/>
      <c r="BD118" s="670"/>
      <c r="BE118" s="671"/>
    </row>
    <row r="119" spans="2:57">
      <c r="B119" s="310"/>
      <c r="C119" s="305" t="s">
        <v>441</v>
      </c>
      <c r="D119" s="306" t="s">
        <v>432</v>
      </c>
      <c r="E119" s="306" t="s">
        <v>433</v>
      </c>
      <c r="F119" s="306"/>
      <c r="G119" s="306" t="s">
        <v>429</v>
      </c>
      <c r="H119" s="306" t="s">
        <v>428</v>
      </c>
      <c r="I119" s="306" t="s">
        <v>434</v>
      </c>
      <c r="J119" s="306" t="s">
        <v>434</v>
      </c>
      <c r="K119" s="306" t="s">
        <v>434</v>
      </c>
      <c r="L119" s="306" t="s">
        <v>436</v>
      </c>
      <c r="M119" s="306" t="s">
        <v>2</v>
      </c>
      <c r="N119" s="306"/>
      <c r="O119" s="306"/>
      <c r="P119" s="670" t="s">
        <v>434</v>
      </c>
      <c r="Q119" s="670" t="s">
        <v>6</v>
      </c>
      <c r="R119" s="670" t="s">
        <v>436</v>
      </c>
      <c r="S119" s="670"/>
      <c r="T119" s="670" t="s">
        <v>94</v>
      </c>
      <c r="U119" s="670"/>
      <c r="V119" s="670" t="s">
        <v>430</v>
      </c>
      <c r="W119" s="670"/>
      <c r="X119" s="670"/>
      <c r="Y119" s="670"/>
      <c r="Z119" s="670" t="s">
        <v>27</v>
      </c>
      <c r="AA119" s="670"/>
      <c r="AB119" s="670"/>
      <c r="AC119" s="670" t="s">
        <v>426</v>
      </c>
      <c r="AD119" s="670" t="s">
        <v>429</v>
      </c>
      <c r="AE119" s="670" t="s">
        <v>427</v>
      </c>
      <c r="AF119" s="670" t="s">
        <v>34</v>
      </c>
      <c r="AG119" s="670"/>
      <c r="AH119" s="670" t="s">
        <v>425</v>
      </c>
      <c r="AI119" s="670"/>
      <c r="AJ119" s="670" t="s">
        <v>431</v>
      </c>
      <c r="AK119" s="670"/>
      <c r="AL119" s="670"/>
      <c r="AM119" s="670"/>
      <c r="AN119" s="670"/>
      <c r="AO119" s="670" t="s">
        <v>438</v>
      </c>
      <c r="AP119" s="670"/>
      <c r="AQ119" s="670"/>
      <c r="AR119" s="670"/>
      <c r="AS119" s="670"/>
      <c r="AT119" s="670"/>
      <c r="AU119" s="670"/>
      <c r="AV119" s="670"/>
      <c r="AW119" s="670"/>
      <c r="AX119" s="670"/>
      <c r="AY119" s="670"/>
      <c r="AZ119" s="670"/>
      <c r="BA119" s="670"/>
      <c r="BB119" s="670"/>
      <c r="BC119" s="670"/>
      <c r="BD119" s="670"/>
      <c r="BE119" s="671"/>
    </row>
    <row r="120" spans="2:57">
      <c r="B120" s="310"/>
      <c r="C120" s="305" t="s">
        <v>442</v>
      </c>
      <c r="D120" s="306" t="s">
        <v>436</v>
      </c>
      <c r="E120" s="306" t="s">
        <v>426</v>
      </c>
      <c r="F120" s="306"/>
      <c r="G120" s="306" t="s">
        <v>6</v>
      </c>
      <c r="H120" s="306"/>
      <c r="I120" s="306"/>
      <c r="J120" s="306" t="s">
        <v>428</v>
      </c>
      <c r="K120" s="306" t="s">
        <v>428</v>
      </c>
      <c r="L120" s="306"/>
      <c r="M120" s="306" t="s">
        <v>431</v>
      </c>
      <c r="N120" s="306"/>
      <c r="O120" s="306"/>
      <c r="P120" s="670" t="s">
        <v>428</v>
      </c>
      <c r="Q120" s="670" t="s">
        <v>431</v>
      </c>
      <c r="R120" s="670" t="s">
        <v>427</v>
      </c>
      <c r="S120" s="670"/>
      <c r="T120" s="670" t="s">
        <v>425</v>
      </c>
      <c r="U120" s="670"/>
      <c r="V120" s="670" t="s">
        <v>424</v>
      </c>
      <c r="W120" s="670"/>
      <c r="X120" s="670" t="s">
        <v>432</v>
      </c>
      <c r="Y120" s="670"/>
      <c r="Z120" s="670" t="s">
        <v>430</v>
      </c>
      <c r="AA120" s="670"/>
      <c r="AB120" s="670"/>
      <c r="AC120" s="670" t="s">
        <v>433</v>
      </c>
      <c r="AD120" s="670" t="s">
        <v>27</v>
      </c>
      <c r="AE120" s="670"/>
      <c r="AF120" s="670" t="s">
        <v>428</v>
      </c>
      <c r="AG120" s="670"/>
      <c r="AH120" s="670"/>
      <c r="AI120" s="670"/>
      <c r="AJ120" s="670" t="s">
        <v>434</v>
      </c>
      <c r="AK120" s="670"/>
      <c r="AL120" s="670" t="s">
        <v>424</v>
      </c>
      <c r="AM120" s="670"/>
      <c r="AN120" s="670"/>
      <c r="AO120" s="670"/>
      <c r="AP120" s="670" t="s">
        <v>428</v>
      </c>
      <c r="AQ120" s="670" t="s">
        <v>438</v>
      </c>
      <c r="AR120" s="670" t="s">
        <v>2</v>
      </c>
      <c r="AS120" s="670"/>
      <c r="AT120" s="670"/>
      <c r="AU120" s="670"/>
      <c r="AV120" s="670"/>
      <c r="AW120" s="670"/>
      <c r="AX120" s="670"/>
      <c r="AY120" s="670"/>
      <c r="AZ120" s="670"/>
      <c r="BA120" s="670"/>
      <c r="BB120" s="670"/>
      <c r="BC120" s="670"/>
      <c r="BD120" s="670"/>
      <c r="BE120" s="671"/>
    </row>
    <row r="121" spans="2:57" ht="21" thickBot="1">
      <c r="B121" s="311"/>
      <c r="C121" s="307" t="s">
        <v>443</v>
      </c>
      <c r="D121" s="308"/>
      <c r="E121" s="308"/>
      <c r="F121" s="308"/>
      <c r="G121" s="308"/>
      <c r="H121" s="308"/>
      <c r="I121" s="308"/>
      <c r="J121" s="308" t="s">
        <v>428</v>
      </c>
      <c r="K121" s="308" t="s">
        <v>428</v>
      </c>
      <c r="L121" s="308"/>
      <c r="M121" s="308" t="s">
        <v>431</v>
      </c>
      <c r="N121" s="308"/>
      <c r="O121" s="308"/>
      <c r="P121" s="672" t="s">
        <v>428</v>
      </c>
      <c r="Q121" s="672" t="s">
        <v>431</v>
      </c>
      <c r="R121" s="672"/>
      <c r="S121" s="672"/>
      <c r="T121" s="672" t="s">
        <v>433</v>
      </c>
      <c r="U121" s="672"/>
      <c r="V121" s="672"/>
      <c r="W121" s="672"/>
      <c r="X121" s="672" t="s">
        <v>6</v>
      </c>
      <c r="Y121" s="672"/>
      <c r="Z121" s="672" t="s">
        <v>426</v>
      </c>
      <c r="AA121" s="672"/>
      <c r="AB121" s="672"/>
      <c r="AC121" s="672"/>
      <c r="AD121" s="672"/>
      <c r="AE121" s="672"/>
      <c r="AF121" s="672" t="s">
        <v>428</v>
      </c>
      <c r="AG121" s="672"/>
      <c r="AH121" s="672"/>
      <c r="AI121" s="672"/>
      <c r="AJ121" s="672" t="s">
        <v>424</v>
      </c>
      <c r="AK121" s="672"/>
      <c r="AL121" s="672"/>
      <c r="AM121" s="672"/>
      <c r="AN121" s="672"/>
      <c r="AO121" s="672"/>
      <c r="AP121" s="672" t="s">
        <v>428</v>
      </c>
      <c r="AQ121" s="672" t="s">
        <v>438</v>
      </c>
      <c r="AR121" s="672" t="s">
        <v>2</v>
      </c>
      <c r="AS121" s="672"/>
      <c r="AT121" s="672"/>
      <c r="AU121" s="672"/>
      <c r="AV121" s="672"/>
      <c r="AW121" s="672"/>
      <c r="AX121" s="672"/>
      <c r="AY121" s="672"/>
      <c r="AZ121" s="672"/>
      <c r="BA121" s="672"/>
      <c r="BB121" s="672"/>
      <c r="BC121" s="672"/>
      <c r="BD121" s="672"/>
      <c r="BE121" s="673"/>
    </row>
    <row r="122" spans="2:57">
      <c r="B122" s="309" t="s">
        <v>444</v>
      </c>
      <c r="C122" s="303" t="s">
        <v>423</v>
      </c>
      <c r="D122" s="304" t="s">
        <v>434</v>
      </c>
      <c r="E122" s="304" t="s">
        <v>425</v>
      </c>
      <c r="F122" s="304" t="s">
        <v>2</v>
      </c>
      <c r="G122" s="304"/>
      <c r="H122" s="304" t="s">
        <v>427</v>
      </c>
      <c r="I122" s="304" t="s">
        <v>27</v>
      </c>
      <c r="J122" s="304"/>
      <c r="K122" s="304" t="s">
        <v>27</v>
      </c>
      <c r="L122" s="304"/>
      <c r="M122" s="304" t="s">
        <v>428</v>
      </c>
      <c r="N122" s="304"/>
      <c r="O122" s="304" t="s">
        <v>429</v>
      </c>
      <c r="P122" s="668" t="s">
        <v>429</v>
      </c>
      <c r="Q122" s="668" t="s">
        <v>438</v>
      </c>
      <c r="R122" s="668" t="s">
        <v>428</v>
      </c>
      <c r="S122" s="668"/>
      <c r="T122" s="668"/>
      <c r="U122" s="668"/>
      <c r="V122" s="668"/>
      <c r="W122" s="668"/>
      <c r="X122" s="668" t="s">
        <v>34</v>
      </c>
      <c r="Y122" s="668"/>
      <c r="Z122" s="668" t="s">
        <v>424</v>
      </c>
      <c r="AA122" s="668"/>
      <c r="AB122" s="668" t="s">
        <v>430</v>
      </c>
      <c r="AC122" s="668" t="s">
        <v>426</v>
      </c>
      <c r="AD122" s="668" t="s">
        <v>436</v>
      </c>
      <c r="AE122" s="668" t="s">
        <v>6</v>
      </c>
      <c r="AF122" s="668" t="s">
        <v>94</v>
      </c>
      <c r="AG122" s="668"/>
      <c r="AH122" s="668"/>
      <c r="AI122" s="668" t="s">
        <v>432</v>
      </c>
      <c r="AJ122" s="668"/>
      <c r="AK122" s="668"/>
      <c r="AL122" s="668"/>
      <c r="AM122" s="668" t="s">
        <v>433</v>
      </c>
      <c r="AN122" s="668"/>
      <c r="AO122" s="668"/>
      <c r="AP122" s="668"/>
      <c r="AQ122" s="668"/>
      <c r="AR122" s="668"/>
      <c r="AS122" s="668"/>
      <c r="AT122" s="668"/>
      <c r="AU122" s="668"/>
      <c r="AV122" s="668"/>
      <c r="AW122" s="668"/>
      <c r="AX122" s="668"/>
      <c r="AY122" s="668"/>
      <c r="AZ122" s="668"/>
      <c r="BA122" s="668"/>
      <c r="BB122" s="668"/>
      <c r="BC122" s="668"/>
      <c r="BD122" s="668"/>
      <c r="BE122" s="669"/>
    </row>
    <row r="123" spans="2:57">
      <c r="B123" s="310"/>
      <c r="C123" s="305" t="s">
        <v>435</v>
      </c>
      <c r="D123" s="306" t="s">
        <v>434</v>
      </c>
      <c r="E123" s="306" t="s">
        <v>425</v>
      </c>
      <c r="F123" s="306" t="s">
        <v>34</v>
      </c>
      <c r="G123" s="306"/>
      <c r="H123" s="306" t="s">
        <v>438</v>
      </c>
      <c r="I123" s="306" t="s">
        <v>27</v>
      </c>
      <c r="J123" s="306"/>
      <c r="K123" s="306" t="s">
        <v>27</v>
      </c>
      <c r="L123" s="306"/>
      <c r="M123" s="306" t="s">
        <v>428</v>
      </c>
      <c r="N123" s="306"/>
      <c r="O123" s="306" t="s">
        <v>429</v>
      </c>
      <c r="P123" s="670" t="s">
        <v>429</v>
      </c>
      <c r="Q123" s="670" t="s">
        <v>431</v>
      </c>
      <c r="R123" s="670" t="s">
        <v>428</v>
      </c>
      <c r="S123" s="670"/>
      <c r="T123" s="670"/>
      <c r="U123" s="670"/>
      <c r="V123" s="670" t="s">
        <v>424</v>
      </c>
      <c r="W123" s="670"/>
      <c r="X123" s="670" t="s">
        <v>6</v>
      </c>
      <c r="Y123" s="670"/>
      <c r="Z123" s="670" t="s">
        <v>432</v>
      </c>
      <c r="AA123" s="670"/>
      <c r="AB123" s="670" t="s">
        <v>2</v>
      </c>
      <c r="AC123" s="670" t="s">
        <v>426</v>
      </c>
      <c r="AD123" s="670" t="s">
        <v>430</v>
      </c>
      <c r="AE123" s="670" t="s">
        <v>433</v>
      </c>
      <c r="AF123" s="670"/>
      <c r="AG123" s="670"/>
      <c r="AH123" s="670"/>
      <c r="AI123" s="670" t="s">
        <v>94</v>
      </c>
      <c r="AJ123" s="670" t="s">
        <v>427</v>
      </c>
      <c r="AK123" s="670"/>
      <c r="AL123" s="670"/>
      <c r="AM123" s="670" t="s">
        <v>436</v>
      </c>
      <c r="AN123" s="670"/>
      <c r="AO123" s="670"/>
      <c r="AP123" s="670"/>
      <c r="AQ123" s="670"/>
      <c r="AR123" s="670"/>
      <c r="AS123" s="670"/>
      <c r="AT123" s="670"/>
      <c r="AU123" s="670"/>
      <c r="AV123" s="670"/>
      <c r="AW123" s="670"/>
      <c r="AX123" s="670"/>
      <c r="AY123" s="670"/>
      <c r="AZ123" s="670"/>
      <c r="BA123" s="670"/>
      <c r="BB123" s="670"/>
      <c r="BC123" s="670"/>
      <c r="BD123" s="670"/>
      <c r="BE123" s="671"/>
    </row>
    <row r="124" spans="2:57">
      <c r="B124" s="310"/>
      <c r="C124" s="305" t="s">
        <v>437</v>
      </c>
      <c r="D124" s="306" t="s">
        <v>436</v>
      </c>
      <c r="E124" s="306" t="s">
        <v>94</v>
      </c>
      <c r="F124" s="306" t="s">
        <v>27</v>
      </c>
      <c r="G124" s="306"/>
      <c r="H124" s="306"/>
      <c r="I124" s="306" t="s">
        <v>2</v>
      </c>
      <c r="J124" s="306"/>
      <c r="K124" s="306" t="s">
        <v>2</v>
      </c>
      <c r="L124" s="306" t="s">
        <v>434</v>
      </c>
      <c r="M124" s="306" t="s">
        <v>428</v>
      </c>
      <c r="N124" s="306"/>
      <c r="O124" s="306" t="s">
        <v>429</v>
      </c>
      <c r="P124" s="670" t="s">
        <v>429</v>
      </c>
      <c r="Q124" s="670"/>
      <c r="R124" s="670" t="s">
        <v>428</v>
      </c>
      <c r="S124" s="670"/>
      <c r="T124" s="670"/>
      <c r="U124" s="670"/>
      <c r="V124" s="670" t="s">
        <v>430</v>
      </c>
      <c r="W124" s="670"/>
      <c r="X124" s="670" t="s">
        <v>432</v>
      </c>
      <c r="Y124" s="670" t="s">
        <v>427</v>
      </c>
      <c r="Z124" s="670"/>
      <c r="AA124" s="670"/>
      <c r="AB124" s="670"/>
      <c r="AC124" s="670" t="s">
        <v>433</v>
      </c>
      <c r="AD124" s="670"/>
      <c r="AE124" s="670" t="s">
        <v>438</v>
      </c>
      <c r="AF124" s="670" t="s">
        <v>34</v>
      </c>
      <c r="AG124" s="670"/>
      <c r="AH124" s="670"/>
      <c r="AI124" s="670" t="s">
        <v>6</v>
      </c>
      <c r="AJ124" s="670" t="s">
        <v>431</v>
      </c>
      <c r="AK124" s="670"/>
      <c r="AL124" s="670"/>
      <c r="AM124" s="670" t="s">
        <v>426</v>
      </c>
      <c r="AN124" s="670"/>
      <c r="AO124" s="670"/>
      <c r="AP124" s="670"/>
      <c r="AQ124" s="670" t="s">
        <v>425</v>
      </c>
      <c r="AR124" s="670" t="s">
        <v>429</v>
      </c>
      <c r="AS124" s="670"/>
      <c r="AT124" s="670"/>
      <c r="AU124" s="670"/>
      <c r="AV124" s="670"/>
      <c r="AW124" s="670"/>
      <c r="AX124" s="670"/>
      <c r="AY124" s="670"/>
      <c r="AZ124" s="670"/>
      <c r="BA124" s="670"/>
      <c r="BB124" s="670"/>
      <c r="BC124" s="670"/>
      <c r="BD124" s="670"/>
      <c r="BE124" s="671"/>
    </row>
    <row r="125" spans="2:57">
      <c r="B125" s="310"/>
      <c r="C125" s="305" t="s">
        <v>439</v>
      </c>
      <c r="D125" s="306" t="s">
        <v>431</v>
      </c>
      <c r="E125" s="306"/>
      <c r="F125" s="306" t="s">
        <v>27</v>
      </c>
      <c r="G125" s="306"/>
      <c r="H125" s="306"/>
      <c r="I125" s="306" t="s">
        <v>2</v>
      </c>
      <c r="J125" s="306"/>
      <c r="K125" s="306" t="s">
        <v>2</v>
      </c>
      <c r="L125" s="306" t="s">
        <v>427</v>
      </c>
      <c r="M125" s="306" t="s">
        <v>428</v>
      </c>
      <c r="N125" s="306"/>
      <c r="O125" s="306" t="s">
        <v>429</v>
      </c>
      <c r="P125" s="670" t="s">
        <v>429</v>
      </c>
      <c r="Q125" s="670" t="s">
        <v>6</v>
      </c>
      <c r="R125" s="670" t="s">
        <v>428</v>
      </c>
      <c r="S125" s="670"/>
      <c r="T125" s="670"/>
      <c r="U125" s="670"/>
      <c r="V125" s="670"/>
      <c r="W125" s="670"/>
      <c r="X125" s="670" t="s">
        <v>432</v>
      </c>
      <c r="Y125" s="670" t="s">
        <v>438</v>
      </c>
      <c r="Z125" s="670" t="s">
        <v>430</v>
      </c>
      <c r="AA125" s="670"/>
      <c r="AB125" s="670" t="s">
        <v>94</v>
      </c>
      <c r="AC125" s="670" t="s">
        <v>436</v>
      </c>
      <c r="AD125" s="670"/>
      <c r="AE125" s="670"/>
      <c r="AF125" s="670" t="s">
        <v>34</v>
      </c>
      <c r="AG125" s="670"/>
      <c r="AH125" s="670"/>
      <c r="AI125" s="670"/>
      <c r="AJ125" s="670" t="s">
        <v>434</v>
      </c>
      <c r="AK125" s="670"/>
      <c r="AL125" s="670"/>
      <c r="AM125" s="670" t="s">
        <v>426</v>
      </c>
      <c r="AN125" s="670"/>
      <c r="AO125" s="670"/>
      <c r="AP125" s="670"/>
      <c r="AQ125" s="670" t="s">
        <v>425</v>
      </c>
      <c r="AR125" s="670" t="s">
        <v>429</v>
      </c>
      <c r="AS125" s="670"/>
      <c r="AT125" s="670"/>
      <c r="AU125" s="670"/>
      <c r="AV125" s="670"/>
      <c r="AW125" s="670"/>
      <c r="AX125" s="670"/>
      <c r="AY125" s="670"/>
      <c r="AZ125" s="670"/>
      <c r="BA125" s="670"/>
      <c r="BB125" s="670"/>
      <c r="BC125" s="670"/>
      <c r="BD125" s="670"/>
      <c r="BE125" s="671"/>
    </row>
    <row r="126" spans="2:57">
      <c r="B126" s="310"/>
      <c r="C126" s="305" t="s">
        <v>440</v>
      </c>
      <c r="D126" s="306"/>
      <c r="E126" s="306"/>
      <c r="F126" s="306"/>
      <c r="G126" s="306" t="s">
        <v>6</v>
      </c>
      <c r="H126" s="306"/>
      <c r="I126" s="306" t="s">
        <v>427</v>
      </c>
      <c r="J126" s="306" t="s">
        <v>427</v>
      </c>
      <c r="K126" s="306" t="s">
        <v>427</v>
      </c>
      <c r="L126" s="306" t="s">
        <v>430</v>
      </c>
      <c r="M126" s="306"/>
      <c r="N126" s="306" t="s">
        <v>27</v>
      </c>
      <c r="O126" s="306"/>
      <c r="P126" s="670"/>
      <c r="Q126" s="670" t="s">
        <v>427</v>
      </c>
      <c r="R126" s="670"/>
      <c r="S126" s="670" t="s">
        <v>430</v>
      </c>
      <c r="T126" s="670" t="s">
        <v>425</v>
      </c>
      <c r="U126" s="670" t="s">
        <v>436</v>
      </c>
      <c r="V126" s="670"/>
      <c r="W126" s="670" t="s">
        <v>2</v>
      </c>
      <c r="X126" s="670"/>
      <c r="Y126" s="670" t="s">
        <v>431</v>
      </c>
      <c r="Z126" s="670"/>
      <c r="AA126" s="670" t="s">
        <v>433</v>
      </c>
      <c r="AB126" s="670"/>
      <c r="AC126" s="670"/>
      <c r="AD126" s="670" t="s">
        <v>426</v>
      </c>
      <c r="AE126" s="670" t="s">
        <v>434</v>
      </c>
      <c r="AF126" s="670"/>
      <c r="AG126" s="670" t="s">
        <v>94</v>
      </c>
      <c r="AH126" s="670" t="s">
        <v>428</v>
      </c>
      <c r="AI126" s="670"/>
      <c r="AJ126" s="670"/>
      <c r="AK126" s="670" t="s">
        <v>438</v>
      </c>
      <c r="AL126" s="670" t="s">
        <v>429</v>
      </c>
      <c r="AM126" s="670"/>
      <c r="AN126" s="670"/>
      <c r="AO126" s="670" t="s">
        <v>34</v>
      </c>
      <c r="AP126" s="670" t="s">
        <v>432</v>
      </c>
      <c r="AQ126" s="670"/>
      <c r="AR126" s="670"/>
      <c r="AS126" s="670"/>
      <c r="AT126" s="670"/>
      <c r="AU126" s="670"/>
      <c r="AV126" s="670"/>
      <c r="AW126" s="670"/>
      <c r="AX126" s="670"/>
      <c r="AY126" s="670"/>
      <c r="AZ126" s="670"/>
      <c r="BA126" s="670"/>
      <c r="BB126" s="670"/>
      <c r="BC126" s="670"/>
      <c r="BD126" s="670"/>
      <c r="BE126" s="671"/>
    </row>
    <row r="127" spans="2:57">
      <c r="B127" s="310"/>
      <c r="C127" s="305" t="s">
        <v>441</v>
      </c>
      <c r="D127" s="306"/>
      <c r="E127" s="306"/>
      <c r="F127" s="306"/>
      <c r="G127" s="306" t="s">
        <v>429</v>
      </c>
      <c r="H127" s="306"/>
      <c r="I127" s="306" t="s">
        <v>427</v>
      </c>
      <c r="J127" s="306" t="s">
        <v>427</v>
      </c>
      <c r="K127" s="306" t="s">
        <v>427</v>
      </c>
      <c r="L127" s="306" t="s">
        <v>430</v>
      </c>
      <c r="M127" s="306"/>
      <c r="N127" s="306" t="s">
        <v>27</v>
      </c>
      <c r="O127" s="306"/>
      <c r="P127" s="670"/>
      <c r="Q127" s="670" t="s">
        <v>427</v>
      </c>
      <c r="R127" s="670"/>
      <c r="S127" s="670" t="s">
        <v>430</v>
      </c>
      <c r="T127" s="670" t="s">
        <v>428</v>
      </c>
      <c r="U127" s="670" t="s">
        <v>429</v>
      </c>
      <c r="V127" s="670" t="s">
        <v>434</v>
      </c>
      <c r="W127" s="670" t="s">
        <v>431</v>
      </c>
      <c r="X127" s="670"/>
      <c r="Y127" s="670" t="s">
        <v>425</v>
      </c>
      <c r="Z127" s="670"/>
      <c r="AA127" s="670" t="s">
        <v>34</v>
      </c>
      <c r="AB127" s="670"/>
      <c r="AC127" s="670"/>
      <c r="AD127" s="670" t="s">
        <v>432</v>
      </c>
      <c r="AE127" s="670" t="s">
        <v>2</v>
      </c>
      <c r="AF127" s="670"/>
      <c r="AG127" s="670" t="s">
        <v>94</v>
      </c>
      <c r="AH127" s="670" t="s">
        <v>426</v>
      </c>
      <c r="AI127" s="670"/>
      <c r="AJ127" s="670"/>
      <c r="AK127" s="670" t="s">
        <v>436</v>
      </c>
      <c r="AL127" s="670" t="s">
        <v>6</v>
      </c>
      <c r="AM127" s="670" t="s">
        <v>424</v>
      </c>
      <c r="AN127" s="670"/>
      <c r="AO127" s="670" t="s">
        <v>438</v>
      </c>
      <c r="AP127" s="670" t="s">
        <v>433</v>
      </c>
      <c r="AQ127" s="670"/>
      <c r="AR127" s="670"/>
      <c r="AS127" s="670"/>
      <c r="AT127" s="670"/>
      <c r="AU127" s="670"/>
      <c r="AV127" s="670"/>
      <c r="AW127" s="670"/>
      <c r="AX127" s="670"/>
      <c r="AY127" s="670"/>
      <c r="AZ127" s="670"/>
      <c r="BA127" s="670"/>
      <c r="BB127" s="670"/>
      <c r="BC127" s="670"/>
      <c r="BD127" s="670"/>
      <c r="BE127" s="671"/>
    </row>
    <row r="128" spans="2:57">
      <c r="B128" s="310"/>
      <c r="C128" s="305" t="s">
        <v>442</v>
      </c>
      <c r="D128" s="306"/>
      <c r="E128" s="306"/>
      <c r="F128" s="306"/>
      <c r="G128" s="306" t="s">
        <v>429</v>
      </c>
      <c r="H128" s="306"/>
      <c r="I128" s="306" t="s">
        <v>425</v>
      </c>
      <c r="J128" s="306"/>
      <c r="K128" s="306" t="s">
        <v>425</v>
      </c>
      <c r="L128" s="306"/>
      <c r="M128" s="306"/>
      <c r="N128" s="306" t="s">
        <v>6</v>
      </c>
      <c r="O128" s="306"/>
      <c r="P128" s="670"/>
      <c r="Q128" s="670" t="s">
        <v>425</v>
      </c>
      <c r="R128" s="670"/>
      <c r="S128" s="670" t="s">
        <v>424</v>
      </c>
      <c r="T128" s="670" t="s">
        <v>433</v>
      </c>
      <c r="U128" s="670" t="s">
        <v>426</v>
      </c>
      <c r="V128" s="670" t="s">
        <v>427</v>
      </c>
      <c r="W128" s="670" t="s">
        <v>438</v>
      </c>
      <c r="X128" s="670"/>
      <c r="Y128" s="670" t="s">
        <v>434</v>
      </c>
      <c r="Z128" s="670"/>
      <c r="AA128" s="670" t="s">
        <v>436</v>
      </c>
      <c r="AB128" s="670"/>
      <c r="AC128" s="670"/>
      <c r="AD128" s="670"/>
      <c r="AE128" s="670"/>
      <c r="AF128" s="670"/>
      <c r="AG128" s="670" t="s">
        <v>425</v>
      </c>
      <c r="AH128" s="670" t="s">
        <v>2</v>
      </c>
      <c r="AI128" s="670"/>
      <c r="AJ128" s="670"/>
      <c r="AK128" s="670" t="s">
        <v>430</v>
      </c>
      <c r="AL128" s="670" t="s">
        <v>94</v>
      </c>
      <c r="AM128" s="670"/>
      <c r="AN128" s="670"/>
      <c r="AO128" s="670"/>
      <c r="AP128" s="670" t="s">
        <v>428</v>
      </c>
      <c r="AQ128" s="670" t="s">
        <v>431</v>
      </c>
      <c r="AR128" s="670" t="s">
        <v>27</v>
      </c>
      <c r="AS128" s="670"/>
      <c r="AT128" s="670"/>
      <c r="AU128" s="670"/>
      <c r="AV128" s="670"/>
      <c r="AW128" s="670"/>
      <c r="AX128" s="670"/>
      <c r="AY128" s="670"/>
      <c r="AZ128" s="670"/>
      <c r="BA128" s="670"/>
      <c r="BB128" s="670"/>
      <c r="BC128" s="670"/>
      <c r="BD128" s="670"/>
      <c r="BE128" s="671"/>
    </row>
    <row r="129" spans="2:57" ht="21" thickBot="1">
      <c r="B129" s="311"/>
      <c r="C129" s="307" t="s">
        <v>443</v>
      </c>
      <c r="D129" s="308"/>
      <c r="E129" s="308"/>
      <c r="F129" s="308"/>
      <c r="G129" s="308"/>
      <c r="H129" s="308"/>
      <c r="I129" s="308" t="s">
        <v>425</v>
      </c>
      <c r="J129" s="308"/>
      <c r="K129" s="308" t="s">
        <v>425</v>
      </c>
      <c r="L129" s="308"/>
      <c r="M129" s="308"/>
      <c r="N129" s="308"/>
      <c r="O129" s="308"/>
      <c r="P129" s="672"/>
      <c r="Q129" s="672" t="s">
        <v>425</v>
      </c>
      <c r="R129" s="672"/>
      <c r="S129" s="672" t="s">
        <v>434</v>
      </c>
      <c r="T129" s="672"/>
      <c r="U129" s="672" t="s">
        <v>426</v>
      </c>
      <c r="V129" s="672"/>
      <c r="W129" s="672" t="s">
        <v>425</v>
      </c>
      <c r="X129" s="672"/>
      <c r="Y129" s="672"/>
      <c r="Z129" s="672"/>
      <c r="AA129" s="672"/>
      <c r="AB129" s="672"/>
      <c r="AC129" s="672"/>
      <c r="AD129" s="672"/>
      <c r="AE129" s="672"/>
      <c r="AF129" s="672"/>
      <c r="AG129" s="672" t="s">
        <v>425</v>
      </c>
      <c r="AH129" s="672"/>
      <c r="AI129" s="672"/>
      <c r="AJ129" s="672"/>
      <c r="AK129" s="672"/>
      <c r="AL129" s="672"/>
      <c r="AM129" s="672"/>
      <c r="AN129" s="672"/>
      <c r="AO129" s="672"/>
      <c r="AP129" s="672"/>
      <c r="AQ129" s="672" t="s">
        <v>431</v>
      </c>
      <c r="AR129" s="672" t="s">
        <v>27</v>
      </c>
      <c r="AS129" s="672"/>
      <c r="AT129" s="672"/>
      <c r="AU129" s="672"/>
      <c r="AV129" s="672"/>
      <c r="AW129" s="672"/>
      <c r="AX129" s="672"/>
      <c r="AY129" s="672"/>
      <c r="AZ129" s="672"/>
      <c r="BA129" s="672"/>
      <c r="BB129" s="672"/>
      <c r="BC129" s="672"/>
      <c r="BD129" s="672"/>
      <c r="BE129" s="673"/>
    </row>
    <row r="130" spans="2:57">
      <c r="B130" s="309" t="s">
        <v>5</v>
      </c>
      <c r="C130" s="303" t="s">
        <v>423</v>
      </c>
      <c r="D130" s="304"/>
      <c r="E130" s="304"/>
      <c r="F130" s="304"/>
      <c r="G130" s="304"/>
      <c r="H130" s="304" t="s">
        <v>428</v>
      </c>
      <c r="I130" s="304" t="s">
        <v>27</v>
      </c>
      <c r="J130" s="304" t="s">
        <v>427</v>
      </c>
      <c r="K130" s="304" t="s">
        <v>27</v>
      </c>
      <c r="L130" s="304" t="s">
        <v>436</v>
      </c>
      <c r="M130" s="304" t="s">
        <v>2</v>
      </c>
      <c r="N130" s="304" t="s">
        <v>424</v>
      </c>
      <c r="O130" s="304" t="s">
        <v>438</v>
      </c>
      <c r="P130" s="668"/>
      <c r="Q130" s="668"/>
      <c r="R130" s="668"/>
      <c r="S130" s="668"/>
      <c r="T130" s="668" t="s">
        <v>433</v>
      </c>
      <c r="U130" s="668"/>
      <c r="V130" s="668"/>
      <c r="W130" s="668"/>
      <c r="X130" s="668"/>
      <c r="Y130" s="668"/>
      <c r="Z130" s="668" t="s">
        <v>426</v>
      </c>
      <c r="AA130" s="668" t="s">
        <v>34</v>
      </c>
      <c r="AB130" s="668" t="s">
        <v>6</v>
      </c>
      <c r="AC130" s="668"/>
      <c r="AD130" s="668"/>
      <c r="AE130" s="668"/>
      <c r="AF130" s="668"/>
      <c r="AG130" s="668" t="s">
        <v>94</v>
      </c>
      <c r="AH130" s="668" t="s">
        <v>425</v>
      </c>
      <c r="AI130" s="668" t="s">
        <v>429</v>
      </c>
      <c r="AJ130" s="668" t="s">
        <v>431</v>
      </c>
      <c r="AK130" s="668" t="s">
        <v>430</v>
      </c>
      <c r="AL130" s="668"/>
      <c r="AM130" s="668"/>
      <c r="AN130" s="668" t="s">
        <v>432</v>
      </c>
      <c r="AO130" s="668" t="s">
        <v>434</v>
      </c>
      <c r="AP130" s="668"/>
      <c r="AQ130" s="668"/>
      <c r="AR130" s="668"/>
      <c r="AS130" s="668"/>
      <c r="AT130" s="668"/>
      <c r="AU130" s="668"/>
      <c r="AV130" s="668"/>
      <c r="AW130" s="668"/>
      <c r="AX130" s="668"/>
      <c r="AY130" s="668"/>
      <c r="AZ130" s="668"/>
      <c r="BA130" s="668"/>
      <c r="BB130" s="668"/>
      <c r="BC130" s="668"/>
      <c r="BD130" s="668"/>
      <c r="BE130" s="669"/>
    </row>
    <row r="131" spans="2:57">
      <c r="B131" s="310"/>
      <c r="C131" s="305" t="s">
        <v>435</v>
      </c>
      <c r="D131" s="306"/>
      <c r="E131" s="306" t="s">
        <v>425</v>
      </c>
      <c r="F131" s="306"/>
      <c r="G131" s="306" t="s">
        <v>424</v>
      </c>
      <c r="H131" s="306" t="s">
        <v>428</v>
      </c>
      <c r="I131" s="306" t="s">
        <v>27</v>
      </c>
      <c r="J131" s="306" t="s">
        <v>434</v>
      </c>
      <c r="K131" s="306" t="s">
        <v>27</v>
      </c>
      <c r="L131" s="306" t="s">
        <v>427</v>
      </c>
      <c r="M131" s="306" t="s">
        <v>2</v>
      </c>
      <c r="N131" s="306" t="s">
        <v>6</v>
      </c>
      <c r="O131" s="306" t="s">
        <v>429</v>
      </c>
      <c r="P131" s="670"/>
      <c r="Q131" s="670"/>
      <c r="R131" s="670"/>
      <c r="S131" s="670"/>
      <c r="T131" s="670" t="s">
        <v>433</v>
      </c>
      <c r="U131" s="670"/>
      <c r="V131" s="670"/>
      <c r="W131" s="670"/>
      <c r="X131" s="670"/>
      <c r="Y131" s="670"/>
      <c r="Z131" s="670" t="s">
        <v>426</v>
      </c>
      <c r="AA131" s="670"/>
      <c r="AB131" s="670" t="s">
        <v>430</v>
      </c>
      <c r="AC131" s="670"/>
      <c r="AD131" s="670"/>
      <c r="AE131" s="670"/>
      <c r="AF131" s="670"/>
      <c r="AG131" s="670" t="s">
        <v>94</v>
      </c>
      <c r="AH131" s="670"/>
      <c r="AI131" s="670" t="s">
        <v>34</v>
      </c>
      <c r="AJ131" s="670" t="s">
        <v>431</v>
      </c>
      <c r="AK131" s="670" t="s">
        <v>436</v>
      </c>
      <c r="AL131" s="670"/>
      <c r="AM131" s="670"/>
      <c r="AN131" s="670" t="s">
        <v>432</v>
      </c>
      <c r="AO131" s="670" t="s">
        <v>438</v>
      </c>
      <c r="AP131" s="670"/>
      <c r="AQ131" s="670"/>
      <c r="AR131" s="670"/>
      <c r="AS131" s="670"/>
      <c r="AT131" s="670"/>
      <c r="AU131" s="670"/>
      <c r="AV131" s="670"/>
      <c r="AW131" s="670"/>
      <c r="AX131" s="670"/>
      <c r="AY131" s="670"/>
      <c r="AZ131" s="670"/>
      <c r="BA131" s="670"/>
      <c r="BB131" s="670"/>
      <c r="BC131" s="670"/>
      <c r="BD131" s="670"/>
      <c r="BE131" s="671"/>
    </row>
    <row r="132" spans="2:57">
      <c r="B132" s="310"/>
      <c r="C132" s="305" t="s">
        <v>437</v>
      </c>
      <c r="D132" s="306" t="s">
        <v>432</v>
      </c>
      <c r="E132" s="306" t="s">
        <v>426</v>
      </c>
      <c r="F132" s="306"/>
      <c r="G132" s="306" t="s">
        <v>429</v>
      </c>
      <c r="H132" s="306"/>
      <c r="I132" s="306" t="s">
        <v>2</v>
      </c>
      <c r="J132" s="306" t="s">
        <v>431</v>
      </c>
      <c r="K132" s="306" t="s">
        <v>2</v>
      </c>
      <c r="L132" s="306"/>
      <c r="M132" s="306" t="s">
        <v>428</v>
      </c>
      <c r="N132" s="306" t="s">
        <v>27</v>
      </c>
      <c r="O132" s="306" t="s">
        <v>425</v>
      </c>
      <c r="P132" s="670"/>
      <c r="Q132" s="670"/>
      <c r="R132" s="670" t="s">
        <v>436</v>
      </c>
      <c r="S132" s="670"/>
      <c r="T132" s="670" t="s">
        <v>94</v>
      </c>
      <c r="U132" s="670"/>
      <c r="V132" s="670"/>
      <c r="W132" s="670"/>
      <c r="X132" s="670"/>
      <c r="Y132" s="670"/>
      <c r="Z132" s="670" t="s">
        <v>424</v>
      </c>
      <c r="AA132" s="670" t="s">
        <v>6</v>
      </c>
      <c r="AB132" s="670"/>
      <c r="AC132" s="670"/>
      <c r="AD132" s="670"/>
      <c r="AE132" s="670"/>
      <c r="AF132" s="670"/>
      <c r="AG132" s="670" t="s">
        <v>34</v>
      </c>
      <c r="AH132" s="670" t="s">
        <v>433</v>
      </c>
      <c r="AI132" s="670"/>
      <c r="AJ132" s="670" t="s">
        <v>434</v>
      </c>
      <c r="AK132" s="670" t="s">
        <v>438</v>
      </c>
      <c r="AL132" s="670"/>
      <c r="AM132" s="670"/>
      <c r="AN132" s="670" t="s">
        <v>436</v>
      </c>
      <c r="AO132" s="670" t="s">
        <v>427</v>
      </c>
      <c r="AP132" s="670"/>
      <c r="AQ132" s="670"/>
      <c r="AR132" s="670"/>
      <c r="AS132" s="670"/>
      <c r="AT132" s="670"/>
      <c r="AU132" s="670"/>
      <c r="AV132" s="670"/>
      <c r="AW132" s="670"/>
      <c r="AX132" s="670"/>
      <c r="AY132" s="670"/>
      <c r="AZ132" s="670"/>
      <c r="BA132" s="670"/>
      <c r="BB132" s="670"/>
      <c r="BC132" s="670"/>
      <c r="BD132" s="670"/>
      <c r="BE132" s="671"/>
    </row>
    <row r="133" spans="2:57" ht="21" thickBot="1">
      <c r="B133" s="311"/>
      <c r="C133" s="307" t="s">
        <v>439</v>
      </c>
      <c r="D133" s="308" t="s">
        <v>434</v>
      </c>
      <c r="E133" s="308" t="s">
        <v>94</v>
      </c>
      <c r="F133" s="308"/>
      <c r="G133" s="308" t="s">
        <v>6</v>
      </c>
      <c r="H133" s="308" t="s">
        <v>427</v>
      </c>
      <c r="I133" s="308" t="s">
        <v>2</v>
      </c>
      <c r="J133" s="308" t="s">
        <v>438</v>
      </c>
      <c r="K133" s="308" t="s">
        <v>2</v>
      </c>
      <c r="L133" s="308"/>
      <c r="M133" s="308"/>
      <c r="N133" s="308" t="s">
        <v>27</v>
      </c>
      <c r="O133" s="308"/>
      <c r="P133" s="672"/>
      <c r="Q133" s="672"/>
      <c r="R133" s="672" t="s">
        <v>428</v>
      </c>
      <c r="S133" s="672"/>
      <c r="T133" s="672"/>
      <c r="U133" s="672"/>
      <c r="V133" s="672"/>
      <c r="W133" s="672"/>
      <c r="X133" s="672"/>
      <c r="Y133" s="672"/>
      <c r="Z133" s="672" t="s">
        <v>430</v>
      </c>
      <c r="AA133" s="672" t="s">
        <v>436</v>
      </c>
      <c r="AB133" s="672" t="s">
        <v>429</v>
      </c>
      <c r="AC133" s="672"/>
      <c r="AD133" s="672"/>
      <c r="AE133" s="672"/>
      <c r="AF133" s="672"/>
      <c r="AG133" s="672" t="s">
        <v>34</v>
      </c>
      <c r="AH133" s="672" t="s">
        <v>436</v>
      </c>
      <c r="AI133" s="672" t="s">
        <v>432</v>
      </c>
      <c r="AJ133" s="672" t="s">
        <v>424</v>
      </c>
      <c r="AK133" s="672"/>
      <c r="AL133" s="672"/>
      <c r="AM133" s="672"/>
      <c r="AN133" s="672" t="s">
        <v>425</v>
      </c>
      <c r="AO133" s="672" t="s">
        <v>431</v>
      </c>
      <c r="AP133" s="672"/>
      <c r="AQ133" s="672"/>
      <c r="AR133" s="672"/>
      <c r="AS133" s="672"/>
      <c r="AT133" s="672"/>
      <c r="AU133" s="672"/>
      <c r="AV133" s="672"/>
      <c r="AW133" s="672"/>
      <c r="AX133" s="672"/>
      <c r="AY133" s="672"/>
      <c r="AZ133" s="672"/>
      <c r="BA133" s="672"/>
      <c r="BB133" s="672"/>
      <c r="BC133" s="672"/>
      <c r="BD133" s="672"/>
      <c r="BE133" s="673"/>
    </row>
    <row r="134" spans="2:57">
      <c r="B134" s="309" t="s">
        <v>445</v>
      </c>
      <c r="C134" s="303" t="s">
        <v>423</v>
      </c>
      <c r="D134" s="304"/>
      <c r="E134" s="304"/>
      <c r="F134" s="304"/>
      <c r="G134" s="304" t="s">
        <v>6</v>
      </c>
      <c r="H134" s="304" t="s">
        <v>438</v>
      </c>
      <c r="I134" s="304"/>
      <c r="J134" s="304"/>
      <c r="K134" s="304"/>
      <c r="L134" s="304" t="s">
        <v>434</v>
      </c>
      <c r="M134" s="304"/>
      <c r="N134" s="304"/>
      <c r="O134" s="304"/>
      <c r="P134" s="668"/>
      <c r="Q134" s="668"/>
      <c r="R134" s="668"/>
      <c r="S134" s="668" t="s">
        <v>434</v>
      </c>
      <c r="T134" s="668" t="s">
        <v>94</v>
      </c>
      <c r="U134" s="668" t="s">
        <v>426</v>
      </c>
      <c r="V134" s="668"/>
      <c r="W134" s="668" t="s">
        <v>431</v>
      </c>
      <c r="X134" s="668"/>
      <c r="Y134" s="668"/>
      <c r="Z134" s="668"/>
      <c r="AA134" s="668"/>
      <c r="AB134" s="668" t="s">
        <v>429</v>
      </c>
      <c r="AC134" s="668"/>
      <c r="AD134" s="668" t="s">
        <v>424</v>
      </c>
      <c r="AE134" s="668" t="s">
        <v>425</v>
      </c>
      <c r="AF134" s="668" t="s">
        <v>34</v>
      </c>
      <c r="AG134" s="668"/>
      <c r="AH134" s="668" t="s">
        <v>2</v>
      </c>
      <c r="AI134" s="668"/>
      <c r="AJ134" s="668" t="s">
        <v>427</v>
      </c>
      <c r="AK134" s="668" t="s">
        <v>430</v>
      </c>
      <c r="AL134" s="668" t="s">
        <v>27</v>
      </c>
      <c r="AM134" s="668" t="s">
        <v>436</v>
      </c>
      <c r="AN134" s="668" t="s">
        <v>428</v>
      </c>
      <c r="AO134" s="668"/>
      <c r="AP134" s="668" t="s">
        <v>433</v>
      </c>
      <c r="AQ134" s="668"/>
      <c r="AR134" s="668"/>
      <c r="AS134" s="668"/>
      <c r="AT134" s="668"/>
      <c r="AU134" s="668"/>
      <c r="AV134" s="668"/>
      <c r="AW134" s="668"/>
      <c r="AX134" s="668"/>
      <c r="AY134" s="668"/>
      <c r="AZ134" s="668"/>
      <c r="BA134" s="668"/>
      <c r="BB134" s="668"/>
      <c r="BC134" s="668"/>
      <c r="BD134" s="668"/>
      <c r="BE134" s="669"/>
    </row>
    <row r="135" spans="2:57">
      <c r="B135" s="310"/>
      <c r="C135" s="305" t="s">
        <v>435</v>
      </c>
      <c r="D135" s="306"/>
      <c r="E135" s="306"/>
      <c r="F135" s="306"/>
      <c r="G135" s="306" t="s">
        <v>6</v>
      </c>
      <c r="H135" s="306" t="s">
        <v>427</v>
      </c>
      <c r="I135" s="306"/>
      <c r="J135" s="306"/>
      <c r="K135" s="306"/>
      <c r="L135" s="306" t="s">
        <v>434</v>
      </c>
      <c r="M135" s="306"/>
      <c r="N135" s="306"/>
      <c r="O135" s="306"/>
      <c r="P135" s="670"/>
      <c r="Q135" s="670"/>
      <c r="R135" s="670"/>
      <c r="S135" s="670" t="s">
        <v>434</v>
      </c>
      <c r="T135" s="670" t="s">
        <v>428</v>
      </c>
      <c r="U135" s="670" t="s">
        <v>426</v>
      </c>
      <c r="V135" s="670"/>
      <c r="W135" s="670" t="s">
        <v>431</v>
      </c>
      <c r="X135" s="670"/>
      <c r="Y135" s="670" t="s">
        <v>94</v>
      </c>
      <c r="Z135" s="670"/>
      <c r="AA135" s="670"/>
      <c r="AB135" s="670" t="s">
        <v>2</v>
      </c>
      <c r="AC135" s="670"/>
      <c r="AD135" s="670" t="s">
        <v>430</v>
      </c>
      <c r="AE135" s="670" t="s">
        <v>438</v>
      </c>
      <c r="AF135" s="670" t="s">
        <v>34</v>
      </c>
      <c r="AG135" s="670"/>
      <c r="AH135" s="670" t="s">
        <v>433</v>
      </c>
      <c r="AI135" s="670"/>
      <c r="AJ135" s="670" t="s">
        <v>424</v>
      </c>
      <c r="AK135" s="670" t="s">
        <v>27</v>
      </c>
      <c r="AL135" s="670" t="s">
        <v>429</v>
      </c>
      <c r="AM135" s="670" t="s">
        <v>436</v>
      </c>
      <c r="AN135" s="670" t="s">
        <v>425</v>
      </c>
      <c r="AO135" s="670"/>
      <c r="AP135" s="670" t="s">
        <v>432</v>
      </c>
      <c r="AQ135" s="670"/>
      <c r="AR135" s="670"/>
      <c r="AS135" s="670"/>
      <c r="AT135" s="670"/>
      <c r="AU135" s="670"/>
      <c r="AV135" s="670"/>
      <c r="AW135" s="670"/>
      <c r="AX135" s="670"/>
      <c r="AY135" s="670"/>
      <c r="AZ135" s="670"/>
      <c r="BA135" s="670"/>
      <c r="BB135" s="670"/>
      <c r="BC135" s="670"/>
      <c r="BD135" s="670"/>
      <c r="BE135" s="671"/>
    </row>
    <row r="136" spans="2:57">
      <c r="B136" s="310"/>
      <c r="C136" s="305" t="s">
        <v>437</v>
      </c>
      <c r="D136" s="306"/>
      <c r="E136" s="306"/>
      <c r="F136" s="306"/>
      <c r="G136" s="306" t="s">
        <v>429</v>
      </c>
      <c r="H136" s="306" t="s">
        <v>428</v>
      </c>
      <c r="I136" s="306"/>
      <c r="J136" s="306"/>
      <c r="K136" s="306"/>
      <c r="L136" s="306" t="s">
        <v>434</v>
      </c>
      <c r="M136" s="306"/>
      <c r="N136" s="306"/>
      <c r="O136" s="306"/>
      <c r="P136" s="670"/>
      <c r="Q136" s="670"/>
      <c r="R136" s="670"/>
      <c r="S136" s="670" t="s">
        <v>434</v>
      </c>
      <c r="T136" s="670" t="s">
        <v>433</v>
      </c>
      <c r="U136" s="670" t="s">
        <v>436</v>
      </c>
      <c r="V136" s="670"/>
      <c r="W136" s="670" t="s">
        <v>2</v>
      </c>
      <c r="X136" s="670" t="s">
        <v>27</v>
      </c>
      <c r="Y136" s="670" t="s">
        <v>438</v>
      </c>
      <c r="Z136" s="670"/>
      <c r="AA136" s="670"/>
      <c r="AB136" s="670" t="s">
        <v>6</v>
      </c>
      <c r="AC136" s="670"/>
      <c r="AD136" s="670" t="s">
        <v>426</v>
      </c>
      <c r="AE136" s="670" t="s">
        <v>431</v>
      </c>
      <c r="AF136" s="670"/>
      <c r="AG136" s="670"/>
      <c r="AH136" s="670" t="s">
        <v>425</v>
      </c>
      <c r="AI136" s="670" t="s">
        <v>34</v>
      </c>
      <c r="AJ136" s="670"/>
      <c r="AK136" s="670"/>
      <c r="AL136" s="670" t="s">
        <v>94</v>
      </c>
      <c r="AM136" s="670" t="s">
        <v>424</v>
      </c>
      <c r="AN136" s="670" t="s">
        <v>432</v>
      </c>
      <c r="AO136" s="670"/>
      <c r="AP136" s="670"/>
      <c r="AQ136" s="670" t="s">
        <v>427</v>
      </c>
      <c r="AR136" s="670" t="s">
        <v>430</v>
      </c>
      <c r="AS136" s="670"/>
      <c r="AT136" s="670"/>
      <c r="AU136" s="670"/>
      <c r="AV136" s="670"/>
      <c r="AW136" s="670"/>
      <c r="AX136" s="670"/>
      <c r="AY136" s="670"/>
      <c r="AZ136" s="670"/>
      <c r="BA136" s="670"/>
      <c r="BB136" s="670"/>
      <c r="BC136" s="670"/>
      <c r="BD136" s="670"/>
      <c r="BE136" s="671"/>
    </row>
    <row r="137" spans="2:57">
      <c r="B137" s="310"/>
      <c r="C137" s="305" t="s">
        <v>439</v>
      </c>
      <c r="D137" s="306"/>
      <c r="E137" s="306"/>
      <c r="F137" s="306"/>
      <c r="G137" s="306" t="s">
        <v>429</v>
      </c>
      <c r="H137" s="306" t="s">
        <v>428</v>
      </c>
      <c r="I137" s="306"/>
      <c r="J137" s="306"/>
      <c r="K137" s="306"/>
      <c r="L137" s="306" t="s">
        <v>434</v>
      </c>
      <c r="M137" s="306"/>
      <c r="N137" s="306"/>
      <c r="O137" s="306"/>
      <c r="P137" s="670"/>
      <c r="Q137" s="670"/>
      <c r="R137" s="670"/>
      <c r="S137" s="670" t="s">
        <v>434</v>
      </c>
      <c r="T137" s="670" t="s">
        <v>425</v>
      </c>
      <c r="U137" s="670"/>
      <c r="V137" s="670"/>
      <c r="W137" s="670" t="s">
        <v>438</v>
      </c>
      <c r="X137" s="670" t="s">
        <v>34</v>
      </c>
      <c r="Y137" s="670"/>
      <c r="Z137" s="670"/>
      <c r="AA137" s="670"/>
      <c r="AB137" s="670" t="s">
        <v>94</v>
      </c>
      <c r="AC137" s="670"/>
      <c r="AD137" s="670" t="s">
        <v>424</v>
      </c>
      <c r="AE137" s="670"/>
      <c r="AF137" s="670"/>
      <c r="AG137" s="670"/>
      <c r="AH137" s="670" t="s">
        <v>426</v>
      </c>
      <c r="AI137" s="670" t="s">
        <v>6</v>
      </c>
      <c r="AJ137" s="670" t="s">
        <v>431</v>
      </c>
      <c r="AK137" s="670" t="s">
        <v>436</v>
      </c>
      <c r="AL137" s="670" t="s">
        <v>2</v>
      </c>
      <c r="AM137" s="670" t="s">
        <v>433</v>
      </c>
      <c r="AN137" s="670" t="s">
        <v>432</v>
      </c>
      <c r="AO137" s="670"/>
      <c r="AP137" s="670"/>
      <c r="AQ137" s="670" t="s">
        <v>427</v>
      </c>
      <c r="AR137" s="670" t="s">
        <v>430</v>
      </c>
      <c r="AS137" s="670"/>
      <c r="AT137" s="670"/>
      <c r="AU137" s="670"/>
      <c r="AV137" s="670"/>
      <c r="AW137" s="670"/>
      <c r="AX137" s="670"/>
      <c r="AY137" s="670"/>
      <c r="AZ137" s="670"/>
      <c r="BA137" s="670"/>
      <c r="BB137" s="670"/>
      <c r="BC137" s="670"/>
      <c r="BD137" s="670"/>
      <c r="BE137" s="671"/>
    </row>
    <row r="138" spans="2:57">
      <c r="B138" s="310"/>
      <c r="C138" s="305" t="s">
        <v>440</v>
      </c>
      <c r="D138" s="306" t="s">
        <v>434</v>
      </c>
      <c r="E138" s="306" t="s">
        <v>425</v>
      </c>
      <c r="F138" s="306" t="s">
        <v>27</v>
      </c>
      <c r="G138" s="306"/>
      <c r="H138" s="306"/>
      <c r="I138" s="306" t="s">
        <v>2</v>
      </c>
      <c r="J138" s="306" t="s">
        <v>438</v>
      </c>
      <c r="K138" s="306" t="s">
        <v>2</v>
      </c>
      <c r="L138" s="306"/>
      <c r="M138" s="306"/>
      <c r="N138" s="306"/>
      <c r="O138" s="306"/>
      <c r="P138" s="670" t="s">
        <v>429</v>
      </c>
      <c r="Q138" s="670"/>
      <c r="R138" s="670" t="s">
        <v>427</v>
      </c>
      <c r="S138" s="670"/>
      <c r="T138" s="670"/>
      <c r="U138" s="670"/>
      <c r="V138" s="670" t="s">
        <v>430</v>
      </c>
      <c r="W138" s="670" t="s">
        <v>438</v>
      </c>
      <c r="X138" s="670" t="s">
        <v>6</v>
      </c>
      <c r="Y138" s="670" t="s">
        <v>431</v>
      </c>
      <c r="Z138" s="670" t="s">
        <v>432</v>
      </c>
      <c r="AA138" s="670"/>
      <c r="AB138" s="670"/>
      <c r="AC138" s="670" t="s">
        <v>426</v>
      </c>
      <c r="AD138" s="670" t="s">
        <v>34</v>
      </c>
      <c r="AE138" s="670"/>
      <c r="AF138" s="670"/>
      <c r="AG138" s="670"/>
      <c r="AH138" s="670" t="s">
        <v>433</v>
      </c>
      <c r="AI138" s="670" t="s">
        <v>94</v>
      </c>
      <c r="AJ138" s="670"/>
      <c r="AK138" s="670"/>
      <c r="AL138" s="670"/>
      <c r="AM138" s="670"/>
      <c r="AN138" s="670" t="s">
        <v>428</v>
      </c>
      <c r="AO138" s="670"/>
      <c r="AP138" s="670"/>
      <c r="AQ138" s="670"/>
      <c r="AR138" s="670"/>
      <c r="AS138" s="670"/>
      <c r="AT138" s="670"/>
      <c r="AU138" s="670"/>
      <c r="AV138" s="670"/>
      <c r="AW138" s="670"/>
      <c r="AX138" s="670"/>
      <c r="AY138" s="670"/>
      <c r="AZ138" s="670"/>
      <c r="BA138" s="670"/>
      <c r="BB138" s="670"/>
      <c r="BC138" s="670"/>
      <c r="BD138" s="670"/>
      <c r="BE138" s="671"/>
    </row>
    <row r="139" spans="2:57">
      <c r="B139" s="310"/>
      <c r="C139" s="305" t="s">
        <v>441</v>
      </c>
      <c r="D139" s="306" t="s">
        <v>434</v>
      </c>
      <c r="E139" s="306" t="s">
        <v>94</v>
      </c>
      <c r="F139" s="306" t="s">
        <v>34</v>
      </c>
      <c r="G139" s="306"/>
      <c r="H139" s="306"/>
      <c r="I139" s="306" t="s">
        <v>2</v>
      </c>
      <c r="J139" s="306" t="s">
        <v>438</v>
      </c>
      <c r="K139" s="306" t="s">
        <v>2</v>
      </c>
      <c r="L139" s="306"/>
      <c r="M139" s="306"/>
      <c r="N139" s="306"/>
      <c r="O139" s="306"/>
      <c r="P139" s="670" t="s">
        <v>425</v>
      </c>
      <c r="Q139" s="670"/>
      <c r="R139" s="670" t="s">
        <v>428</v>
      </c>
      <c r="S139" s="670"/>
      <c r="T139" s="670"/>
      <c r="U139" s="670"/>
      <c r="V139" s="670" t="s">
        <v>424</v>
      </c>
      <c r="W139" s="670" t="s">
        <v>438</v>
      </c>
      <c r="X139" s="670" t="s">
        <v>432</v>
      </c>
      <c r="Y139" s="670" t="s">
        <v>427</v>
      </c>
      <c r="Z139" s="670" t="s">
        <v>27</v>
      </c>
      <c r="AA139" s="670" t="s">
        <v>433</v>
      </c>
      <c r="AB139" s="670"/>
      <c r="AC139" s="670" t="s">
        <v>436</v>
      </c>
      <c r="AD139" s="670"/>
      <c r="AE139" s="670"/>
      <c r="AF139" s="670"/>
      <c r="AG139" s="670"/>
      <c r="AH139" s="670"/>
      <c r="AI139" s="670" t="s">
        <v>429</v>
      </c>
      <c r="AJ139" s="670"/>
      <c r="AK139" s="670"/>
      <c r="AL139" s="670"/>
      <c r="AM139" s="670"/>
      <c r="AN139" s="670" t="s">
        <v>430</v>
      </c>
      <c r="AO139" s="670" t="s">
        <v>431</v>
      </c>
      <c r="AP139" s="670"/>
      <c r="AQ139" s="670" t="s">
        <v>426</v>
      </c>
      <c r="AR139" s="670" t="s">
        <v>6</v>
      </c>
      <c r="AS139" s="670"/>
      <c r="AT139" s="670"/>
      <c r="AU139" s="670"/>
      <c r="AV139" s="670"/>
      <c r="AW139" s="670"/>
      <c r="AX139" s="670"/>
      <c r="AY139" s="670"/>
      <c r="AZ139" s="670"/>
      <c r="BA139" s="670"/>
      <c r="BB139" s="670"/>
      <c r="BC139" s="670"/>
      <c r="BD139" s="670"/>
      <c r="BE139" s="671"/>
    </row>
    <row r="140" spans="2:57">
      <c r="B140" s="310"/>
      <c r="C140" s="305" t="s">
        <v>442</v>
      </c>
      <c r="D140" s="306" t="s">
        <v>431</v>
      </c>
      <c r="E140" s="306"/>
      <c r="F140" s="306" t="s">
        <v>2</v>
      </c>
      <c r="G140" s="306"/>
      <c r="H140" s="306"/>
      <c r="I140" s="306" t="s">
        <v>434</v>
      </c>
      <c r="J140" s="306"/>
      <c r="K140" s="306" t="s">
        <v>434</v>
      </c>
      <c r="L140" s="306"/>
      <c r="M140" s="306"/>
      <c r="N140" s="306"/>
      <c r="O140" s="306"/>
      <c r="P140" s="670" t="s">
        <v>434</v>
      </c>
      <c r="Q140" s="670"/>
      <c r="R140" s="670"/>
      <c r="S140" s="670"/>
      <c r="T140" s="670"/>
      <c r="U140" s="670"/>
      <c r="V140" s="670" t="s">
        <v>427</v>
      </c>
      <c r="W140" s="670"/>
      <c r="X140" s="670" t="s">
        <v>27</v>
      </c>
      <c r="Y140" s="670" t="s">
        <v>94</v>
      </c>
      <c r="Z140" s="670" t="s">
        <v>424</v>
      </c>
      <c r="AA140" s="670" t="s">
        <v>429</v>
      </c>
      <c r="AB140" s="670"/>
      <c r="AC140" s="670" t="s">
        <v>433</v>
      </c>
      <c r="AD140" s="670" t="s">
        <v>436</v>
      </c>
      <c r="AE140" s="670"/>
      <c r="AF140" s="670"/>
      <c r="AG140" s="670"/>
      <c r="AH140" s="670" t="s">
        <v>428</v>
      </c>
      <c r="AI140" s="670" t="s">
        <v>432</v>
      </c>
      <c r="AJ140" s="670"/>
      <c r="AK140" s="670"/>
      <c r="AL140" s="670"/>
      <c r="AM140" s="670"/>
      <c r="AN140" s="670"/>
      <c r="AO140" s="670" t="s">
        <v>34</v>
      </c>
      <c r="AP140" s="670"/>
      <c r="AQ140" s="670" t="s">
        <v>426</v>
      </c>
      <c r="AR140" s="670" t="s">
        <v>428</v>
      </c>
      <c r="AS140" s="670"/>
      <c r="AT140" s="670"/>
      <c r="AU140" s="670"/>
      <c r="AV140" s="670"/>
      <c r="AW140" s="670"/>
      <c r="AX140" s="670"/>
      <c r="AY140" s="670"/>
      <c r="AZ140" s="670"/>
      <c r="BA140" s="670"/>
      <c r="BB140" s="670"/>
      <c r="BC140" s="670"/>
      <c r="BD140" s="670"/>
      <c r="BE140" s="671"/>
    </row>
    <row r="141" spans="2:57" ht="21" thickBot="1">
      <c r="B141" s="311"/>
      <c r="C141" s="307" t="s">
        <v>443</v>
      </c>
      <c r="D141" s="308"/>
      <c r="E141" s="308"/>
      <c r="F141" s="308"/>
      <c r="G141" s="308"/>
      <c r="H141" s="308"/>
      <c r="I141" s="308" t="s">
        <v>425</v>
      </c>
      <c r="J141" s="308"/>
      <c r="K141" s="308" t="s">
        <v>425</v>
      </c>
      <c r="L141" s="308"/>
      <c r="M141" s="308"/>
      <c r="N141" s="308"/>
      <c r="O141" s="308"/>
      <c r="P141" s="672"/>
      <c r="Q141" s="672"/>
      <c r="R141" s="672"/>
      <c r="S141" s="672"/>
      <c r="T141" s="672"/>
      <c r="U141" s="672"/>
      <c r="V141" s="672" t="s">
        <v>434</v>
      </c>
      <c r="W141" s="672"/>
      <c r="X141" s="672"/>
      <c r="Y141" s="672"/>
      <c r="Z141" s="672"/>
      <c r="AA141" s="672" t="s">
        <v>2</v>
      </c>
      <c r="AB141" s="672"/>
      <c r="AC141" s="672"/>
      <c r="AD141" s="672"/>
      <c r="AE141" s="672"/>
      <c r="AF141" s="672"/>
      <c r="AG141" s="672"/>
      <c r="AH141" s="672"/>
      <c r="AI141" s="672"/>
      <c r="AJ141" s="672"/>
      <c r="AK141" s="672"/>
      <c r="AL141" s="672"/>
      <c r="AM141" s="672"/>
      <c r="AN141" s="672"/>
      <c r="AO141" s="672" t="s">
        <v>427</v>
      </c>
      <c r="AP141" s="672"/>
      <c r="AQ141" s="672"/>
      <c r="AR141" s="672"/>
      <c r="AS141" s="672"/>
      <c r="AT141" s="672"/>
      <c r="AU141" s="672"/>
      <c r="AV141" s="672"/>
      <c r="AW141" s="672"/>
      <c r="AX141" s="672"/>
      <c r="AY141" s="672"/>
      <c r="AZ141" s="672"/>
      <c r="BA141" s="672"/>
      <c r="BB141" s="672"/>
      <c r="BC141" s="672"/>
      <c r="BD141" s="672"/>
      <c r="BE141" s="673"/>
    </row>
    <row r="142" spans="2:57">
      <c r="B142" s="309" t="s">
        <v>282</v>
      </c>
      <c r="C142" s="303" t="s">
        <v>423</v>
      </c>
      <c r="D142" s="304"/>
      <c r="E142" s="304" t="s">
        <v>94</v>
      </c>
      <c r="F142" s="304" t="s">
        <v>2</v>
      </c>
      <c r="G142" s="304" t="s">
        <v>424</v>
      </c>
      <c r="H142" s="304"/>
      <c r="I142" s="304"/>
      <c r="J142" s="304"/>
      <c r="K142" s="304"/>
      <c r="L142" s="304" t="s">
        <v>427</v>
      </c>
      <c r="M142" s="304" t="s">
        <v>431</v>
      </c>
      <c r="N142" s="304" t="s">
        <v>6</v>
      </c>
      <c r="O142" s="304" t="s">
        <v>429</v>
      </c>
      <c r="P142" s="668" t="s">
        <v>425</v>
      </c>
      <c r="Q142" s="668" t="s">
        <v>6</v>
      </c>
      <c r="R142" s="668" t="s">
        <v>427</v>
      </c>
      <c r="S142" s="668" t="s">
        <v>434</v>
      </c>
      <c r="T142" s="668"/>
      <c r="U142" s="668"/>
      <c r="V142" s="668"/>
      <c r="W142" s="668"/>
      <c r="X142" s="668"/>
      <c r="Y142" s="668" t="s">
        <v>428</v>
      </c>
      <c r="Z142" s="668" t="s">
        <v>27</v>
      </c>
      <c r="AA142" s="668"/>
      <c r="AB142" s="668"/>
      <c r="AC142" s="668" t="s">
        <v>436</v>
      </c>
      <c r="AD142" s="668"/>
      <c r="AE142" s="668" t="s">
        <v>433</v>
      </c>
      <c r="AF142" s="668" t="s">
        <v>34</v>
      </c>
      <c r="AG142" s="668"/>
      <c r="AH142" s="668"/>
      <c r="AI142" s="668"/>
      <c r="AJ142" s="668"/>
      <c r="AK142" s="668" t="s">
        <v>430</v>
      </c>
      <c r="AL142" s="668"/>
      <c r="AM142" s="668"/>
      <c r="AN142" s="668"/>
      <c r="AO142" s="668" t="s">
        <v>438</v>
      </c>
      <c r="AP142" s="668" t="s">
        <v>432</v>
      </c>
      <c r="AQ142" s="668"/>
      <c r="AR142" s="668"/>
      <c r="AS142" s="668"/>
      <c r="AT142" s="668"/>
      <c r="AU142" s="668"/>
      <c r="AV142" s="668"/>
      <c r="AW142" s="668"/>
      <c r="AX142" s="668"/>
      <c r="AY142" s="668"/>
      <c r="AZ142" s="668"/>
      <c r="BA142" s="668"/>
      <c r="BB142" s="668"/>
      <c r="BC142" s="668"/>
      <c r="BD142" s="668"/>
      <c r="BE142" s="669"/>
    </row>
    <row r="143" spans="2:57">
      <c r="B143" s="310"/>
      <c r="C143" s="305" t="s">
        <v>435</v>
      </c>
      <c r="D143" s="306" t="s">
        <v>434</v>
      </c>
      <c r="E143" s="306" t="s">
        <v>433</v>
      </c>
      <c r="F143" s="306" t="s">
        <v>2</v>
      </c>
      <c r="G143" s="306" t="s">
        <v>424</v>
      </c>
      <c r="H143" s="306"/>
      <c r="I143" s="306"/>
      <c r="J143" s="306"/>
      <c r="K143" s="306"/>
      <c r="L143" s="306" t="s">
        <v>427</v>
      </c>
      <c r="M143" s="306" t="s">
        <v>434</v>
      </c>
      <c r="N143" s="306" t="s">
        <v>6</v>
      </c>
      <c r="O143" s="306" t="s">
        <v>425</v>
      </c>
      <c r="P143" s="670"/>
      <c r="Q143" s="670" t="s">
        <v>6</v>
      </c>
      <c r="R143" s="670" t="s">
        <v>427</v>
      </c>
      <c r="S143" s="670" t="s">
        <v>430</v>
      </c>
      <c r="T143" s="670"/>
      <c r="U143" s="670"/>
      <c r="V143" s="670"/>
      <c r="W143" s="670"/>
      <c r="X143" s="670" t="s">
        <v>34</v>
      </c>
      <c r="Y143" s="670" t="s">
        <v>438</v>
      </c>
      <c r="Z143" s="670" t="s">
        <v>426</v>
      </c>
      <c r="AA143" s="670"/>
      <c r="AB143" s="670"/>
      <c r="AC143" s="670" t="s">
        <v>436</v>
      </c>
      <c r="AD143" s="670"/>
      <c r="AE143" s="670" t="s">
        <v>429</v>
      </c>
      <c r="AF143" s="670" t="s">
        <v>94</v>
      </c>
      <c r="AG143" s="670"/>
      <c r="AH143" s="670"/>
      <c r="AI143" s="670"/>
      <c r="AJ143" s="670"/>
      <c r="AK143" s="670" t="s">
        <v>27</v>
      </c>
      <c r="AL143" s="670"/>
      <c r="AM143" s="670"/>
      <c r="AN143" s="670"/>
      <c r="AO143" s="670" t="s">
        <v>431</v>
      </c>
      <c r="AP143" s="670" t="s">
        <v>432</v>
      </c>
      <c r="AQ143" s="670"/>
      <c r="AR143" s="670"/>
      <c r="AS143" s="670"/>
      <c r="AT143" s="670"/>
      <c r="AU143" s="670"/>
      <c r="AV143" s="670"/>
      <c r="AW143" s="670"/>
      <c r="AX143" s="670"/>
      <c r="AY143" s="670"/>
      <c r="AZ143" s="670"/>
      <c r="BA143" s="670"/>
      <c r="BB143" s="670"/>
      <c r="BC143" s="670"/>
      <c r="BD143" s="670"/>
      <c r="BE143" s="671"/>
    </row>
    <row r="144" spans="2:57">
      <c r="B144" s="310"/>
      <c r="C144" s="305" t="s">
        <v>437</v>
      </c>
      <c r="D144" s="306" t="s">
        <v>431</v>
      </c>
      <c r="E144" s="306" t="s">
        <v>425</v>
      </c>
      <c r="F144" s="306" t="s">
        <v>27</v>
      </c>
      <c r="G144" s="306"/>
      <c r="H144" s="306"/>
      <c r="I144" s="306"/>
      <c r="J144" s="306"/>
      <c r="K144" s="306"/>
      <c r="L144" s="306" t="s">
        <v>427</v>
      </c>
      <c r="M144" s="306" t="s">
        <v>2</v>
      </c>
      <c r="N144" s="306" t="s">
        <v>6</v>
      </c>
      <c r="O144" s="306"/>
      <c r="P144" s="670" t="s">
        <v>429</v>
      </c>
      <c r="Q144" s="670" t="s">
        <v>6</v>
      </c>
      <c r="R144" s="670" t="s">
        <v>427</v>
      </c>
      <c r="S144" s="670" t="s">
        <v>424</v>
      </c>
      <c r="T144" s="670"/>
      <c r="U144" s="670"/>
      <c r="V144" s="670"/>
      <c r="W144" s="670"/>
      <c r="X144" s="670" t="s">
        <v>432</v>
      </c>
      <c r="Y144" s="670" t="s">
        <v>434</v>
      </c>
      <c r="Z144" s="670" t="s">
        <v>430</v>
      </c>
      <c r="AA144" s="670" t="s">
        <v>34</v>
      </c>
      <c r="AB144" s="670"/>
      <c r="AC144" s="670" t="s">
        <v>426</v>
      </c>
      <c r="AD144" s="670"/>
      <c r="AE144" s="670"/>
      <c r="AF144" s="670"/>
      <c r="AG144" s="670" t="s">
        <v>94</v>
      </c>
      <c r="AH144" s="670"/>
      <c r="AI144" s="670"/>
      <c r="AJ144" s="670"/>
      <c r="AK144" s="670" t="s">
        <v>425</v>
      </c>
      <c r="AL144" s="670"/>
      <c r="AM144" s="670"/>
      <c r="AN144" s="670"/>
      <c r="AO144" s="670"/>
      <c r="AP144" s="670" t="s">
        <v>433</v>
      </c>
      <c r="AQ144" s="670" t="s">
        <v>428</v>
      </c>
      <c r="AR144" s="670" t="s">
        <v>436</v>
      </c>
      <c r="AS144" s="670"/>
      <c r="AT144" s="670"/>
      <c r="AU144" s="670"/>
      <c r="AV144" s="670"/>
      <c r="AW144" s="670"/>
      <c r="AX144" s="670"/>
      <c r="AY144" s="670"/>
      <c r="AZ144" s="670"/>
      <c r="BA144" s="670"/>
      <c r="BB144" s="670"/>
      <c r="BC144" s="670"/>
      <c r="BD144" s="670"/>
      <c r="BE144" s="671"/>
    </row>
    <row r="145" spans="2:57">
      <c r="B145" s="310"/>
      <c r="C145" s="305" t="s">
        <v>439</v>
      </c>
      <c r="D145" s="306" t="s">
        <v>430</v>
      </c>
      <c r="E145" s="306"/>
      <c r="F145" s="306" t="s">
        <v>34</v>
      </c>
      <c r="G145" s="306"/>
      <c r="H145" s="306"/>
      <c r="I145" s="306"/>
      <c r="J145" s="306"/>
      <c r="K145" s="306"/>
      <c r="L145" s="306" t="s">
        <v>427</v>
      </c>
      <c r="M145" s="306"/>
      <c r="N145" s="306" t="s">
        <v>6</v>
      </c>
      <c r="O145" s="306"/>
      <c r="P145" s="670" t="s">
        <v>429</v>
      </c>
      <c r="Q145" s="670" t="s">
        <v>6</v>
      </c>
      <c r="R145" s="670" t="s">
        <v>427</v>
      </c>
      <c r="S145" s="670" t="s">
        <v>424</v>
      </c>
      <c r="T145" s="670"/>
      <c r="U145" s="670"/>
      <c r="V145" s="670"/>
      <c r="W145" s="670"/>
      <c r="X145" s="670" t="s">
        <v>27</v>
      </c>
      <c r="Y145" s="670" t="s">
        <v>431</v>
      </c>
      <c r="Z145" s="670" t="s">
        <v>432</v>
      </c>
      <c r="AA145" s="670" t="s">
        <v>433</v>
      </c>
      <c r="AB145" s="670"/>
      <c r="AC145" s="670" t="s">
        <v>426</v>
      </c>
      <c r="AD145" s="670"/>
      <c r="AE145" s="670" t="s">
        <v>2</v>
      </c>
      <c r="AF145" s="670"/>
      <c r="AG145" s="670" t="s">
        <v>94</v>
      </c>
      <c r="AH145" s="670"/>
      <c r="AI145" s="670"/>
      <c r="AJ145" s="670"/>
      <c r="AK145" s="670" t="s">
        <v>425</v>
      </c>
      <c r="AL145" s="670"/>
      <c r="AM145" s="670"/>
      <c r="AN145" s="670"/>
      <c r="AO145" s="670" t="s">
        <v>434</v>
      </c>
      <c r="AP145" s="670"/>
      <c r="AQ145" s="670" t="s">
        <v>428</v>
      </c>
      <c r="AR145" s="670" t="s">
        <v>436</v>
      </c>
      <c r="AS145" s="670"/>
      <c r="AT145" s="670"/>
      <c r="AU145" s="670"/>
      <c r="AV145" s="670"/>
      <c r="AW145" s="670"/>
      <c r="AX145" s="670"/>
      <c r="AY145" s="670"/>
      <c r="AZ145" s="670"/>
      <c r="BA145" s="670"/>
      <c r="BB145" s="670"/>
      <c r="BC145" s="670"/>
      <c r="BD145" s="670"/>
      <c r="BE145" s="671"/>
    </row>
    <row r="146" spans="2:57">
      <c r="B146" s="310"/>
      <c r="C146" s="305" t="s">
        <v>440</v>
      </c>
      <c r="D146" s="306"/>
      <c r="E146" s="306"/>
      <c r="F146" s="306"/>
      <c r="G146" s="306"/>
      <c r="H146" s="306" t="s">
        <v>427</v>
      </c>
      <c r="I146" s="306" t="s">
        <v>27</v>
      </c>
      <c r="J146" s="306" t="s">
        <v>431</v>
      </c>
      <c r="K146" s="306" t="s">
        <v>27</v>
      </c>
      <c r="L146" s="306" t="s">
        <v>430</v>
      </c>
      <c r="M146" s="306"/>
      <c r="N146" s="306"/>
      <c r="O146" s="306" t="s">
        <v>438</v>
      </c>
      <c r="P146" s="670"/>
      <c r="Q146" s="670" t="s">
        <v>438</v>
      </c>
      <c r="R146" s="670"/>
      <c r="S146" s="670"/>
      <c r="T146" s="670" t="s">
        <v>428</v>
      </c>
      <c r="U146" s="670" t="s">
        <v>429</v>
      </c>
      <c r="V146" s="670" t="s">
        <v>434</v>
      </c>
      <c r="W146" s="670" t="s">
        <v>431</v>
      </c>
      <c r="X146" s="670"/>
      <c r="Y146" s="670" t="s">
        <v>94</v>
      </c>
      <c r="Z146" s="670"/>
      <c r="AA146" s="670" t="s">
        <v>436</v>
      </c>
      <c r="AB146" s="670"/>
      <c r="AC146" s="670"/>
      <c r="AD146" s="670" t="s">
        <v>432</v>
      </c>
      <c r="AE146" s="670"/>
      <c r="AF146" s="670" t="s">
        <v>34</v>
      </c>
      <c r="AG146" s="670"/>
      <c r="AH146" s="670"/>
      <c r="AI146" s="670" t="s">
        <v>6</v>
      </c>
      <c r="AJ146" s="670"/>
      <c r="AK146" s="670"/>
      <c r="AL146" s="670" t="s">
        <v>2</v>
      </c>
      <c r="AM146" s="670" t="s">
        <v>426</v>
      </c>
      <c r="AN146" s="670" t="s">
        <v>425</v>
      </c>
      <c r="AO146" s="670"/>
      <c r="AP146" s="670"/>
      <c r="AQ146" s="670" t="s">
        <v>433</v>
      </c>
      <c r="AR146" s="670"/>
      <c r="AS146" s="670"/>
      <c r="AT146" s="670"/>
      <c r="AU146" s="670"/>
      <c r="AV146" s="670"/>
      <c r="AW146" s="670"/>
      <c r="AX146" s="670"/>
      <c r="AY146" s="670"/>
      <c r="AZ146" s="670"/>
      <c r="BA146" s="670"/>
      <c r="BB146" s="670"/>
      <c r="BC146" s="670"/>
      <c r="BD146" s="670"/>
      <c r="BE146" s="671"/>
    </row>
    <row r="147" spans="2:57">
      <c r="B147" s="310"/>
      <c r="C147" s="305" t="s">
        <v>441</v>
      </c>
      <c r="D147" s="306"/>
      <c r="E147" s="306"/>
      <c r="F147" s="306"/>
      <c r="G147" s="306"/>
      <c r="H147" s="306" t="s">
        <v>428</v>
      </c>
      <c r="I147" s="306" t="s">
        <v>27</v>
      </c>
      <c r="J147" s="306" t="s">
        <v>431</v>
      </c>
      <c r="K147" s="306" t="s">
        <v>27</v>
      </c>
      <c r="L147" s="306" t="s">
        <v>434</v>
      </c>
      <c r="M147" s="306"/>
      <c r="N147" s="306" t="s">
        <v>424</v>
      </c>
      <c r="O147" s="306" t="s">
        <v>438</v>
      </c>
      <c r="P147" s="670"/>
      <c r="Q147" s="670" t="s">
        <v>438</v>
      </c>
      <c r="R147" s="670"/>
      <c r="S147" s="670"/>
      <c r="T147" s="670" t="s">
        <v>425</v>
      </c>
      <c r="U147" s="670" t="s">
        <v>426</v>
      </c>
      <c r="V147" s="670" t="s">
        <v>427</v>
      </c>
      <c r="W147" s="670" t="s">
        <v>431</v>
      </c>
      <c r="X147" s="670"/>
      <c r="Y147" s="670"/>
      <c r="Z147" s="670"/>
      <c r="AA147" s="670" t="s">
        <v>2</v>
      </c>
      <c r="AB147" s="670"/>
      <c r="AC147" s="670"/>
      <c r="AD147" s="670" t="s">
        <v>94</v>
      </c>
      <c r="AE147" s="670"/>
      <c r="AF147" s="670" t="s">
        <v>34</v>
      </c>
      <c r="AG147" s="670"/>
      <c r="AH147" s="670"/>
      <c r="AI147" s="670" t="s">
        <v>432</v>
      </c>
      <c r="AJ147" s="670"/>
      <c r="AK147" s="670"/>
      <c r="AL147" s="670" t="s">
        <v>6</v>
      </c>
      <c r="AM147" s="670" t="s">
        <v>436</v>
      </c>
      <c r="AN147" s="670" t="s">
        <v>430</v>
      </c>
      <c r="AO147" s="670"/>
      <c r="AP147" s="670"/>
      <c r="AQ147" s="670" t="s">
        <v>433</v>
      </c>
      <c r="AR147" s="670" t="s">
        <v>429</v>
      </c>
      <c r="AS147" s="670"/>
      <c r="AT147" s="670"/>
      <c r="AU147" s="670"/>
      <c r="AV147" s="670"/>
      <c r="AW147" s="670"/>
      <c r="AX147" s="670"/>
      <c r="AY147" s="670"/>
      <c r="AZ147" s="670"/>
      <c r="BA147" s="670"/>
      <c r="BB147" s="670"/>
      <c r="BC147" s="670"/>
      <c r="BD147" s="670"/>
      <c r="BE147" s="671"/>
    </row>
    <row r="148" spans="2:57">
      <c r="B148" s="310"/>
      <c r="C148" s="305" t="s">
        <v>442</v>
      </c>
      <c r="D148" s="306"/>
      <c r="E148" s="306"/>
      <c r="F148" s="306"/>
      <c r="G148" s="306"/>
      <c r="H148" s="306"/>
      <c r="I148" s="306" t="s">
        <v>427</v>
      </c>
      <c r="J148" s="306" t="s">
        <v>428</v>
      </c>
      <c r="K148" s="306" t="s">
        <v>427</v>
      </c>
      <c r="L148" s="306"/>
      <c r="M148" s="306"/>
      <c r="N148" s="306" t="s">
        <v>27</v>
      </c>
      <c r="O148" s="306"/>
      <c r="P148" s="670" t="s">
        <v>428</v>
      </c>
      <c r="Q148" s="670" t="s">
        <v>446</v>
      </c>
      <c r="R148" s="670"/>
      <c r="S148" s="670"/>
      <c r="T148" s="670"/>
      <c r="U148" s="670" t="s">
        <v>436</v>
      </c>
      <c r="V148" s="670" t="s">
        <v>430</v>
      </c>
      <c r="W148" s="670" t="s">
        <v>2</v>
      </c>
      <c r="X148" s="670"/>
      <c r="Y148" s="670" t="s">
        <v>425</v>
      </c>
      <c r="Z148" s="670"/>
      <c r="AA148" s="670"/>
      <c r="AB148" s="670"/>
      <c r="AC148" s="670"/>
      <c r="AD148" s="670" t="s">
        <v>34</v>
      </c>
      <c r="AE148" s="670"/>
      <c r="AF148" s="670" t="s">
        <v>447</v>
      </c>
      <c r="AG148" s="670"/>
      <c r="AH148" s="670"/>
      <c r="AI148" s="670"/>
      <c r="AJ148" s="670"/>
      <c r="AK148" s="670"/>
      <c r="AL148" s="670" t="s">
        <v>2</v>
      </c>
      <c r="AM148" s="670" t="s">
        <v>429</v>
      </c>
      <c r="AN148" s="670" t="s">
        <v>432</v>
      </c>
      <c r="AO148" s="670"/>
      <c r="AP148" s="670"/>
      <c r="AQ148" s="670"/>
      <c r="AR148" s="670" t="s">
        <v>429</v>
      </c>
      <c r="AS148" s="670"/>
      <c r="AT148" s="670"/>
      <c r="AU148" s="670"/>
      <c r="AV148" s="670"/>
      <c r="AW148" s="670"/>
      <c r="AX148" s="670"/>
      <c r="AY148" s="670"/>
      <c r="AZ148" s="670"/>
      <c r="BA148" s="670"/>
      <c r="BB148" s="670"/>
      <c r="BC148" s="670"/>
      <c r="BD148" s="670"/>
      <c r="BE148" s="671"/>
    </row>
    <row r="149" spans="2:57" ht="21" thickBot="1">
      <c r="B149" s="311"/>
      <c r="C149" s="307" t="s">
        <v>443</v>
      </c>
      <c r="D149" s="308"/>
      <c r="E149" s="308"/>
      <c r="F149" s="308"/>
      <c r="G149" s="308"/>
      <c r="H149" s="308"/>
      <c r="I149" s="308"/>
      <c r="J149" s="308"/>
      <c r="K149" s="308"/>
      <c r="L149" s="308"/>
      <c r="M149" s="308"/>
      <c r="N149" s="308"/>
      <c r="O149" s="308"/>
      <c r="P149" s="672"/>
      <c r="Q149" s="672"/>
      <c r="R149" s="672"/>
      <c r="S149" s="672"/>
      <c r="T149" s="672"/>
      <c r="U149" s="672"/>
      <c r="V149" s="672"/>
      <c r="W149" s="672"/>
      <c r="X149" s="672"/>
      <c r="Y149" s="672"/>
      <c r="Z149" s="672"/>
      <c r="AA149" s="672"/>
      <c r="AB149" s="672"/>
      <c r="AC149" s="672"/>
      <c r="AD149" s="672"/>
      <c r="AE149" s="672"/>
      <c r="AF149" s="672"/>
      <c r="AG149" s="672"/>
      <c r="AH149" s="672"/>
      <c r="AI149" s="672"/>
      <c r="AJ149" s="672"/>
      <c r="AK149" s="672"/>
      <c r="AL149" s="672"/>
      <c r="AM149" s="672"/>
      <c r="AN149" s="672"/>
      <c r="AO149" s="672"/>
      <c r="AP149" s="672"/>
      <c r="AQ149" s="672"/>
      <c r="AR149" s="672"/>
      <c r="AS149" s="672"/>
      <c r="AT149" s="672"/>
      <c r="AU149" s="672"/>
      <c r="AV149" s="672"/>
      <c r="AW149" s="672"/>
      <c r="AX149" s="672"/>
      <c r="AY149" s="672"/>
      <c r="AZ149" s="672"/>
      <c r="BA149" s="672"/>
      <c r="BB149" s="672"/>
      <c r="BC149" s="672"/>
      <c r="BD149" s="672"/>
      <c r="BE149" s="673"/>
    </row>
  </sheetData>
  <mergeCells count="15">
    <mergeCell ref="AE3:AL3"/>
    <mergeCell ref="AQ3:AX3"/>
    <mergeCell ref="BC3:BJ3"/>
    <mergeCell ref="BO3:BV3"/>
    <mergeCell ref="Q1:BV2"/>
    <mergeCell ref="E4:E19"/>
    <mergeCell ref="E46:E61"/>
    <mergeCell ref="E24:E43"/>
    <mergeCell ref="B114:B121"/>
    <mergeCell ref="S3:Z3"/>
    <mergeCell ref="B122:B129"/>
    <mergeCell ref="B130:B133"/>
    <mergeCell ref="B134:B141"/>
    <mergeCell ref="B142:B149"/>
    <mergeCell ref="D65:K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>
    <tabColor theme="9"/>
  </sheetPr>
  <dimension ref="A1:AH45"/>
  <sheetViews>
    <sheetView rightToLeft="1" topLeftCell="A10" zoomScale="90" zoomScaleNormal="90" workbookViewId="0">
      <selection activeCell="E10" sqref="E10"/>
    </sheetView>
  </sheetViews>
  <sheetFormatPr baseColWidth="10" defaultColWidth="11.42578125" defaultRowHeight="18.75"/>
  <cols>
    <col min="1" max="1" width="4.140625" style="84" customWidth="1"/>
    <col min="2" max="2" width="7.140625" style="84" customWidth="1"/>
    <col min="3" max="3" width="6.140625" style="84" customWidth="1"/>
    <col min="4" max="5" width="5.42578125" style="84" customWidth="1"/>
    <col min="6" max="6" width="4.42578125" style="84" customWidth="1"/>
    <col min="7" max="7" width="6" style="84" customWidth="1"/>
    <col min="8" max="8" width="4.140625" style="84" customWidth="1"/>
    <col min="9" max="14" width="6" style="84" customWidth="1"/>
    <col min="15" max="22" width="5" style="84" customWidth="1"/>
    <col min="23" max="23" width="5.85546875" style="84" customWidth="1"/>
    <col min="24" max="25" width="11.42578125" style="84"/>
    <col min="26" max="26" width="11" style="84" customWidth="1"/>
    <col min="27" max="27" width="11.42578125" style="84"/>
    <col min="28" max="28" width="9.5703125" style="84" bestFit="1" customWidth="1"/>
    <col min="29" max="29" width="11.42578125" style="84"/>
    <col min="30" max="30" width="8" style="84" bestFit="1" customWidth="1"/>
    <col min="31" max="31" width="11.42578125" style="84"/>
    <col min="32" max="32" width="10.28515625" style="84" customWidth="1"/>
    <col min="33" max="33" width="11.42578125" style="84"/>
    <col min="34" max="34" width="10.140625" style="84" customWidth="1"/>
    <col min="35" max="16384" width="11.42578125" style="84"/>
  </cols>
  <sheetData>
    <row r="1" spans="1:34" ht="33.75">
      <c r="A1" s="322" t="s">
        <v>192</v>
      </c>
      <c r="B1" s="322"/>
      <c r="C1" s="322"/>
      <c r="D1" s="322"/>
      <c r="E1" s="322"/>
      <c r="F1" s="322"/>
      <c r="G1" s="323">
        <f ca="1">TODAY()</f>
        <v>43313</v>
      </c>
      <c r="H1" s="323"/>
      <c r="I1" s="323"/>
      <c r="J1" s="324" t="s">
        <v>193</v>
      </c>
      <c r="K1" s="324"/>
      <c r="L1" s="324"/>
      <c r="M1" s="324"/>
      <c r="N1" s="324"/>
      <c r="O1" s="324"/>
      <c r="P1" s="324"/>
      <c r="Q1" s="324"/>
      <c r="R1" s="324"/>
      <c r="S1" s="324"/>
      <c r="T1" s="323">
        <f ca="1">TODAY()</f>
        <v>43313</v>
      </c>
      <c r="U1" s="323"/>
      <c r="V1" s="323"/>
      <c r="W1" s="323"/>
      <c r="Y1" s="335" t="s">
        <v>279</v>
      </c>
      <c r="Z1" s="335"/>
      <c r="AA1" s="335" t="s">
        <v>280</v>
      </c>
      <c r="AB1" s="335"/>
      <c r="AC1" s="335" t="s">
        <v>5</v>
      </c>
      <c r="AD1" s="335"/>
      <c r="AE1" s="335" t="s">
        <v>281</v>
      </c>
      <c r="AF1" s="335"/>
      <c r="AG1" s="335" t="s">
        <v>282</v>
      </c>
      <c r="AH1" s="335"/>
    </row>
    <row r="2" spans="1:34">
      <c r="A2" s="327"/>
      <c r="B2" s="328"/>
      <c r="C2" s="330" t="s">
        <v>194</v>
      </c>
      <c r="D2" s="330"/>
      <c r="E2" s="330"/>
      <c r="F2" s="331" t="s">
        <v>195</v>
      </c>
      <c r="G2" s="331"/>
      <c r="H2" s="331"/>
      <c r="I2" s="332" t="s">
        <v>196</v>
      </c>
      <c r="J2" s="332"/>
      <c r="K2" s="332"/>
      <c r="L2" s="333" t="s">
        <v>197</v>
      </c>
      <c r="M2" s="333"/>
      <c r="N2" s="333"/>
      <c r="O2" s="334" t="s">
        <v>198</v>
      </c>
      <c r="P2" s="334"/>
      <c r="Q2" s="334"/>
      <c r="R2" s="318" t="s">
        <v>199</v>
      </c>
      <c r="S2" s="318"/>
      <c r="T2" s="318"/>
      <c r="U2" s="319" t="s">
        <v>200</v>
      </c>
      <c r="V2" s="319"/>
      <c r="W2" s="319"/>
      <c r="Y2" s="111" t="s">
        <v>229</v>
      </c>
      <c r="Z2" s="111" t="s">
        <v>230</v>
      </c>
      <c r="AA2" s="111" t="s">
        <v>229</v>
      </c>
      <c r="AB2" s="111" t="s">
        <v>230</v>
      </c>
      <c r="AC2" s="111" t="s">
        <v>229</v>
      </c>
      <c r="AD2" s="111" t="s">
        <v>230</v>
      </c>
      <c r="AE2" s="111" t="s">
        <v>229</v>
      </c>
      <c r="AF2" s="111" t="s">
        <v>230</v>
      </c>
      <c r="AG2" s="111" t="s">
        <v>229</v>
      </c>
      <c r="AH2" s="111" t="s">
        <v>230</v>
      </c>
    </row>
    <row r="3" spans="1:34">
      <c r="A3" s="329"/>
      <c r="B3" s="321"/>
      <c r="C3" s="85" t="s">
        <v>201</v>
      </c>
      <c r="D3" s="85" t="s">
        <v>202</v>
      </c>
      <c r="E3" s="85" t="s">
        <v>203</v>
      </c>
      <c r="F3" s="86" t="s">
        <v>201</v>
      </c>
      <c r="G3" s="86" t="s">
        <v>202</v>
      </c>
      <c r="H3" s="86" t="s">
        <v>203</v>
      </c>
      <c r="I3" s="87" t="s">
        <v>201</v>
      </c>
      <c r="J3" s="87" t="s">
        <v>202</v>
      </c>
      <c r="K3" s="87" t="s">
        <v>203</v>
      </c>
      <c r="L3" s="88" t="s">
        <v>201</v>
      </c>
      <c r="M3" s="88" t="s">
        <v>202</v>
      </c>
      <c r="N3" s="88" t="s">
        <v>203</v>
      </c>
      <c r="O3" s="89" t="s">
        <v>201</v>
      </c>
      <c r="P3" s="89" t="s">
        <v>202</v>
      </c>
      <c r="Q3" s="89" t="s">
        <v>203</v>
      </c>
      <c r="R3" s="90" t="s">
        <v>201</v>
      </c>
      <c r="S3" s="90" t="s">
        <v>202</v>
      </c>
      <c r="T3" s="90" t="s">
        <v>203</v>
      </c>
      <c r="U3" s="91" t="s">
        <v>201</v>
      </c>
      <c r="V3" s="91" t="s">
        <v>202</v>
      </c>
      <c r="W3" s="91" t="s">
        <v>203</v>
      </c>
      <c r="Z3" s="114"/>
      <c r="AB3" s="114"/>
      <c r="AD3" s="114"/>
      <c r="AF3" s="114"/>
      <c r="AH3" s="114"/>
    </row>
    <row r="4" spans="1:34" ht="22.5">
      <c r="A4" s="317" t="s">
        <v>94</v>
      </c>
      <c r="B4" s="317"/>
      <c r="C4" s="92" t="e">
        <f>COUNTIF(MMM,"ذ")</f>
        <v>#VALUE!</v>
      </c>
      <c r="D4" s="92" t="e">
        <f>COUNTIF(MMM,"أ")</f>
        <v>#VALUE!</v>
      </c>
      <c r="E4" s="92" t="e">
        <f>SUM(C4:D4)</f>
        <v>#VALUE!</v>
      </c>
      <c r="F4" s="93" t="e">
        <f>COUNTIF(MMM,"ع1")</f>
        <v>#VALUE!</v>
      </c>
      <c r="G4" s="93" t="e">
        <f>COUNTIF(MMM,"ع2")</f>
        <v>#VALUE!</v>
      </c>
      <c r="H4" s="93" t="e">
        <f>SUM(F4:G4)</f>
        <v>#VALUE!</v>
      </c>
      <c r="I4" s="94" t="e">
        <f>COUNTIF(MMM,"م1")</f>
        <v>#VALUE!</v>
      </c>
      <c r="J4" s="94" t="e">
        <f>COUNTIF(MMM,"م2")</f>
        <v>#VALUE!</v>
      </c>
      <c r="K4" s="94" t="e">
        <f>SUM(I4:J4)</f>
        <v>#VALUE!</v>
      </c>
      <c r="L4" s="95" t="e">
        <f>COUNTIF(MMM,"ن د1")</f>
        <v>#VALUE!</v>
      </c>
      <c r="M4" s="95" t="e">
        <f>COUNTIF(MMM,"ن د2")</f>
        <v>#VALUE!</v>
      </c>
      <c r="N4" s="95" t="e">
        <f>SUM(L4:M4)</f>
        <v>#VALUE!</v>
      </c>
      <c r="O4" s="96" t="e">
        <f>SUM(I4+L4)</f>
        <v>#VALUE!</v>
      </c>
      <c r="P4" s="96" t="e">
        <f>SUM(J4+M4)</f>
        <v>#VALUE!</v>
      </c>
      <c r="Q4" s="96" t="e">
        <f>SUM(O4:P4)</f>
        <v>#VALUE!</v>
      </c>
      <c r="R4" s="97" t="e">
        <f>COUNTIF(MMM,"خ1")</f>
        <v>#VALUE!</v>
      </c>
      <c r="S4" s="97" t="e">
        <f>COUNTIF(MMM,"خ2")</f>
        <v>#VALUE!</v>
      </c>
      <c r="T4" s="97" t="e">
        <f>SUM(R4:S4)</f>
        <v>#VALUE!</v>
      </c>
      <c r="U4" s="98" t="e">
        <f>SUM(O4+R4)</f>
        <v>#VALUE!</v>
      </c>
      <c r="V4" s="98" t="e">
        <f>SUM(P4+S4)</f>
        <v>#VALUE!</v>
      </c>
      <c r="W4" s="98" t="e">
        <f>SUM(U4:V4)</f>
        <v>#VALUE!</v>
      </c>
      <c r="X4" s="144"/>
      <c r="Y4" s="145">
        <v>8</v>
      </c>
      <c r="Z4" s="146"/>
      <c r="AA4" s="145">
        <v>7</v>
      </c>
      <c r="AB4" s="146"/>
      <c r="AC4" s="145">
        <v>4</v>
      </c>
      <c r="AD4" s="146"/>
      <c r="AE4" s="145">
        <v>8</v>
      </c>
      <c r="AF4" s="146"/>
      <c r="AG4" s="145">
        <v>6</v>
      </c>
      <c r="AH4" s="146"/>
    </row>
    <row r="5" spans="1:34" ht="22.5">
      <c r="A5" s="317" t="s">
        <v>2</v>
      </c>
      <c r="B5" s="99" t="s">
        <v>204</v>
      </c>
      <c r="C5" s="92" t="e">
        <f>COUNTIF(GC3GC,"ذ")</f>
        <v>#VALUE!</v>
      </c>
      <c r="D5" s="92" t="e">
        <f>COUNTIF(GC3GC,"أ")</f>
        <v>#VALUE!</v>
      </c>
      <c r="E5" s="92" t="e">
        <f t="shared" ref="E5:E13" si="0">SUM(C5:D5)</f>
        <v>#VALUE!</v>
      </c>
      <c r="F5" s="93" t="e">
        <f>COUNTIF(GC3GC,"ع1")</f>
        <v>#VALUE!</v>
      </c>
      <c r="G5" s="93" t="e">
        <f>COUNTIF(GC3GC,"ع2")</f>
        <v>#VALUE!</v>
      </c>
      <c r="H5" s="93" t="e">
        <f t="shared" ref="H5:H13" si="1">SUM(F5:G5)</f>
        <v>#VALUE!</v>
      </c>
      <c r="I5" s="94" t="e">
        <f>COUNTIF(GC3GC,"م1")</f>
        <v>#VALUE!</v>
      </c>
      <c r="J5" s="94" t="e">
        <f>COUNTIF(GC3GC,"م2")</f>
        <v>#VALUE!</v>
      </c>
      <c r="K5" s="94" t="e">
        <f t="shared" ref="K5:K13" si="2">SUM(I5:J5)</f>
        <v>#VALUE!</v>
      </c>
      <c r="L5" s="95" t="e">
        <f>COUNTIF(GC3GC,"ن د1")</f>
        <v>#VALUE!</v>
      </c>
      <c r="M5" s="95" t="e">
        <f>COUNTIF(GC3GC,"ن د2")</f>
        <v>#VALUE!</v>
      </c>
      <c r="N5" s="95" t="e">
        <f t="shared" ref="N5:N13" si="3">SUM(L5:M5)</f>
        <v>#VALUE!</v>
      </c>
      <c r="O5" s="96" t="e">
        <f t="shared" ref="O5:P13" si="4">SUM(I5+L5)</f>
        <v>#VALUE!</v>
      </c>
      <c r="P5" s="96" t="e">
        <f t="shared" si="4"/>
        <v>#VALUE!</v>
      </c>
      <c r="Q5" s="96" t="e">
        <f t="shared" ref="Q5:Q13" si="5">SUM(O5:P5)</f>
        <v>#VALUE!</v>
      </c>
      <c r="R5" s="97" t="e">
        <f>COUNTIF(GC3GC,"خ1")</f>
        <v>#VALUE!</v>
      </c>
      <c r="S5" s="97" t="e">
        <f>COUNTIF(GC3GC,"خ2")</f>
        <v>#VALUE!</v>
      </c>
      <c r="T5" s="97" t="e">
        <f t="shared" ref="T5:T13" si="6">SUM(R5:S5)</f>
        <v>#VALUE!</v>
      </c>
      <c r="U5" s="98" t="e">
        <f t="shared" ref="U5:V13" si="7">SUM(O5+R5)</f>
        <v>#VALUE!</v>
      </c>
      <c r="V5" s="98" t="e">
        <f t="shared" si="7"/>
        <v>#VALUE!</v>
      </c>
      <c r="W5" s="98" t="e">
        <f t="shared" ref="W5:W13" si="8">SUM(U5:V5)</f>
        <v>#VALUE!</v>
      </c>
      <c r="X5" s="339" t="e">
        <f>SUM(W5:W6)</f>
        <v>#VALUE!</v>
      </c>
      <c r="Y5" s="336">
        <v>8</v>
      </c>
      <c r="Z5" s="337"/>
      <c r="AA5" s="336">
        <v>8</v>
      </c>
      <c r="AB5" s="337"/>
      <c r="AC5" s="336">
        <v>4</v>
      </c>
      <c r="AD5" s="337"/>
      <c r="AE5" s="336">
        <v>8</v>
      </c>
      <c r="AF5" s="337"/>
      <c r="AG5" s="336">
        <v>6</v>
      </c>
      <c r="AH5" s="337"/>
    </row>
    <row r="6" spans="1:34" ht="22.5">
      <c r="A6" s="317"/>
      <c r="B6" s="99" t="s">
        <v>205</v>
      </c>
      <c r="C6" s="92" t="e">
        <f>COUNTIF(GE3GE,"ذ")</f>
        <v>#VALUE!</v>
      </c>
      <c r="D6" s="92" t="e">
        <f>COUNTIF(GE3GE,"أ")</f>
        <v>#VALUE!</v>
      </c>
      <c r="E6" s="92" t="e">
        <f t="shared" si="0"/>
        <v>#VALUE!</v>
      </c>
      <c r="F6" s="93" t="e">
        <f>COUNTIF(GE3GE,"ع1")</f>
        <v>#VALUE!</v>
      </c>
      <c r="G6" s="93" t="e">
        <f>COUNTIF(GE3GE,"ع2")</f>
        <v>#VALUE!</v>
      </c>
      <c r="H6" s="93" t="e">
        <f t="shared" si="1"/>
        <v>#VALUE!</v>
      </c>
      <c r="I6" s="94" t="e">
        <f>COUNTIF(GE3GE,"م1")</f>
        <v>#VALUE!</v>
      </c>
      <c r="J6" s="94" t="e">
        <f>COUNTIF(GE3GE,"م2")</f>
        <v>#VALUE!</v>
      </c>
      <c r="K6" s="94" t="e">
        <f t="shared" si="2"/>
        <v>#VALUE!</v>
      </c>
      <c r="L6" s="95" t="e">
        <f>COUNTIF(GE3GE,"ن د1")</f>
        <v>#VALUE!</v>
      </c>
      <c r="M6" s="95" t="e">
        <f>COUNTIF(GE3GE,"ن د2")</f>
        <v>#VALUE!</v>
      </c>
      <c r="N6" s="95" t="e">
        <f t="shared" si="3"/>
        <v>#VALUE!</v>
      </c>
      <c r="O6" s="96" t="e">
        <f t="shared" si="4"/>
        <v>#VALUE!</v>
      </c>
      <c r="P6" s="96" t="e">
        <f t="shared" si="4"/>
        <v>#VALUE!</v>
      </c>
      <c r="Q6" s="96" t="e">
        <f t="shared" si="5"/>
        <v>#VALUE!</v>
      </c>
      <c r="R6" s="97" t="e">
        <f>COUNTIF(GE3GE,"خ1")</f>
        <v>#VALUE!</v>
      </c>
      <c r="S6" s="97" t="e">
        <f>COUNTIF(GE3GE,"خ2")</f>
        <v>#VALUE!</v>
      </c>
      <c r="T6" s="97" t="e">
        <f t="shared" si="6"/>
        <v>#VALUE!</v>
      </c>
      <c r="U6" s="98" t="e">
        <f t="shared" si="7"/>
        <v>#VALUE!</v>
      </c>
      <c r="V6" s="98" t="e">
        <f t="shared" si="7"/>
        <v>#VALUE!</v>
      </c>
      <c r="W6" s="98" t="e">
        <f t="shared" si="8"/>
        <v>#VALUE!</v>
      </c>
      <c r="X6" s="339"/>
      <c r="Y6" s="336"/>
      <c r="Z6" s="337"/>
      <c r="AA6" s="336"/>
      <c r="AB6" s="337"/>
      <c r="AC6" s="336"/>
      <c r="AD6" s="337"/>
      <c r="AE6" s="336"/>
      <c r="AF6" s="337"/>
      <c r="AG6" s="336"/>
      <c r="AH6" s="337"/>
    </row>
    <row r="7" spans="1:34" ht="22.5">
      <c r="A7" s="320" t="s">
        <v>206</v>
      </c>
      <c r="B7" s="321"/>
      <c r="C7" s="92" t="e">
        <f>COUNTIF(SE3SEX,"ذ")</f>
        <v>#VALUE!</v>
      </c>
      <c r="D7" s="92" t="e">
        <f>COUNTIF(SE3SEX,"أ")</f>
        <v>#VALUE!</v>
      </c>
      <c r="E7" s="92" t="e">
        <f t="shared" si="0"/>
        <v>#VALUE!</v>
      </c>
      <c r="F7" s="93" t="e">
        <f>COUNTIF(SE3SEX,"ع1")</f>
        <v>#VALUE!</v>
      </c>
      <c r="G7" s="93" t="e">
        <f>COUNTIF(SE3SEX,"ع2")</f>
        <v>#VALUE!</v>
      </c>
      <c r="H7" s="93" t="e">
        <f t="shared" si="1"/>
        <v>#VALUE!</v>
      </c>
      <c r="I7" s="94" t="e">
        <f>COUNTIF(SE3SEX,"م1")</f>
        <v>#VALUE!</v>
      </c>
      <c r="J7" s="94" t="e">
        <f>COUNTIF(SE3SEX,"م2")</f>
        <v>#VALUE!</v>
      </c>
      <c r="K7" s="94" t="e">
        <f t="shared" si="2"/>
        <v>#VALUE!</v>
      </c>
      <c r="L7" s="95" t="e">
        <f>COUNTIF(SE3SEX,"ن د1")</f>
        <v>#VALUE!</v>
      </c>
      <c r="M7" s="95" t="e">
        <f>COUNTIF(SE3SEX,"ن د2")</f>
        <v>#VALUE!</v>
      </c>
      <c r="N7" s="95" t="e">
        <f t="shared" si="3"/>
        <v>#VALUE!</v>
      </c>
      <c r="O7" s="96" t="e">
        <f t="shared" si="4"/>
        <v>#VALUE!</v>
      </c>
      <c r="P7" s="96" t="e">
        <f t="shared" si="4"/>
        <v>#VALUE!</v>
      </c>
      <c r="Q7" s="96" t="e">
        <f t="shared" si="5"/>
        <v>#VALUE!</v>
      </c>
      <c r="R7" s="97" t="e">
        <f>COUNTIF(SE3SEX,"خ1")</f>
        <v>#VALUE!</v>
      </c>
      <c r="S7" s="97" t="e">
        <f>COUNTIF(SE3SEX,"خ2")</f>
        <v>#VALUE!</v>
      </c>
      <c r="T7" s="97" t="e">
        <f t="shared" si="6"/>
        <v>#VALUE!</v>
      </c>
      <c r="U7" s="98" t="e">
        <f t="shared" si="7"/>
        <v>#VALUE!</v>
      </c>
      <c r="V7" s="98" t="e">
        <f t="shared" si="7"/>
        <v>#VALUE!</v>
      </c>
      <c r="W7" s="98" t="e">
        <f t="shared" si="8"/>
        <v>#VALUE!</v>
      </c>
      <c r="X7" s="144"/>
      <c r="Y7" s="145">
        <v>8</v>
      </c>
      <c r="Z7" s="146"/>
      <c r="AA7" s="145">
        <v>8</v>
      </c>
      <c r="AB7" s="146"/>
      <c r="AC7" s="145">
        <v>4</v>
      </c>
      <c r="AD7" s="146"/>
      <c r="AE7" s="145">
        <v>6</v>
      </c>
      <c r="AF7" s="146"/>
      <c r="AG7" s="145">
        <v>6</v>
      </c>
      <c r="AH7" s="146"/>
    </row>
    <row r="8" spans="1:34" ht="22.5">
      <c r="A8" s="320" t="s">
        <v>207</v>
      </c>
      <c r="B8" s="321"/>
      <c r="C8" s="92" t="e">
        <f>COUNTIF(SE3SEXX,"ذ")</f>
        <v>#VALUE!</v>
      </c>
      <c r="D8" s="92" t="e">
        <f>COUNTIF(SE3SEXX,"أ")</f>
        <v>#VALUE!</v>
      </c>
      <c r="E8" s="92" t="e">
        <f>SUM(C8:D8)</f>
        <v>#VALUE!</v>
      </c>
      <c r="F8" s="93" t="e">
        <f>COUNTIF(SE3SEXX,"ع1")</f>
        <v>#VALUE!</v>
      </c>
      <c r="G8" s="93" t="e">
        <f>COUNTIF(SE3SEXX,"ع2")</f>
        <v>#VALUE!</v>
      </c>
      <c r="H8" s="93" t="e">
        <f>SUM(F8:G8)</f>
        <v>#VALUE!</v>
      </c>
      <c r="I8" s="94" t="e">
        <f>COUNTIF(SE3SEXX,"م1")</f>
        <v>#VALUE!</v>
      </c>
      <c r="J8" s="94" t="e">
        <f>COUNTIF(SE3SEXX,"م2")</f>
        <v>#VALUE!</v>
      </c>
      <c r="K8" s="94" t="e">
        <f>SUM(I8:J8)</f>
        <v>#VALUE!</v>
      </c>
      <c r="L8" s="95" t="e">
        <f>COUNTIF(SE3SEXX,"ن د1")</f>
        <v>#VALUE!</v>
      </c>
      <c r="M8" s="95" t="e">
        <f>COUNTIF(SE3SEXX,"ن د2")</f>
        <v>#VALUE!</v>
      </c>
      <c r="N8" s="95" t="e">
        <f t="shared" si="3"/>
        <v>#VALUE!</v>
      </c>
      <c r="O8" s="96" t="e">
        <f t="shared" si="4"/>
        <v>#VALUE!</v>
      </c>
      <c r="P8" s="96" t="e">
        <f t="shared" si="4"/>
        <v>#VALUE!</v>
      </c>
      <c r="Q8" s="96" t="e">
        <f t="shared" si="5"/>
        <v>#VALUE!</v>
      </c>
      <c r="R8" s="97" t="e">
        <f>COUNTIF(SE3SEXX,"خ1")</f>
        <v>#VALUE!</v>
      </c>
      <c r="S8" s="97" t="e">
        <f>COUNTIF(SE3SEXX,"خ2")</f>
        <v>#VALUE!</v>
      </c>
      <c r="T8" s="97" t="e">
        <f t="shared" si="6"/>
        <v>#VALUE!</v>
      </c>
      <c r="U8" s="98" t="e">
        <f t="shared" si="7"/>
        <v>#VALUE!</v>
      </c>
      <c r="V8" s="98" t="e">
        <f t="shared" si="7"/>
        <v>#VALUE!</v>
      </c>
      <c r="W8" s="98" t="e">
        <f t="shared" si="8"/>
        <v>#VALUE!</v>
      </c>
      <c r="X8" s="144"/>
      <c r="Y8" s="145">
        <v>8</v>
      </c>
      <c r="Z8" s="146"/>
      <c r="AA8" s="145">
        <v>8</v>
      </c>
      <c r="AB8" s="146"/>
      <c r="AC8" s="145">
        <v>4</v>
      </c>
      <c r="AD8" s="146"/>
      <c r="AE8" s="145">
        <v>6</v>
      </c>
      <c r="AF8" s="146"/>
      <c r="AG8" s="145">
        <v>6</v>
      </c>
      <c r="AH8" s="146"/>
    </row>
    <row r="9" spans="1:34" ht="22.5">
      <c r="A9" s="320" t="s">
        <v>208</v>
      </c>
      <c r="B9" s="321"/>
      <c r="C9" s="92" t="e">
        <f>COUNTIF(SE3SEXXX,"ذ")</f>
        <v>#VALUE!</v>
      </c>
      <c r="D9" s="92" t="e">
        <f>COUNTIF(SE3SEXXX,"أ")</f>
        <v>#VALUE!</v>
      </c>
      <c r="E9" s="92" t="e">
        <f>SUM(C9:D9)</f>
        <v>#VALUE!</v>
      </c>
      <c r="F9" s="93" t="e">
        <f>COUNTIF(SE3SEXXX,"ع1")</f>
        <v>#VALUE!</v>
      </c>
      <c r="G9" s="93" t="e">
        <f>COUNTIF(SE3SEXXX,"ع2")</f>
        <v>#VALUE!</v>
      </c>
      <c r="H9" s="93" t="e">
        <f>SUM(F9:G9)</f>
        <v>#VALUE!</v>
      </c>
      <c r="I9" s="94" t="e">
        <f>COUNTIF(SE3SEXXX,"م1")</f>
        <v>#VALUE!</v>
      </c>
      <c r="J9" s="94" t="e">
        <f>COUNTIF(SE3SEXXX,"م2")</f>
        <v>#VALUE!</v>
      </c>
      <c r="K9" s="94" t="e">
        <f>SUM(I9:J9)</f>
        <v>#VALUE!</v>
      </c>
      <c r="L9" s="95" t="e">
        <f>COUNTIF(SE3SEXXX,"ن د1")</f>
        <v>#VALUE!</v>
      </c>
      <c r="M9" s="95" t="e">
        <f>COUNTIF(SE3SEXXX,"ن د2")</f>
        <v>#VALUE!</v>
      </c>
      <c r="N9" s="95" t="e">
        <f t="shared" si="3"/>
        <v>#VALUE!</v>
      </c>
      <c r="O9" s="96" t="e">
        <f t="shared" si="4"/>
        <v>#VALUE!</v>
      </c>
      <c r="P9" s="96" t="e">
        <f t="shared" si="4"/>
        <v>#VALUE!</v>
      </c>
      <c r="Q9" s="96" t="e">
        <f t="shared" si="5"/>
        <v>#VALUE!</v>
      </c>
      <c r="R9" s="97" t="e">
        <f>COUNTIF(SE3SEXXX,"خ1")</f>
        <v>#VALUE!</v>
      </c>
      <c r="S9" s="97" t="e">
        <f>COUNTIF(SE3SEXXX,"خ2")</f>
        <v>#VALUE!</v>
      </c>
      <c r="T9" s="97" t="e">
        <f t="shared" si="6"/>
        <v>#VALUE!</v>
      </c>
      <c r="U9" s="98" t="e">
        <f t="shared" si="7"/>
        <v>#VALUE!</v>
      </c>
      <c r="V9" s="98" t="e">
        <f t="shared" si="7"/>
        <v>#VALUE!</v>
      </c>
      <c r="W9" s="98" t="e">
        <f t="shared" si="8"/>
        <v>#VALUE!</v>
      </c>
      <c r="X9" s="144"/>
      <c r="Y9" s="145">
        <v>8</v>
      </c>
      <c r="Z9" s="146"/>
      <c r="AA9" s="145">
        <v>7</v>
      </c>
      <c r="AB9" s="146"/>
      <c r="AC9" s="145">
        <v>4</v>
      </c>
      <c r="AD9" s="146"/>
      <c r="AE9" s="145">
        <v>7</v>
      </c>
      <c r="AF9" s="146"/>
      <c r="AG9" s="145">
        <v>6</v>
      </c>
      <c r="AH9" s="146"/>
    </row>
    <row r="10" spans="1:34" ht="22.5">
      <c r="A10" s="317" t="s">
        <v>209</v>
      </c>
      <c r="B10" s="317"/>
      <c r="C10" s="92" t="e">
        <f>COUNTIF(GEST,"ذ")</f>
        <v>#VALUE!</v>
      </c>
      <c r="D10" s="92" t="e">
        <f>COUNTIF(GEST,"أ")</f>
        <v>#VALUE!</v>
      </c>
      <c r="E10" s="92" t="e">
        <f t="shared" si="0"/>
        <v>#VALUE!</v>
      </c>
      <c r="F10" s="93" t="e">
        <f>COUNTIF(GEST,"ع1")</f>
        <v>#VALUE!</v>
      </c>
      <c r="G10" s="93" t="e">
        <f>COUNTIF(GEST,"ع2")</f>
        <v>#VALUE!</v>
      </c>
      <c r="H10" s="93" t="e">
        <f t="shared" si="1"/>
        <v>#VALUE!</v>
      </c>
      <c r="I10" s="94" t="e">
        <f>COUNTIF(GEST,"م1")</f>
        <v>#VALUE!</v>
      </c>
      <c r="J10" s="94" t="e">
        <f>COUNTIF(GEST,"م2")</f>
        <v>#VALUE!</v>
      </c>
      <c r="K10" s="94" t="e">
        <f t="shared" si="2"/>
        <v>#VALUE!</v>
      </c>
      <c r="L10" s="95" t="e">
        <f>COUNTIF(GEST,"ن د1")</f>
        <v>#VALUE!</v>
      </c>
      <c r="M10" s="95" t="e">
        <f>COUNTIF(GEST,"ن د2")</f>
        <v>#VALUE!</v>
      </c>
      <c r="N10" s="95" t="e">
        <f t="shared" si="3"/>
        <v>#VALUE!</v>
      </c>
      <c r="O10" s="96" t="e">
        <f t="shared" si="4"/>
        <v>#VALUE!</v>
      </c>
      <c r="P10" s="96" t="e">
        <f t="shared" si="4"/>
        <v>#VALUE!</v>
      </c>
      <c r="Q10" s="96" t="e">
        <f t="shared" si="5"/>
        <v>#VALUE!</v>
      </c>
      <c r="R10" s="97" t="e">
        <f>COUNTIF(GEST,"خ1")</f>
        <v>#VALUE!</v>
      </c>
      <c r="S10" s="97" t="e">
        <f>COUNTIF(GEST,"خ2")</f>
        <v>#VALUE!</v>
      </c>
      <c r="T10" s="97" t="e">
        <f t="shared" si="6"/>
        <v>#VALUE!</v>
      </c>
      <c r="U10" s="98" t="e">
        <f t="shared" si="7"/>
        <v>#VALUE!</v>
      </c>
      <c r="V10" s="98" t="e">
        <f t="shared" si="7"/>
        <v>#VALUE!</v>
      </c>
      <c r="W10" s="98" t="e">
        <f t="shared" si="8"/>
        <v>#VALUE!</v>
      </c>
      <c r="X10" s="144"/>
      <c r="Y10" s="145">
        <v>7</v>
      </c>
      <c r="Z10" s="146"/>
      <c r="AA10" s="145">
        <v>7</v>
      </c>
      <c r="AB10" s="146"/>
      <c r="AC10" s="145">
        <v>4</v>
      </c>
      <c r="AD10" s="146"/>
      <c r="AE10" s="145">
        <v>8</v>
      </c>
      <c r="AF10" s="146"/>
      <c r="AG10" s="145">
        <v>6</v>
      </c>
      <c r="AH10" s="146"/>
    </row>
    <row r="11" spans="1:34" ht="22.5">
      <c r="A11" s="317" t="s">
        <v>210</v>
      </c>
      <c r="B11" s="317"/>
      <c r="C11" s="92" t="e">
        <f>COUNTIF(LPH,"ذ")</f>
        <v>#VALUE!</v>
      </c>
      <c r="D11" s="92" t="e">
        <f>COUNTIF(LPH,"أ")</f>
        <v>#VALUE!</v>
      </c>
      <c r="E11" s="92" t="e">
        <f t="shared" si="0"/>
        <v>#VALUE!</v>
      </c>
      <c r="F11" s="93" t="e">
        <f>COUNTIF(LPH,"ع1")</f>
        <v>#VALUE!</v>
      </c>
      <c r="G11" s="93" t="e">
        <f>COUNTIF(LPH,"ع2")</f>
        <v>#VALUE!</v>
      </c>
      <c r="H11" s="93" t="e">
        <f t="shared" si="1"/>
        <v>#VALUE!</v>
      </c>
      <c r="I11" s="94" t="e">
        <f>COUNTIF(LPH,"م1")</f>
        <v>#VALUE!</v>
      </c>
      <c r="J11" s="94" t="e">
        <f>COUNTIF(LPH,"م2")</f>
        <v>#VALUE!</v>
      </c>
      <c r="K11" s="94" t="e">
        <f t="shared" si="2"/>
        <v>#VALUE!</v>
      </c>
      <c r="L11" s="95" t="e">
        <f>COUNTIF(LPH,"ن د1")</f>
        <v>#VALUE!</v>
      </c>
      <c r="M11" s="95" t="e">
        <f>COUNTIF(LPH,"ن د2")</f>
        <v>#VALUE!</v>
      </c>
      <c r="N11" s="95" t="e">
        <f t="shared" si="3"/>
        <v>#VALUE!</v>
      </c>
      <c r="O11" s="96" t="e">
        <f t="shared" si="4"/>
        <v>#VALUE!</v>
      </c>
      <c r="P11" s="96" t="e">
        <f t="shared" si="4"/>
        <v>#VALUE!</v>
      </c>
      <c r="Q11" s="96" t="e">
        <f t="shared" si="5"/>
        <v>#VALUE!</v>
      </c>
      <c r="R11" s="97" t="e">
        <f>COUNTIF(LPH,"خ1")</f>
        <v>#VALUE!</v>
      </c>
      <c r="S11" s="97" t="e">
        <f>COUNTIF(LPH,"خ2")</f>
        <v>#VALUE!</v>
      </c>
      <c r="T11" s="97" t="e">
        <f t="shared" si="6"/>
        <v>#VALUE!</v>
      </c>
      <c r="U11" s="98" t="e">
        <f t="shared" si="7"/>
        <v>#VALUE!</v>
      </c>
      <c r="V11" s="98" t="e">
        <f t="shared" si="7"/>
        <v>#VALUE!</v>
      </c>
      <c r="W11" s="98" t="e">
        <f t="shared" si="8"/>
        <v>#VALUE!</v>
      </c>
      <c r="X11" s="144"/>
      <c r="Y11" s="145">
        <v>8</v>
      </c>
      <c r="Z11" s="146"/>
      <c r="AA11" s="145">
        <v>6</v>
      </c>
      <c r="AB11" s="146"/>
      <c r="AC11" s="145">
        <v>4</v>
      </c>
      <c r="AD11" s="146"/>
      <c r="AE11" s="145">
        <v>8</v>
      </c>
      <c r="AF11" s="146"/>
      <c r="AG11" s="145">
        <v>6</v>
      </c>
      <c r="AH11" s="146"/>
    </row>
    <row r="12" spans="1:34" ht="22.5">
      <c r="A12" s="317" t="s">
        <v>10</v>
      </c>
      <c r="B12" s="317"/>
      <c r="C12" s="92" t="e">
        <f>COUNTIF(LPHH,"ذ")</f>
        <v>#VALUE!</v>
      </c>
      <c r="D12" s="92" t="e">
        <f>COUNTIF(LPHH,"أ")</f>
        <v>#VALUE!</v>
      </c>
      <c r="E12" s="92" t="e">
        <f>SUM(C12:D12)</f>
        <v>#VALUE!</v>
      </c>
      <c r="F12" s="93" t="e">
        <f>COUNTIF(LPHH,"ع1")</f>
        <v>#VALUE!</v>
      </c>
      <c r="G12" s="93" t="e">
        <f>COUNTIF(LPHH,"ع2")</f>
        <v>#VALUE!</v>
      </c>
      <c r="H12" s="93" t="e">
        <f>SUM(F12:G12)</f>
        <v>#VALUE!</v>
      </c>
      <c r="I12" s="94" t="e">
        <f>COUNTIF(LPHH,"م1")</f>
        <v>#VALUE!</v>
      </c>
      <c r="J12" s="94" t="e">
        <f>COUNTIF(LPHH,"م2")</f>
        <v>#VALUE!</v>
      </c>
      <c r="K12" s="94" t="e">
        <f>SUM(I12:J12)</f>
        <v>#VALUE!</v>
      </c>
      <c r="L12" s="95" t="e">
        <f>COUNTIF(LPHH,"ن د1")</f>
        <v>#VALUE!</v>
      </c>
      <c r="M12" s="95" t="e">
        <f>COUNTIF(LPHH,"ن د2")</f>
        <v>#VALUE!</v>
      </c>
      <c r="N12" s="95" t="e">
        <f t="shared" si="3"/>
        <v>#VALUE!</v>
      </c>
      <c r="O12" s="96" t="e">
        <f t="shared" si="4"/>
        <v>#VALUE!</v>
      </c>
      <c r="P12" s="96" t="e">
        <f t="shared" si="4"/>
        <v>#VALUE!</v>
      </c>
      <c r="Q12" s="96" t="e">
        <f t="shared" si="5"/>
        <v>#VALUE!</v>
      </c>
      <c r="R12" s="97" t="e">
        <f>COUNTIF(LPHH,"خ1")</f>
        <v>#VALUE!</v>
      </c>
      <c r="S12" s="97">
        <v>7</v>
      </c>
      <c r="T12" s="97" t="e">
        <f t="shared" si="6"/>
        <v>#VALUE!</v>
      </c>
      <c r="U12" s="98" t="e">
        <f t="shared" si="7"/>
        <v>#VALUE!</v>
      </c>
      <c r="V12" s="98" t="e">
        <f t="shared" si="7"/>
        <v>#VALUE!</v>
      </c>
      <c r="W12" s="98" t="e">
        <f t="shared" si="8"/>
        <v>#VALUE!</v>
      </c>
      <c r="X12" s="144"/>
      <c r="Y12" s="147">
        <v>6</v>
      </c>
      <c r="Z12" s="146"/>
      <c r="AA12" s="145">
        <v>6</v>
      </c>
      <c r="AB12" s="146"/>
      <c r="AC12" s="145">
        <v>4</v>
      </c>
      <c r="AD12" s="146"/>
      <c r="AE12" s="145">
        <v>8</v>
      </c>
      <c r="AF12" s="146"/>
      <c r="AG12" s="145">
        <v>6</v>
      </c>
      <c r="AH12" s="146"/>
    </row>
    <row r="13" spans="1:34" ht="22.5" customHeight="1">
      <c r="A13" s="317"/>
      <c r="B13" s="317"/>
      <c r="C13" s="92" t="e">
        <f>COUNTIF(LET,"ذ")</f>
        <v>#VALUE!</v>
      </c>
      <c r="D13" s="92" t="e">
        <f>COUNTIF(LET,"أ")</f>
        <v>#VALUE!</v>
      </c>
      <c r="E13" s="92" t="e">
        <f t="shared" si="0"/>
        <v>#VALUE!</v>
      </c>
      <c r="F13" s="93" t="e">
        <f>COUNTIF(LET,"ع1")</f>
        <v>#VALUE!</v>
      </c>
      <c r="G13" s="93" t="e">
        <f>COUNTIF(LET,"ع2")</f>
        <v>#VALUE!</v>
      </c>
      <c r="H13" s="93" t="e">
        <f t="shared" si="1"/>
        <v>#VALUE!</v>
      </c>
      <c r="I13" s="94" t="e">
        <f>COUNTIF(LET,"م1")</f>
        <v>#VALUE!</v>
      </c>
      <c r="J13" s="94" t="e">
        <f>COUNTIF(LET,"م2")</f>
        <v>#VALUE!</v>
      </c>
      <c r="K13" s="94" t="e">
        <f t="shared" si="2"/>
        <v>#VALUE!</v>
      </c>
      <c r="L13" s="95" t="e">
        <f>COUNTIF(LET,"ن د1")</f>
        <v>#VALUE!</v>
      </c>
      <c r="M13" s="95" t="e">
        <f>COUNTIF(LET,"ن د2")</f>
        <v>#VALUE!</v>
      </c>
      <c r="N13" s="95" t="e">
        <f t="shared" si="3"/>
        <v>#VALUE!</v>
      </c>
      <c r="O13" s="96" t="e">
        <f t="shared" si="4"/>
        <v>#VALUE!</v>
      </c>
      <c r="P13" s="96" t="e">
        <f t="shared" si="4"/>
        <v>#VALUE!</v>
      </c>
      <c r="Q13" s="96" t="e">
        <f t="shared" si="5"/>
        <v>#VALUE!</v>
      </c>
      <c r="R13" s="97" t="e">
        <f>COUNTIF(LET,"خ1")</f>
        <v>#VALUE!</v>
      </c>
      <c r="S13" s="97" t="e">
        <f>COUNTIF(LET,"خ2")</f>
        <v>#VALUE!</v>
      </c>
      <c r="T13" s="97" t="e">
        <f t="shared" si="6"/>
        <v>#VALUE!</v>
      </c>
      <c r="U13" s="98" t="e">
        <f t="shared" si="7"/>
        <v>#VALUE!</v>
      </c>
      <c r="V13" s="98" t="e">
        <f t="shared" si="7"/>
        <v>#VALUE!</v>
      </c>
      <c r="W13" s="98" t="e">
        <f t="shared" si="8"/>
        <v>#VALUE!</v>
      </c>
      <c r="X13" s="157" t="s">
        <v>231</v>
      </c>
      <c r="Y13" s="340">
        <f>SUM(Y4:Y12)</f>
        <v>61</v>
      </c>
      <c r="Z13" s="340" t="e">
        <f>Y13*W14</f>
        <v>#VALUE!</v>
      </c>
      <c r="AA13" s="340">
        <f t="shared" ref="AA13:AG13" si="9">SUM(AA4:AA12)</f>
        <v>57</v>
      </c>
      <c r="AB13" s="340" t="e">
        <f>AA13*W14</f>
        <v>#VALUE!</v>
      </c>
      <c r="AC13" s="340">
        <f t="shared" si="9"/>
        <v>32</v>
      </c>
      <c r="AD13" s="340" t="e">
        <f>AC13*W14</f>
        <v>#VALUE!</v>
      </c>
      <c r="AE13" s="340">
        <f t="shared" si="9"/>
        <v>59</v>
      </c>
      <c r="AF13" s="340" t="e">
        <f>AE13*W14</f>
        <v>#VALUE!</v>
      </c>
      <c r="AG13" s="340">
        <f t="shared" si="9"/>
        <v>48</v>
      </c>
      <c r="AH13" s="340" t="e">
        <f>AG13*W14</f>
        <v>#VALUE!</v>
      </c>
    </row>
    <row r="14" spans="1:34" ht="21">
      <c r="A14" s="338" t="s">
        <v>211</v>
      </c>
      <c r="B14" s="338"/>
      <c r="C14" s="100" t="e">
        <f>SUM(C4:C13)</f>
        <v>#VALUE!</v>
      </c>
      <c r="D14" s="100" t="e">
        <f t="shared" ref="D14:W14" si="10">SUM(D4:D13)</f>
        <v>#VALUE!</v>
      </c>
      <c r="E14" s="100" t="e">
        <f t="shared" si="10"/>
        <v>#VALUE!</v>
      </c>
      <c r="F14" s="100" t="e">
        <f t="shared" si="10"/>
        <v>#VALUE!</v>
      </c>
      <c r="G14" s="100" t="e">
        <f t="shared" si="10"/>
        <v>#VALUE!</v>
      </c>
      <c r="H14" s="100" t="e">
        <f t="shared" si="10"/>
        <v>#VALUE!</v>
      </c>
      <c r="I14" s="100" t="e">
        <f>SUM(I4:I13)</f>
        <v>#VALUE!</v>
      </c>
      <c r="J14" s="100" t="e">
        <f t="shared" si="10"/>
        <v>#VALUE!</v>
      </c>
      <c r="K14" s="100" t="e">
        <f t="shared" si="10"/>
        <v>#VALUE!</v>
      </c>
      <c r="L14" s="100" t="e">
        <f t="shared" si="10"/>
        <v>#VALUE!</v>
      </c>
      <c r="M14" s="100" t="e">
        <f t="shared" si="10"/>
        <v>#VALUE!</v>
      </c>
      <c r="N14" s="100" t="e">
        <f t="shared" si="10"/>
        <v>#VALUE!</v>
      </c>
      <c r="O14" s="100" t="e">
        <f t="shared" si="10"/>
        <v>#VALUE!</v>
      </c>
      <c r="P14" s="100" t="e">
        <f t="shared" si="10"/>
        <v>#VALUE!</v>
      </c>
      <c r="Q14" s="100" t="e">
        <f t="shared" si="10"/>
        <v>#VALUE!</v>
      </c>
      <c r="R14" s="100" t="e">
        <f t="shared" si="10"/>
        <v>#VALUE!</v>
      </c>
      <c r="S14" s="100" t="e">
        <f t="shared" si="10"/>
        <v>#VALUE!</v>
      </c>
      <c r="T14" s="100" t="e">
        <f t="shared" si="10"/>
        <v>#VALUE!</v>
      </c>
      <c r="U14" s="101" t="e">
        <f t="shared" si="10"/>
        <v>#VALUE!</v>
      </c>
      <c r="V14" s="101" t="e">
        <f t="shared" si="10"/>
        <v>#VALUE!</v>
      </c>
      <c r="W14" s="101" t="e">
        <f t="shared" si="10"/>
        <v>#VALUE!</v>
      </c>
      <c r="X14" s="158"/>
      <c r="Y14" s="341"/>
      <c r="Z14" s="341"/>
      <c r="AA14" s="341"/>
      <c r="AB14" s="341"/>
      <c r="AC14" s="341"/>
      <c r="AD14" s="341"/>
      <c r="AE14" s="341"/>
      <c r="AF14" s="341"/>
      <c r="AG14" s="341"/>
      <c r="AH14" s="341"/>
    </row>
    <row r="15" spans="1:34" ht="22.5">
      <c r="A15" s="317" t="s">
        <v>27</v>
      </c>
      <c r="B15" s="99" t="s">
        <v>205</v>
      </c>
      <c r="C15" s="92" t="e">
        <f>COUNTIF(GC2GC,"ذ")</f>
        <v>#VALUE!</v>
      </c>
      <c r="D15" s="92" t="e">
        <f>COUNTIF(GC2GC,"أ")</f>
        <v>#VALUE!</v>
      </c>
      <c r="E15" s="92" t="e">
        <f t="shared" ref="E15:E22" si="11">SUM(C15:D15)</f>
        <v>#VALUE!</v>
      </c>
      <c r="F15" s="93" t="e">
        <f>COUNTIF(GC2GC,"ع1")</f>
        <v>#VALUE!</v>
      </c>
      <c r="G15" s="93" t="e">
        <f>COUNTIF(GC2GC,"ع2")</f>
        <v>#VALUE!</v>
      </c>
      <c r="H15" s="93" t="e">
        <f t="shared" ref="H15:H22" si="12">SUM(F15:G15)</f>
        <v>#VALUE!</v>
      </c>
      <c r="I15" s="94" t="e">
        <f>COUNTIF(GC2GC,"م1")</f>
        <v>#VALUE!</v>
      </c>
      <c r="J15" s="94" t="e">
        <f>COUNTIF(GC2GC,"م2")</f>
        <v>#VALUE!</v>
      </c>
      <c r="K15" s="94" t="e">
        <f t="shared" ref="K15:K22" si="13">SUM(I15:J15)</f>
        <v>#VALUE!</v>
      </c>
      <c r="L15" s="95" t="e">
        <f>COUNTIF(GC2GC,"ن د1")</f>
        <v>#VALUE!</v>
      </c>
      <c r="M15" s="95" t="e">
        <f>COUNTIF(GC2GC,"ن د2")</f>
        <v>#VALUE!</v>
      </c>
      <c r="N15" s="95" t="e">
        <f t="shared" ref="N15:N22" si="14">SUM(L15:M15)</f>
        <v>#VALUE!</v>
      </c>
      <c r="O15" s="96" t="e">
        <f t="shared" ref="O15:P22" si="15">SUM(I15+L15)</f>
        <v>#VALUE!</v>
      </c>
      <c r="P15" s="96" t="e">
        <f t="shared" si="15"/>
        <v>#VALUE!</v>
      </c>
      <c r="Q15" s="96" t="e">
        <f t="shared" ref="Q15:Q22" si="16">SUM(O15:P15)</f>
        <v>#VALUE!</v>
      </c>
      <c r="R15" s="97" t="e">
        <f>COUNTIF(GC2GC,"خ1")</f>
        <v>#VALUE!</v>
      </c>
      <c r="S15" s="97" t="e">
        <f>COUNTIF(GC2GC,"خ2")</f>
        <v>#VALUE!</v>
      </c>
      <c r="T15" s="97" t="e">
        <f t="shared" ref="T15:T22" si="17">SUM(R15:S15)</f>
        <v>#VALUE!</v>
      </c>
      <c r="U15" s="98" t="e">
        <f t="shared" ref="U15:V22" si="18">SUM(O15+R15)</f>
        <v>#VALUE!</v>
      </c>
      <c r="V15" s="98" t="e">
        <f t="shared" si="18"/>
        <v>#VALUE!</v>
      </c>
      <c r="W15" s="98" t="e">
        <f t="shared" ref="W15:W22" si="19">SUM(U15:V15)</f>
        <v>#VALUE!</v>
      </c>
      <c r="X15" s="336" t="e">
        <f>SUM(W15:W16)</f>
        <v>#VALUE!</v>
      </c>
      <c r="Y15" s="336">
        <v>7</v>
      </c>
      <c r="Z15" s="346"/>
      <c r="AA15" s="336">
        <v>8</v>
      </c>
      <c r="AB15" s="346"/>
      <c r="AC15" s="336">
        <v>4</v>
      </c>
      <c r="AD15" s="346"/>
      <c r="AE15" s="336">
        <v>8</v>
      </c>
      <c r="AF15" s="346"/>
      <c r="AG15" s="336">
        <v>6</v>
      </c>
      <c r="AH15" s="346"/>
    </row>
    <row r="16" spans="1:34" ht="22.5">
      <c r="A16" s="317"/>
      <c r="B16" s="99" t="s">
        <v>204</v>
      </c>
      <c r="C16" s="92" t="e">
        <f>COUNTIF(GEGEL,"ذ")</f>
        <v>#VALUE!</v>
      </c>
      <c r="D16" s="92" t="e">
        <f>COUNTIF(GEGEL,"أ")</f>
        <v>#VALUE!</v>
      </c>
      <c r="E16" s="92" t="e">
        <f t="shared" si="11"/>
        <v>#VALUE!</v>
      </c>
      <c r="F16" s="93" t="e">
        <f>COUNTIF(GEGEL,"ع1")</f>
        <v>#VALUE!</v>
      </c>
      <c r="G16" s="93" t="e">
        <f>COUNTIF(GEGEL,"ع2")</f>
        <v>#VALUE!</v>
      </c>
      <c r="H16" s="93" t="e">
        <f t="shared" si="12"/>
        <v>#VALUE!</v>
      </c>
      <c r="I16" s="94" t="e">
        <f>COUNTIF(GEGEL,"م1")</f>
        <v>#VALUE!</v>
      </c>
      <c r="J16" s="94" t="e">
        <f>COUNTIF(GEGEL,"م2")</f>
        <v>#VALUE!</v>
      </c>
      <c r="K16" s="94" t="e">
        <f t="shared" si="13"/>
        <v>#VALUE!</v>
      </c>
      <c r="L16" s="95" t="e">
        <f>COUNTIF(GEGEL,"ن د1")</f>
        <v>#VALUE!</v>
      </c>
      <c r="M16" s="95" t="e">
        <f>COUNTIF(GEGEL,"ن د2")</f>
        <v>#VALUE!</v>
      </c>
      <c r="N16" s="95" t="e">
        <f t="shared" si="14"/>
        <v>#VALUE!</v>
      </c>
      <c r="O16" s="96" t="e">
        <f t="shared" si="15"/>
        <v>#VALUE!</v>
      </c>
      <c r="P16" s="96" t="e">
        <f t="shared" si="15"/>
        <v>#VALUE!</v>
      </c>
      <c r="Q16" s="96" t="e">
        <f t="shared" si="16"/>
        <v>#VALUE!</v>
      </c>
      <c r="R16" s="97" t="e">
        <f>COUNTIF(GEGEL,"خ1")</f>
        <v>#VALUE!</v>
      </c>
      <c r="S16" s="97" t="e">
        <f>COUNTIF(GEGEL,"خ2")</f>
        <v>#VALUE!</v>
      </c>
      <c r="T16" s="97" t="e">
        <f t="shared" si="17"/>
        <v>#VALUE!</v>
      </c>
      <c r="U16" s="98" t="e">
        <f t="shared" si="18"/>
        <v>#VALUE!</v>
      </c>
      <c r="V16" s="98" t="e">
        <f t="shared" si="18"/>
        <v>#VALUE!</v>
      </c>
      <c r="W16" s="98" t="e">
        <f t="shared" si="19"/>
        <v>#VALUE!</v>
      </c>
      <c r="X16" s="336"/>
      <c r="Y16" s="336"/>
      <c r="Z16" s="346"/>
      <c r="AA16" s="336"/>
      <c r="AB16" s="346"/>
      <c r="AC16" s="336"/>
      <c r="AD16" s="346"/>
      <c r="AE16" s="336"/>
      <c r="AF16" s="346"/>
      <c r="AG16" s="336"/>
      <c r="AH16" s="346"/>
    </row>
    <row r="17" spans="1:34" ht="17.45" customHeight="1">
      <c r="A17" s="317" t="s">
        <v>212</v>
      </c>
      <c r="B17" s="317"/>
      <c r="C17" s="92" t="e">
        <f>COUNTIF(SE2X,"ذ")</f>
        <v>#VALUE!</v>
      </c>
      <c r="D17" s="92" t="e">
        <f>COUNTIF(SE2X,"أ")</f>
        <v>#VALUE!</v>
      </c>
      <c r="E17" s="92" t="e">
        <f t="shared" si="11"/>
        <v>#VALUE!</v>
      </c>
      <c r="F17" s="93" t="e">
        <f>COUNTIF(SE2X,"ع1")</f>
        <v>#VALUE!</v>
      </c>
      <c r="G17" s="93" t="e">
        <f>COUNTIF(SE2X,"ع2")</f>
        <v>#VALUE!</v>
      </c>
      <c r="H17" s="93" t="e">
        <f t="shared" si="12"/>
        <v>#VALUE!</v>
      </c>
      <c r="I17" s="94" t="e">
        <f>COUNTIF(SE2X,"م1")</f>
        <v>#VALUE!</v>
      </c>
      <c r="J17" s="94" t="e">
        <f>COUNTIF(SE2X,"م2")</f>
        <v>#VALUE!</v>
      </c>
      <c r="K17" s="94" t="e">
        <f t="shared" si="13"/>
        <v>#VALUE!</v>
      </c>
      <c r="L17" s="95" t="e">
        <f>COUNTIF(SE2X,"ن د1")</f>
        <v>#VALUE!</v>
      </c>
      <c r="M17" s="95" t="e">
        <f>COUNTIF(SE2X,"ن د2")</f>
        <v>#VALUE!</v>
      </c>
      <c r="N17" s="95" t="e">
        <f t="shared" si="14"/>
        <v>#VALUE!</v>
      </c>
      <c r="O17" s="96" t="e">
        <f t="shared" si="15"/>
        <v>#VALUE!</v>
      </c>
      <c r="P17" s="96" t="e">
        <f t="shared" si="15"/>
        <v>#VALUE!</v>
      </c>
      <c r="Q17" s="96" t="e">
        <f t="shared" si="16"/>
        <v>#VALUE!</v>
      </c>
      <c r="R17" s="97" t="e">
        <f>COUNTIF(SE2X,"خ1")</f>
        <v>#VALUE!</v>
      </c>
      <c r="S17" s="97" t="e">
        <f>COUNTIF(SE2X,"خ2")</f>
        <v>#VALUE!</v>
      </c>
      <c r="T17" s="97" t="e">
        <f t="shared" si="17"/>
        <v>#VALUE!</v>
      </c>
      <c r="U17" s="98" t="e">
        <f t="shared" si="18"/>
        <v>#VALUE!</v>
      </c>
      <c r="V17" s="98" t="e">
        <f t="shared" si="18"/>
        <v>#VALUE!</v>
      </c>
      <c r="W17" s="98" t="e">
        <f t="shared" si="19"/>
        <v>#VALUE!</v>
      </c>
      <c r="X17" s="148"/>
      <c r="Y17" s="145">
        <v>6</v>
      </c>
      <c r="Z17" s="149"/>
      <c r="AA17" s="145">
        <v>7</v>
      </c>
      <c r="AB17" s="149"/>
      <c r="AC17" s="145">
        <v>4</v>
      </c>
      <c r="AD17" s="149"/>
      <c r="AE17" s="145">
        <v>7</v>
      </c>
      <c r="AF17" s="149"/>
      <c r="AG17" s="145">
        <v>6</v>
      </c>
      <c r="AH17" s="149"/>
    </row>
    <row r="18" spans="1:34" ht="17.45" customHeight="1">
      <c r="A18" s="317" t="s">
        <v>213</v>
      </c>
      <c r="B18" s="317"/>
      <c r="C18" s="92" t="e">
        <f>COUNTIF(SE2XX,"ذ")</f>
        <v>#VALUE!</v>
      </c>
      <c r="D18" s="92" t="e">
        <f>COUNTIF(SE2XX,"أ")</f>
        <v>#VALUE!</v>
      </c>
      <c r="E18" s="92" t="e">
        <f>SUM(C18:D18)</f>
        <v>#VALUE!</v>
      </c>
      <c r="F18" s="93" t="e">
        <f>COUNTIF(SE2XX,"ع1")</f>
        <v>#VALUE!</v>
      </c>
      <c r="G18" s="93" t="e">
        <f>COUNTIF(SE2XX,"ع2")</f>
        <v>#VALUE!</v>
      </c>
      <c r="H18" s="93" t="e">
        <f t="shared" si="12"/>
        <v>#VALUE!</v>
      </c>
      <c r="I18" s="94" t="e">
        <f>COUNTIF(SE2XX,"م1")</f>
        <v>#VALUE!</v>
      </c>
      <c r="J18" s="94" t="e">
        <f>COUNTIF(SE2XX,"م2")</f>
        <v>#VALUE!</v>
      </c>
      <c r="K18" s="94" t="e">
        <f t="shared" si="13"/>
        <v>#VALUE!</v>
      </c>
      <c r="L18" s="95" t="e">
        <f>COUNTIF(SE2XX,"ن د1")</f>
        <v>#VALUE!</v>
      </c>
      <c r="M18" s="95" t="e">
        <f>COUNTIF(SE2XX,"ن د2")</f>
        <v>#VALUE!</v>
      </c>
      <c r="N18" s="95" t="e">
        <f t="shared" si="14"/>
        <v>#VALUE!</v>
      </c>
      <c r="O18" s="96" t="e">
        <f t="shared" si="15"/>
        <v>#VALUE!</v>
      </c>
      <c r="P18" s="96" t="e">
        <f t="shared" si="15"/>
        <v>#VALUE!</v>
      </c>
      <c r="Q18" s="96" t="e">
        <f t="shared" si="16"/>
        <v>#VALUE!</v>
      </c>
      <c r="R18" s="97" t="e">
        <f>COUNTIF(SE2XX,"خ1")</f>
        <v>#VALUE!</v>
      </c>
      <c r="S18" s="97" t="e">
        <f>COUNTIF(SE2XX,"خ2")</f>
        <v>#VALUE!</v>
      </c>
      <c r="T18" s="97" t="e">
        <f t="shared" si="17"/>
        <v>#VALUE!</v>
      </c>
      <c r="U18" s="98" t="e">
        <f t="shared" si="18"/>
        <v>#VALUE!</v>
      </c>
      <c r="V18" s="98" t="e">
        <f t="shared" si="18"/>
        <v>#VALUE!</v>
      </c>
      <c r="W18" s="98" t="e">
        <f t="shared" si="19"/>
        <v>#VALUE!</v>
      </c>
      <c r="X18" s="148"/>
      <c r="Y18" s="145">
        <v>7</v>
      </c>
      <c r="Z18" s="149"/>
      <c r="AA18" s="145">
        <v>7</v>
      </c>
      <c r="AB18" s="149"/>
      <c r="AC18" s="145">
        <v>4</v>
      </c>
      <c r="AD18" s="149"/>
      <c r="AE18" s="145">
        <v>6</v>
      </c>
      <c r="AF18" s="149"/>
      <c r="AG18" s="145">
        <v>6</v>
      </c>
      <c r="AH18" s="149"/>
    </row>
    <row r="19" spans="1:34" ht="17.45" customHeight="1">
      <c r="A19" s="317" t="s">
        <v>34</v>
      </c>
      <c r="B19" s="317"/>
      <c r="C19" s="92" t="e">
        <f>COUNTIF(GE2ST,"ذ")</f>
        <v>#VALUE!</v>
      </c>
      <c r="D19" s="92" t="e">
        <f>COUNTIF(GE2ST,"أ")</f>
        <v>#VALUE!</v>
      </c>
      <c r="E19" s="92" t="e">
        <f t="shared" si="11"/>
        <v>#VALUE!</v>
      </c>
      <c r="F19" s="93" t="e">
        <f>COUNTIF(GE2ST,"ع1")</f>
        <v>#VALUE!</v>
      </c>
      <c r="G19" s="93" t="e">
        <f>COUNTIF(GE2ST,"ع2")</f>
        <v>#VALUE!</v>
      </c>
      <c r="H19" s="93" t="e">
        <f t="shared" si="12"/>
        <v>#VALUE!</v>
      </c>
      <c r="I19" s="94" t="e">
        <f>COUNTIF(GE2ST,"م1")</f>
        <v>#VALUE!</v>
      </c>
      <c r="J19" s="94" t="e">
        <f>COUNTIF(GE2ST,"م2")</f>
        <v>#VALUE!</v>
      </c>
      <c r="K19" s="94" t="e">
        <f t="shared" si="13"/>
        <v>#VALUE!</v>
      </c>
      <c r="L19" s="95" t="e">
        <f>COUNTIF(GE2ST,"ن د1")</f>
        <v>#VALUE!</v>
      </c>
      <c r="M19" s="95" t="e">
        <f>COUNTIF(GE2ST,"ن د2")</f>
        <v>#VALUE!</v>
      </c>
      <c r="N19" s="95" t="e">
        <f t="shared" si="14"/>
        <v>#VALUE!</v>
      </c>
      <c r="O19" s="96" t="e">
        <f t="shared" si="15"/>
        <v>#VALUE!</v>
      </c>
      <c r="P19" s="96" t="e">
        <f t="shared" si="15"/>
        <v>#VALUE!</v>
      </c>
      <c r="Q19" s="96" t="e">
        <f t="shared" si="16"/>
        <v>#VALUE!</v>
      </c>
      <c r="R19" s="97" t="e">
        <f>COUNTIF(GE2ST,"خ1")</f>
        <v>#VALUE!</v>
      </c>
      <c r="S19" s="97" t="e">
        <f>COUNTIF(GE2ST,"خ2")</f>
        <v>#VALUE!</v>
      </c>
      <c r="T19" s="97" t="e">
        <f t="shared" si="17"/>
        <v>#VALUE!</v>
      </c>
      <c r="U19" s="98" t="e">
        <f t="shared" si="18"/>
        <v>#VALUE!</v>
      </c>
      <c r="V19" s="98" t="e">
        <f t="shared" si="18"/>
        <v>#VALUE!</v>
      </c>
      <c r="W19" s="98" t="e">
        <f t="shared" si="19"/>
        <v>#VALUE!</v>
      </c>
      <c r="X19" s="148"/>
      <c r="Y19" s="145">
        <v>7</v>
      </c>
      <c r="Z19" s="149"/>
      <c r="AA19" s="145">
        <v>6</v>
      </c>
      <c r="AB19" s="149"/>
      <c r="AC19" s="145">
        <v>4</v>
      </c>
      <c r="AD19" s="149"/>
      <c r="AE19" s="145">
        <v>7</v>
      </c>
      <c r="AF19" s="149"/>
      <c r="AG19" s="145">
        <v>6</v>
      </c>
      <c r="AH19" s="149"/>
    </row>
    <row r="20" spans="1:34" ht="17.45" customHeight="1">
      <c r="A20" s="325" t="s">
        <v>214</v>
      </c>
      <c r="B20" s="326"/>
      <c r="C20" s="92" t="e">
        <f>COUNTIF(MM,"ذ")</f>
        <v>#VALUE!</v>
      </c>
      <c r="D20" s="92">
        <v>23</v>
      </c>
      <c r="E20" s="92" t="e">
        <f>SUM(C20:D20)</f>
        <v>#VALUE!</v>
      </c>
      <c r="F20" s="93" t="e">
        <f>COUNTIF(MM,"ع1")</f>
        <v>#VALUE!</v>
      </c>
      <c r="G20" s="93" t="e">
        <f>COUNTIF(MM,"ع2")</f>
        <v>#VALUE!</v>
      </c>
      <c r="H20" s="93">
        <v>5</v>
      </c>
      <c r="I20" s="94" t="e">
        <f>COUNTIF(MM,"م1")</f>
        <v>#VALUE!</v>
      </c>
      <c r="J20" s="94" t="e">
        <f>COUNTIF(MM,"م2")</f>
        <v>#VALUE!</v>
      </c>
      <c r="K20" s="94" t="e">
        <f t="shared" si="13"/>
        <v>#VALUE!</v>
      </c>
      <c r="L20" s="95" t="e">
        <f>COUNTIF(MM,"ن د1")</f>
        <v>#VALUE!</v>
      </c>
      <c r="M20" s="95" t="e">
        <f>COUNTIF(MM,"ن د2")</f>
        <v>#VALUE!</v>
      </c>
      <c r="N20" s="95" t="e">
        <f t="shared" si="14"/>
        <v>#VALUE!</v>
      </c>
      <c r="O20" s="96" t="e">
        <f t="shared" si="15"/>
        <v>#VALUE!</v>
      </c>
      <c r="P20" s="96" t="e">
        <f t="shared" si="15"/>
        <v>#VALUE!</v>
      </c>
      <c r="Q20" s="96" t="e">
        <f t="shared" si="16"/>
        <v>#VALUE!</v>
      </c>
      <c r="R20" s="97" t="e">
        <f>COUNTIF(MM,"خ1")</f>
        <v>#VALUE!</v>
      </c>
      <c r="S20" s="97">
        <v>7</v>
      </c>
      <c r="T20" s="97" t="e">
        <f t="shared" si="17"/>
        <v>#VALUE!</v>
      </c>
      <c r="U20" s="98" t="e">
        <f t="shared" si="18"/>
        <v>#VALUE!</v>
      </c>
      <c r="V20" s="98" t="e">
        <f t="shared" si="18"/>
        <v>#VALUE!</v>
      </c>
      <c r="W20" s="98" t="e">
        <f t="shared" si="19"/>
        <v>#VALUE!</v>
      </c>
      <c r="X20" s="148"/>
      <c r="Y20" s="145">
        <v>6</v>
      </c>
      <c r="Z20" s="149"/>
      <c r="AA20" s="145">
        <v>7</v>
      </c>
      <c r="AB20" s="149"/>
      <c r="AC20" s="145">
        <v>4</v>
      </c>
      <c r="AD20" s="149"/>
      <c r="AE20" s="145">
        <v>7</v>
      </c>
      <c r="AF20" s="149"/>
      <c r="AG20" s="145">
        <v>6</v>
      </c>
      <c r="AH20" s="149"/>
    </row>
    <row r="21" spans="1:34" ht="17.45" customHeight="1">
      <c r="A21" s="317" t="s">
        <v>140</v>
      </c>
      <c r="B21" s="317"/>
      <c r="C21" s="92" t="e">
        <f>COUNTIF(LP2H,"ذ")</f>
        <v>#VALUE!</v>
      </c>
      <c r="D21" s="92" t="e">
        <f>COUNTIF(LP2H,"أ")</f>
        <v>#VALUE!</v>
      </c>
      <c r="E21" s="92" t="e">
        <f t="shared" si="11"/>
        <v>#VALUE!</v>
      </c>
      <c r="F21" s="93" t="e">
        <f>COUNTIF(LP2H,"ع1")</f>
        <v>#VALUE!</v>
      </c>
      <c r="G21" s="93" t="e">
        <f>COUNTIF(LP2H,"ع2")</f>
        <v>#VALUE!</v>
      </c>
      <c r="H21" s="93" t="e">
        <f t="shared" si="12"/>
        <v>#VALUE!</v>
      </c>
      <c r="I21" s="94" t="e">
        <f>COUNTIF(LP2H,"م1")</f>
        <v>#VALUE!</v>
      </c>
      <c r="J21" s="94" t="e">
        <f>COUNTIF(LP2H,"م2")</f>
        <v>#VALUE!</v>
      </c>
      <c r="K21" s="94" t="e">
        <f t="shared" si="13"/>
        <v>#VALUE!</v>
      </c>
      <c r="L21" s="95" t="e">
        <f>COUNTIF(LP2H,"ن د1")</f>
        <v>#VALUE!</v>
      </c>
      <c r="M21" s="95" t="e">
        <f>COUNTIF(LP2H,"ن د2")</f>
        <v>#VALUE!</v>
      </c>
      <c r="N21" s="95" t="e">
        <f t="shared" si="14"/>
        <v>#VALUE!</v>
      </c>
      <c r="O21" s="96" t="e">
        <f t="shared" si="15"/>
        <v>#VALUE!</v>
      </c>
      <c r="P21" s="96" t="e">
        <f t="shared" si="15"/>
        <v>#VALUE!</v>
      </c>
      <c r="Q21" s="96" t="e">
        <f t="shared" si="16"/>
        <v>#VALUE!</v>
      </c>
      <c r="R21" s="97" t="e">
        <f>COUNTIF(LP2H,"خ1")</f>
        <v>#VALUE!</v>
      </c>
      <c r="S21" s="97" t="e">
        <f>COUNTIF(LP2H,"خ2")</f>
        <v>#VALUE!</v>
      </c>
      <c r="T21" s="97" t="e">
        <f t="shared" si="17"/>
        <v>#VALUE!</v>
      </c>
      <c r="U21" s="98" t="e">
        <f t="shared" si="18"/>
        <v>#VALUE!</v>
      </c>
      <c r="V21" s="98" t="e">
        <f t="shared" si="18"/>
        <v>#VALUE!</v>
      </c>
      <c r="W21" s="98" t="e">
        <f t="shared" si="19"/>
        <v>#VALUE!</v>
      </c>
      <c r="X21" s="148"/>
      <c r="Y21" s="145">
        <v>7</v>
      </c>
      <c r="Z21" s="149"/>
      <c r="AA21" s="145">
        <v>6</v>
      </c>
      <c r="AB21" s="149"/>
      <c r="AC21" s="145">
        <v>4</v>
      </c>
      <c r="AD21" s="149"/>
      <c r="AE21" s="145">
        <v>7</v>
      </c>
      <c r="AF21" s="149"/>
      <c r="AG21" s="145">
        <v>6</v>
      </c>
      <c r="AH21" s="149"/>
    </row>
    <row r="22" spans="1:34" ht="21" customHeight="1">
      <c r="A22" s="317"/>
      <c r="B22" s="317"/>
      <c r="C22" s="92" t="e">
        <f>COUNTIF(LE2R,"ذ")</f>
        <v>#VALUE!</v>
      </c>
      <c r="D22" s="92" t="e">
        <f>COUNTIF(LE2R,"أ")</f>
        <v>#VALUE!</v>
      </c>
      <c r="E22" s="92" t="e">
        <f t="shared" si="11"/>
        <v>#VALUE!</v>
      </c>
      <c r="F22" s="93" t="e">
        <f>COUNTIF(LE2R,"ع1")</f>
        <v>#VALUE!</v>
      </c>
      <c r="G22" s="93" t="e">
        <f>COUNTIF(LE2R,"ع2")</f>
        <v>#VALUE!</v>
      </c>
      <c r="H22" s="93" t="e">
        <f t="shared" si="12"/>
        <v>#VALUE!</v>
      </c>
      <c r="I22" s="94" t="e">
        <f>COUNTIF(LE2R,"م1")</f>
        <v>#VALUE!</v>
      </c>
      <c r="J22" s="94" t="e">
        <f>COUNTIF(LE2R,"م2")</f>
        <v>#VALUE!</v>
      </c>
      <c r="K22" s="94" t="e">
        <f t="shared" si="13"/>
        <v>#VALUE!</v>
      </c>
      <c r="L22" s="95" t="e">
        <f>COUNTIF(LE2R,"ن د1")</f>
        <v>#VALUE!</v>
      </c>
      <c r="M22" s="95" t="e">
        <f>COUNTIF(LE2R,"ن د2")</f>
        <v>#VALUE!</v>
      </c>
      <c r="N22" s="95" t="e">
        <f t="shared" si="14"/>
        <v>#VALUE!</v>
      </c>
      <c r="O22" s="96" t="e">
        <f t="shared" si="15"/>
        <v>#VALUE!</v>
      </c>
      <c r="P22" s="96" t="e">
        <f t="shared" si="15"/>
        <v>#VALUE!</v>
      </c>
      <c r="Q22" s="96" t="e">
        <f t="shared" si="16"/>
        <v>#VALUE!</v>
      </c>
      <c r="R22" s="97" t="e">
        <f>COUNTIF(LE2R,"خ1")</f>
        <v>#VALUE!</v>
      </c>
      <c r="S22" s="97" t="e">
        <f>COUNTIF(LE2R,"خ2")</f>
        <v>#VALUE!</v>
      </c>
      <c r="T22" s="97" t="e">
        <f t="shared" si="17"/>
        <v>#VALUE!</v>
      </c>
      <c r="U22" s="98" t="e">
        <f t="shared" si="18"/>
        <v>#VALUE!</v>
      </c>
      <c r="V22" s="98" t="e">
        <f t="shared" si="18"/>
        <v>#VALUE!</v>
      </c>
      <c r="W22" s="98" t="e">
        <f t="shared" si="19"/>
        <v>#VALUE!</v>
      </c>
      <c r="X22" s="159"/>
      <c r="Y22" s="342">
        <f>SUM(Y15:Y21)</f>
        <v>40</v>
      </c>
      <c r="Z22" s="342" t="e">
        <f>Y22*W23</f>
        <v>#VALUE!</v>
      </c>
      <c r="AA22" s="342">
        <f t="shared" ref="AA22:AG22" si="20">SUM(AA15:AA21)</f>
        <v>41</v>
      </c>
      <c r="AB22" s="342" t="e">
        <f>AA22*W23</f>
        <v>#VALUE!</v>
      </c>
      <c r="AC22" s="342">
        <f t="shared" si="20"/>
        <v>24</v>
      </c>
      <c r="AD22" s="342" t="e">
        <f>AC22*W23</f>
        <v>#VALUE!</v>
      </c>
      <c r="AE22" s="342">
        <f t="shared" si="20"/>
        <v>42</v>
      </c>
      <c r="AF22" s="342" t="e">
        <f>AE22*W23</f>
        <v>#VALUE!</v>
      </c>
      <c r="AG22" s="342">
        <f t="shared" si="20"/>
        <v>36</v>
      </c>
      <c r="AH22" s="342" t="e">
        <f>AG22*W23</f>
        <v>#VALUE!</v>
      </c>
    </row>
    <row r="23" spans="1:34" ht="20.25" customHeight="1">
      <c r="A23" s="338" t="s">
        <v>215</v>
      </c>
      <c r="B23" s="338"/>
      <c r="C23" s="100" t="e">
        <f t="shared" ref="C23:W23" si="21">SUM(C15:C22)</f>
        <v>#VALUE!</v>
      </c>
      <c r="D23" s="100" t="e">
        <f t="shared" si="21"/>
        <v>#VALUE!</v>
      </c>
      <c r="E23" s="100" t="e">
        <f t="shared" si="21"/>
        <v>#VALUE!</v>
      </c>
      <c r="F23" s="100" t="e">
        <f t="shared" si="21"/>
        <v>#VALUE!</v>
      </c>
      <c r="G23" s="100" t="e">
        <f t="shared" si="21"/>
        <v>#VALUE!</v>
      </c>
      <c r="H23" s="100" t="e">
        <f t="shared" si="21"/>
        <v>#VALUE!</v>
      </c>
      <c r="I23" s="100" t="e">
        <f t="shared" si="21"/>
        <v>#VALUE!</v>
      </c>
      <c r="J23" s="100" t="e">
        <f t="shared" si="21"/>
        <v>#VALUE!</v>
      </c>
      <c r="K23" s="100" t="e">
        <f t="shared" si="21"/>
        <v>#VALUE!</v>
      </c>
      <c r="L23" s="100" t="e">
        <f t="shared" si="21"/>
        <v>#VALUE!</v>
      </c>
      <c r="M23" s="100" t="e">
        <f t="shared" si="21"/>
        <v>#VALUE!</v>
      </c>
      <c r="N23" s="100" t="e">
        <f t="shared" si="21"/>
        <v>#VALUE!</v>
      </c>
      <c r="O23" s="100" t="e">
        <f t="shared" si="21"/>
        <v>#VALUE!</v>
      </c>
      <c r="P23" s="100" t="e">
        <f t="shared" si="21"/>
        <v>#VALUE!</v>
      </c>
      <c r="Q23" s="100" t="e">
        <f t="shared" si="21"/>
        <v>#VALUE!</v>
      </c>
      <c r="R23" s="100" t="e">
        <f t="shared" si="21"/>
        <v>#VALUE!</v>
      </c>
      <c r="S23" s="100" t="e">
        <f t="shared" si="21"/>
        <v>#VALUE!</v>
      </c>
      <c r="T23" s="100" t="e">
        <f t="shared" si="21"/>
        <v>#VALUE!</v>
      </c>
      <c r="U23" s="101" t="e">
        <f t="shared" si="21"/>
        <v>#VALUE!</v>
      </c>
      <c r="V23" s="101" t="e">
        <f t="shared" si="21"/>
        <v>#VALUE!</v>
      </c>
      <c r="W23" s="101" t="e">
        <f t="shared" si="21"/>
        <v>#VALUE!</v>
      </c>
      <c r="X23" s="160"/>
      <c r="Y23" s="343"/>
      <c r="Z23" s="343"/>
      <c r="AA23" s="343"/>
      <c r="AB23" s="343"/>
      <c r="AC23" s="343"/>
      <c r="AD23" s="343"/>
      <c r="AE23" s="343"/>
      <c r="AF23" s="343"/>
      <c r="AG23" s="343"/>
      <c r="AH23" s="343"/>
    </row>
    <row r="24" spans="1:34" ht="17.45" customHeight="1">
      <c r="A24" s="317" t="s">
        <v>216</v>
      </c>
      <c r="B24" s="317"/>
      <c r="C24" s="92" t="e">
        <f>COUNTIF(TC,"ذ")</f>
        <v>#REF!</v>
      </c>
      <c r="D24" s="92" t="e">
        <f>COUNTIF(TC,"أ")</f>
        <v>#REF!</v>
      </c>
      <c r="E24" s="92" t="e">
        <f t="shared" ref="E24:E30" si="22">SUM(C24:D24)</f>
        <v>#REF!</v>
      </c>
      <c r="F24" s="93" t="e">
        <f>COUNTIF(TC,"ع1")</f>
        <v>#REF!</v>
      </c>
      <c r="G24" s="93" t="e">
        <f>COUNTIF(TC,"ع2")</f>
        <v>#REF!</v>
      </c>
      <c r="H24" s="93" t="e">
        <f t="shared" ref="H24:H30" si="23">SUM(F24:G24)</f>
        <v>#REF!</v>
      </c>
      <c r="I24" s="94" t="e">
        <f>COUNTIF(TC,"م1")</f>
        <v>#REF!</v>
      </c>
      <c r="J24" s="94" t="e">
        <f>COUNTIF(TC,"م2")</f>
        <v>#REF!</v>
      </c>
      <c r="K24" s="94" t="e">
        <f t="shared" ref="K24:K30" si="24">SUM(I24:J24)</f>
        <v>#REF!</v>
      </c>
      <c r="L24" s="95" t="e">
        <f>COUNTIF(TC,"ن د1")</f>
        <v>#REF!</v>
      </c>
      <c r="M24" s="95" t="e">
        <f>COUNTIF(TC,"ن د2")</f>
        <v>#REF!</v>
      </c>
      <c r="N24" s="95" t="e">
        <f t="shared" ref="N24:N30" si="25">SUM(L24:M24)</f>
        <v>#REF!</v>
      </c>
      <c r="O24" s="96" t="e">
        <f t="shared" ref="O24:P30" si="26">SUM(I24+L24)</f>
        <v>#REF!</v>
      </c>
      <c r="P24" s="96" t="e">
        <f t="shared" si="26"/>
        <v>#REF!</v>
      </c>
      <c r="Q24" s="96" t="e">
        <f t="shared" ref="Q24:Q30" si="27">SUM(O24:P24)</f>
        <v>#REF!</v>
      </c>
      <c r="R24" s="97" t="e">
        <f>COUNTIF(TC,"خ1")</f>
        <v>#REF!</v>
      </c>
      <c r="S24" s="97" t="e">
        <f>COUNTIF(TC,"خ2")</f>
        <v>#REF!</v>
      </c>
      <c r="T24" s="97" t="e">
        <f t="shared" ref="T24:T30" si="28">SUM(R24:S24)</f>
        <v>#REF!</v>
      </c>
      <c r="U24" s="98" t="e">
        <f t="shared" ref="U24:V30" si="29">SUM(O24+R24)</f>
        <v>#REF!</v>
      </c>
      <c r="V24" s="98" t="e">
        <f t="shared" si="29"/>
        <v>#REF!</v>
      </c>
      <c r="W24" s="98" t="e">
        <f t="shared" ref="W24:W30" si="30">SUM(U24:V24)</f>
        <v>#REF!</v>
      </c>
      <c r="X24" s="148"/>
      <c r="Y24" s="145">
        <v>8</v>
      </c>
      <c r="Z24" s="150"/>
      <c r="AA24" s="145">
        <v>7</v>
      </c>
      <c r="AB24" s="150"/>
      <c r="AC24" s="145">
        <v>4</v>
      </c>
      <c r="AD24" s="150"/>
      <c r="AE24" s="145">
        <v>8</v>
      </c>
      <c r="AF24" s="150"/>
      <c r="AG24" s="145">
        <v>6</v>
      </c>
      <c r="AH24" s="150"/>
    </row>
    <row r="25" spans="1:34" ht="17.45" customHeight="1">
      <c r="A25" s="317" t="s">
        <v>217</v>
      </c>
      <c r="B25" s="317"/>
      <c r="C25" s="92" t="e">
        <f>COUNTIF(TT,"ذ")</f>
        <v>#REF!</v>
      </c>
      <c r="D25" s="92" t="e">
        <f>COUNTIF(TT,"أ")</f>
        <v>#REF!</v>
      </c>
      <c r="E25" s="92" t="e">
        <f>SUM(C25:D25)</f>
        <v>#REF!</v>
      </c>
      <c r="F25" s="93" t="e">
        <f>COUNTIF(TT,"ع1")</f>
        <v>#REF!</v>
      </c>
      <c r="G25" s="93" t="e">
        <f>COUNTIF(TT,"ع2")</f>
        <v>#REF!</v>
      </c>
      <c r="H25" s="93" t="e">
        <f t="shared" si="23"/>
        <v>#REF!</v>
      </c>
      <c r="I25" s="94" t="e">
        <f>COUNTIF(TT,"م1")</f>
        <v>#REF!</v>
      </c>
      <c r="J25" s="94" t="e">
        <f>COUNTIF(TT,"م2")</f>
        <v>#REF!</v>
      </c>
      <c r="K25" s="94" t="e">
        <f t="shared" si="24"/>
        <v>#REF!</v>
      </c>
      <c r="L25" s="95" t="e">
        <f>COUNTIF(TT,"ن د1")</f>
        <v>#REF!</v>
      </c>
      <c r="M25" s="95" t="e">
        <f>COUNTIF(TT,"ن د2")</f>
        <v>#REF!</v>
      </c>
      <c r="N25" s="95" t="e">
        <f t="shared" si="25"/>
        <v>#REF!</v>
      </c>
      <c r="O25" s="96" t="e">
        <f t="shared" si="26"/>
        <v>#REF!</v>
      </c>
      <c r="P25" s="96" t="e">
        <f t="shared" si="26"/>
        <v>#REF!</v>
      </c>
      <c r="Q25" s="96" t="e">
        <f t="shared" si="27"/>
        <v>#REF!</v>
      </c>
      <c r="R25" s="97" t="e">
        <f>COUNTIF(TT,"خ1")</f>
        <v>#REF!</v>
      </c>
      <c r="S25" s="97" t="e">
        <f>COUNTIF(TT,"خ2")</f>
        <v>#REF!</v>
      </c>
      <c r="T25" s="97" t="e">
        <f t="shared" si="28"/>
        <v>#REF!</v>
      </c>
      <c r="U25" s="98" t="e">
        <f t="shared" si="29"/>
        <v>#REF!</v>
      </c>
      <c r="V25" s="98" t="e">
        <f t="shared" si="29"/>
        <v>#REF!</v>
      </c>
      <c r="W25" s="98" t="e">
        <f t="shared" si="30"/>
        <v>#REF!</v>
      </c>
      <c r="X25" s="148"/>
      <c r="Y25" s="145">
        <v>8</v>
      </c>
      <c r="Z25" s="150"/>
      <c r="AA25" s="145">
        <v>7</v>
      </c>
      <c r="AB25" s="150"/>
      <c r="AC25" s="145">
        <v>4</v>
      </c>
      <c r="AD25" s="150"/>
      <c r="AE25" s="145">
        <v>8</v>
      </c>
      <c r="AF25" s="150"/>
      <c r="AG25" s="145">
        <v>6</v>
      </c>
      <c r="AH25" s="150"/>
    </row>
    <row r="26" spans="1:34" ht="17.45" customHeight="1">
      <c r="A26" s="317" t="s">
        <v>218</v>
      </c>
      <c r="B26" s="317"/>
      <c r="C26" s="92" t="e">
        <f>COUNTIF(TTT,"ذ")</f>
        <v>#REF!</v>
      </c>
      <c r="D26" s="92" t="e">
        <f>COUNTIF(TTT,"أ")</f>
        <v>#REF!</v>
      </c>
      <c r="E26" s="92" t="e">
        <f>SUM(C26:D26)</f>
        <v>#REF!</v>
      </c>
      <c r="F26" s="93" t="e">
        <f>COUNTIF(TTT,"ع1")</f>
        <v>#REF!</v>
      </c>
      <c r="G26" s="93" t="e">
        <f>COUNTIF(TTT,"ع2")</f>
        <v>#REF!</v>
      </c>
      <c r="H26" s="93" t="e">
        <f t="shared" si="23"/>
        <v>#REF!</v>
      </c>
      <c r="I26" s="94" t="e">
        <f>COUNTIF(TTT,"م1")</f>
        <v>#REF!</v>
      </c>
      <c r="J26" s="94" t="e">
        <f>COUNTIF(TTT,"م2")</f>
        <v>#REF!</v>
      </c>
      <c r="K26" s="94" t="e">
        <f t="shared" si="24"/>
        <v>#REF!</v>
      </c>
      <c r="L26" s="95" t="e">
        <f>COUNTIF(TTT,"ن د1")</f>
        <v>#REF!</v>
      </c>
      <c r="M26" s="95" t="e">
        <f>COUNTIF(TTT,"ن د2")</f>
        <v>#REF!</v>
      </c>
      <c r="N26" s="95" t="e">
        <f t="shared" si="25"/>
        <v>#REF!</v>
      </c>
      <c r="O26" s="96" t="e">
        <f t="shared" si="26"/>
        <v>#REF!</v>
      </c>
      <c r="P26" s="96" t="e">
        <f t="shared" si="26"/>
        <v>#REF!</v>
      </c>
      <c r="Q26" s="96" t="e">
        <f t="shared" si="27"/>
        <v>#REF!</v>
      </c>
      <c r="R26" s="97" t="e">
        <f>COUNTIF(TTT,"خ1")</f>
        <v>#REF!</v>
      </c>
      <c r="S26" s="97" t="e">
        <f>COUNTIF(TTT,"خ2")</f>
        <v>#REF!</v>
      </c>
      <c r="T26" s="97" t="e">
        <f t="shared" si="28"/>
        <v>#REF!</v>
      </c>
      <c r="U26" s="98" t="e">
        <f t="shared" si="29"/>
        <v>#REF!</v>
      </c>
      <c r="V26" s="98" t="e">
        <f t="shared" si="29"/>
        <v>#REF!</v>
      </c>
      <c r="W26" s="98" t="e">
        <f t="shared" si="30"/>
        <v>#REF!</v>
      </c>
      <c r="X26" s="148"/>
      <c r="Y26" s="145">
        <v>8</v>
      </c>
      <c r="Z26" s="150"/>
      <c r="AA26" s="145">
        <v>8</v>
      </c>
      <c r="AB26" s="150"/>
      <c r="AC26" s="145">
        <v>4</v>
      </c>
      <c r="AD26" s="150"/>
      <c r="AE26" s="145">
        <v>7</v>
      </c>
      <c r="AF26" s="150"/>
      <c r="AG26" s="145">
        <v>6</v>
      </c>
      <c r="AH26" s="150"/>
    </row>
    <row r="27" spans="1:34" ht="17.45" customHeight="1">
      <c r="A27" s="317" t="s">
        <v>219</v>
      </c>
      <c r="B27" s="317"/>
      <c r="C27" s="92" t="e">
        <f>COUNTIF(TTTT,"ذ")</f>
        <v>#REF!</v>
      </c>
      <c r="D27" s="92" t="e">
        <f>COUNTIF(TTTT,"أ")</f>
        <v>#REF!</v>
      </c>
      <c r="E27" s="92" t="e">
        <f>SUM(C27:D27)</f>
        <v>#REF!</v>
      </c>
      <c r="F27" s="93" t="e">
        <f>COUNTIF(TTTT,"ع1")</f>
        <v>#REF!</v>
      </c>
      <c r="G27" s="93" t="e">
        <f>COUNTIF(TTTT,"ع2")</f>
        <v>#REF!</v>
      </c>
      <c r="H27" s="93" t="e">
        <f t="shared" si="23"/>
        <v>#REF!</v>
      </c>
      <c r="I27" s="94" t="e">
        <f>COUNTIF(TTTT,"م1")</f>
        <v>#REF!</v>
      </c>
      <c r="J27" s="94" t="e">
        <f>COUNTIF(TTTT,"م2")</f>
        <v>#REF!</v>
      </c>
      <c r="K27" s="94" t="e">
        <f t="shared" si="24"/>
        <v>#REF!</v>
      </c>
      <c r="L27" s="95" t="e">
        <f>COUNTIF(TTTT,"ن د1")</f>
        <v>#REF!</v>
      </c>
      <c r="M27" s="95" t="e">
        <f>COUNTIF(TTTT,"ن د2")</f>
        <v>#REF!</v>
      </c>
      <c r="N27" s="95" t="e">
        <f t="shared" si="25"/>
        <v>#REF!</v>
      </c>
      <c r="O27" s="96" t="e">
        <f t="shared" si="26"/>
        <v>#REF!</v>
      </c>
      <c r="P27" s="96" t="e">
        <f t="shared" si="26"/>
        <v>#REF!</v>
      </c>
      <c r="Q27" s="96" t="e">
        <f t="shared" si="27"/>
        <v>#REF!</v>
      </c>
      <c r="R27" s="97" t="e">
        <f>COUNTIF(TTTT,"خ1")</f>
        <v>#REF!</v>
      </c>
      <c r="S27" s="97" t="e">
        <f>COUNTIF(TTTT,"خ2")</f>
        <v>#REF!</v>
      </c>
      <c r="T27" s="97" t="e">
        <f t="shared" si="28"/>
        <v>#REF!</v>
      </c>
      <c r="U27" s="98" t="e">
        <f t="shared" si="29"/>
        <v>#REF!</v>
      </c>
      <c r="V27" s="98" t="e">
        <f t="shared" si="29"/>
        <v>#REF!</v>
      </c>
      <c r="W27" s="98" t="e">
        <f t="shared" si="30"/>
        <v>#REF!</v>
      </c>
      <c r="X27" s="148"/>
      <c r="Y27" s="145">
        <v>8</v>
      </c>
      <c r="Z27" s="150"/>
      <c r="AA27" s="145">
        <v>7</v>
      </c>
      <c r="AB27" s="150"/>
      <c r="AC27" s="145">
        <v>4</v>
      </c>
      <c r="AD27" s="150"/>
      <c r="AE27" s="145">
        <v>8</v>
      </c>
      <c r="AF27" s="150"/>
      <c r="AG27" s="145">
        <v>6</v>
      </c>
      <c r="AH27" s="150"/>
    </row>
    <row r="28" spans="1:34" ht="17.45" customHeight="1">
      <c r="A28" s="317" t="s">
        <v>220</v>
      </c>
      <c r="B28" s="317"/>
      <c r="C28" s="92" t="e">
        <f>COUNTIF(LTL,"ذ")</f>
        <v>#VALUE!</v>
      </c>
      <c r="D28" s="92" t="e">
        <f>COUNTIF(LTL,"أ")</f>
        <v>#VALUE!</v>
      </c>
      <c r="E28" s="92" t="e">
        <f t="shared" si="22"/>
        <v>#VALUE!</v>
      </c>
      <c r="F28" s="93" t="e">
        <f>COUNTIF(LTL,"ع1")</f>
        <v>#VALUE!</v>
      </c>
      <c r="G28" s="93" t="e">
        <f>COUNTIF(LTL,"ع2")</f>
        <v>#VALUE!</v>
      </c>
      <c r="H28" s="93" t="e">
        <f t="shared" si="23"/>
        <v>#VALUE!</v>
      </c>
      <c r="I28" s="94" t="e">
        <f>COUNTIF(LTL,"م1")</f>
        <v>#VALUE!</v>
      </c>
      <c r="J28" s="94" t="e">
        <f>COUNTIF(LTL,"م2")</f>
        <v>#VALUE!</v>
      </c>
      <c r="K28" s="94" t="e">
        <f t="shared" si="24"/>
        <v>#VALUE!</v>
      </c>
      <c r="L28" s="95" t="e">
        <f>COUNTIF(LTL,"ن د1")</f>
        <v>#VALUE!</v>
      </c>
      <c r="M28" s="95" t="e">
        <f>COUNTIF(LTL,"ن د2")</f>
        <v>#VALUE!</v>
      </c>
      <c r="N28" s="95" t="e">
        <f t="shared" si="25"/>
        <v>#VALUE!</v>
      </c>
      <c r="O28" s="96" t="e">
        <f t="shared" si="26"/>
        <v>#VALUE!</v>
      </c>
      <c r="P28" s="96" t="e">
        <f t="shared" si="26"/>
        <v>#VALUE!</v>
      </c>
      <c r="Q28" s="96" t="e">
        <f t="shared" si="27"/>
        <v>#VALUE!</v>
      </c>
      <c r="R28" s="97" t="e">
        <f>COUNTIF(LTL,"خ1")</f>
        <v>#VALUE!</v>
      </c>
      <c r="S28" s="97" t="e">
        <f>COUNTIF(LTL,"خ2")</f>
        <v>#VALUE!</v>
      </c>
      <c r="T28" s="97" t="e">
        <f t="shared" si="28"/>
        <v>#VALUE!</v>
      </c>
      <c r="U28" s="98" t="e">
        <f t="shared" si="29"/>
        <v>#VALUE!</v>
      </c>
      <c r="V28" s="98" t="e">
        <f t="shared" si="29"/>
        <v>#VALUE!</v>
      </c>
      <c r="W28" s="98" t="e">
        <f t="shared" si="30"/>
        <v>#VALUE!</v>
      </c>
      <c r="X28" s="148"/>
      <c r="Y28" s="145"/>
      <c r="Z28" s="150"/>
      <c r="AA28" s="145"/>
      <c r="AB28" s="150"/>
      <c r="AC28" s="145"/>
      <c r="AD28" s="150"/>
      <c r="AE28" s="145"/>
      <c r="AF28" s="150"/>
      <c r="AG28" s="145"/>
      <c r="AH28" s="150"/>
    </row>
    <row r="29" spans="1:34" ht="17.45" customHeight="1">
      <c r="A29" s="317" t="s">
        <v>221</v>
      </c>
      <c r="B29" s="317"/>
      <c r="C29" s="92" t="e">
        <f>COUNTIF(LCL,"ذ")</f>
        <v>#REF!</v>
      </c>
      <c r="D29" s="92" t="e">
        <f>COUNTIF(LCL,"أ")</f>
        <v>#REF!</v>
      </c>
      <c r="E29" s="92" t="e">
        <f t="shared" si="22"/>
        <v>#REF!</v>
      </c>
      <c r="F29" s="93" t="e">
        <f>COUNTIF(LCL,"ع1")</f>
        <v>#REF!</v>
      </c>
      <c r="G29" s="93" t="e">
        <f>COUNTIF(LCL,"ع2")</f>
        <v>#REF!</v>
      </c>
      <c r="H29" s="93" t="e">
        <f t="shared" si="23"/>
        <v>#REF!</v>
      </c>
      <c r="I29" s="94" t="e">
        <f>COUNTIF(LCL,"م1")</f>
        <v>#REF!</v>
      </c>
      <c r="J29" s="94" t="e">
        <f>COUNTIF(LCL,"م2")</f>
        <v>#REF!</v>
      </c>
      <c r="K29" s="94" t="e">
        <f t="shared" si="24"/>
        <v>#REF!</v>
      </c>
      <c r="L29" s="95" t="e">
        <f>COUNTIF(LCL,"ن د1")</f>
        <v>#REF!</v>
      </c>
      <c r="M29" s="95" t="e">
        <f>COUNTIF(LCL,"ن د2")</f>
        <v>#REF!</v>
      </c>
      <c r="N29" s="95" t="e">
        <f t="shared" si="25"/>
        <v>#REF!</v>
      </c>
      <c r="O29" s="96" t="e">
        <f t="shared" si="26"/>
        <v>#REF!</v>
      </c>
      <c r="P29" s="96" t="e">
        <f t="shared" si="26"/>
        <v>#REF!</v>
      </c>
      <c r="Q29" s="96" t="e">
        <f t="shared" si="27"/>
        <v>#REF!</v>
      </c>
      <c r="R29" s="97" t="e">
        <f>COUNTIF(LCL,"خ1")</f>
        <v>#REF!</v>
      </c>
      <c r="S29" s="97" t="e">
        <f>COUNTIF(LCL,"خ2")</f>
        <v>#REF!</v>
      </c>
      <c r="T29" s="97" t="e">
        <f t="shared" si="28"/>
        <v>#REF!</v>
      </c>
      <c r="U29" s="98" t="e">
        <f t="shared" si="29"/>
        <v>#REF!</v>
      </c>
      <c r="V29" s="98" t="e">
        <f t="shared" si="29"/>
        <v>#REF!</v>
      </c>
      <c r="W29" s="98" t="e">
        <f t="shared" si="30"/>
        <v>#REF!</v>
      </c>
      <c r="X29" s="148"/>
      <c r="Y29" s="145">
        <v>8</v>
      </c>
      <c r="Z29" s="150"/>
      <c r="AA29" s="145">
        <v>8</v>
      </c>
      <c r="AB29" s="150"/>
      <c r="AC29" s="145">
        <v>4</v>
      </c>
      <c r="AD29" s="150"/>
      <c r="AE29" s="145">
        <v>6</v>
      </c>
      <c r="AF29" s="150"/>
      <c r="AG29" s="145">
        <v>6</v>
      </c>
      <c r="AH29" s="150"/>
    </row>
    <row r="30" spans="1:34" ht="17.45" customHeight="1">
      <c r="A30" s="317" t="s">
        <v>222</v>
      </c>
      <c r="B30" s="317"/>
      <c r="C30" s="92" t="e">
        <f>COUNTIF(LCLL,"ذ")</f>
        <v>#REF!</v>
      </c>
      <c r="D30" s="92" t="e">
        <f>COUNTIF(LCLL,"أ")</f>
        <v>#REF!</v>
      </c>
      <c r="E30" s="92" t="e">
        <f t="shared" si="22"/>
        <v>#REF!</v>
      </c>
      <c r="F30" s="93" t="e">
        <f>COUNTIF(LCLL,"ع1")</f>
        <v>#REF!</v>
      </c>
      <c r="G30" s="93" t="e">
        <f>COUNTIF(LCLL,"ع2")</f>
        <v>#REF!</v>
      </c>
      <c r="H30" s="93" t="e">
        <f t="shared" si="23"/>
        <v>#REF!</v>
      </c>
      <c r="I30" s="94" t="e">
        <f>COUNTIF(LCLL,"م1")</f>
        <v>#REF!</v>
      </c>
      <c r="J30" s="94" t="e">
        <f>COUNTIF(LCLL,"م2")</f>
        <v>#REF!</v>
      </c>
      <c r="K30" s="94" t="e">
        <f t="shared" si="24"/>
        <v>#REF!</v>
      </c>
      <c r="L30" s="95" t="e">
        <f>COUNTIF(LCLL,"ن د1")</f>
        <v>#REF!</v>
      </c>
      <c r="M30" s="95" t="e">
        <f>COUNTIF(LCLL,"ن د2")</f>
        <v>#REF!</v>
      </c>
      <c r="N30" s="95" t="e">
        <f t="shared" si="25"/>
        <v>#REF!</v>
      </c>
      <c r="O30" s="96" t="e">
        <f t="shared" si="26"/>
        <v>#REF!</v>
      </c>
      <c r="P30" s="96" t="e">
        <f t="shared" si="26"/>
        <v>#REF!</v>
      </c>
      <c r="Q30" s="96" t="e">
        <f t="shared" si="27"/>
        <v>#REF!</v>
      </c>
      <c r="R30" s="97" t="e">
        <f>COUNTIF(LCLL,"خ1")</f>
        <v>#REF!</v>
      </c>
      <c r="S30" s="97" t="e">
        <f>COUNTIF(LCLL,"خ2")</f>
        <v>#REF!</v>
      </c>
      <c r="T30" s="97" t="e">
        <f t="shared" si="28"/>
        <v>#REF!</v>
      </c>
      <c r="U30" s="98" t="e">
        <f t="shared" si="29"/>
        <v>#REF!</v>
      </c>
      <c r="V30" s="98" t="e">
        <f t="shared" si="29"/>
        <v>#REF!</v>
      </c>
      <c r="W30" s="98" t="e">
        <f t="shared" si="30"/>
        <v>#REF!</v>
      </c>
      <c r="X30" s="148"/>
      <c r="Y30" s="145">
        <v>8</v>
      </c>
      <c r="Z30" s="150"/>
      <c r="AA30" s="145">
        <v>8</v>
      </c>
      <c r="AB30" s="150"/>
      <c r="AC30" s="145">
        <v>4</v>
      </c>
      <c r="AD30" s="150"/>
      <c r="AE30" s="145">
        <v>6</v>
      </c>
      <c r="AF30" s="150"/>
      <c r="AG30" s="145">
        <v>6</v>
      </c>
      <c r="AH30" s="150"/>
    </row>
    <row r="31" spans="1:34" ht="21.75" customHeight="1">
      <c r="A31" s="338" t="s">
        <v>223</v>
      </c>
      <c r="B31" s="338"/>
      <c r="C31" s="100" t="e">
        <f>SUM(C24:C30)</f>
        <v>#REF!</v>
      </c>
      <c r="D31" s="100" t="e">
        <f t="shared" ref="D31:W31" si="31">SUM(D24:D30)</f>
        <v>#REF!</v>
      </c>
      <c r="E31" s="100" t="e">
        <f t="shared" si="31"/>
        <v>#REF!</v>
      </c>
      <c r="F31" s="100" t="e">
        <f>SUM(F24:F30)</f>
        <v>#REF!</v>
      </c>
      <c r="G31" s="100" t="e">
        <f>SUM(G24:G30)</f>
        <v>#REF!</v>
      </c>
      <c r="H31" s="100" t="e">
        <f t="shared" si="31"/>
        <v>#REF!</v>
      </c>
      <c r="I31" s="100" t="e">
        <f>SUM(I24:I30)</f>
        <v>#REF!</v>
      </c>
      <c r="J31" s="100" t="e">
        <f t="shared" si="31"/>
        <v>#REF!</v>
      </c>
      <c r="K31" s="100" t="e">
        <f t="shared" si="31"/>
        <v>#REF!</v>
      </c>
      <c r="L31" s="100" t="e">
        <f>SUM(L24:L30)</f>
        <v>#REF!</v>
      </c>
      <c r="M31" s="100" t="e">
        <f t="shared" si="31"/>
        <v>#REF!</v>
      </c>
      <c r="N31" s="100" t="e">
        <f t="shared" si="31"/>
        <v>#REF!</v>
      </c>
      <c r="O31" s="100" t="e">
        <f t="shared" si="31"/>
        <v>#REF!</v>
      </c>
      <c r="P31" s="100" t="e">
        <f t="shared" si="31"/>
        <v>#REF!</v>
      </c>
      <c r="Q31" s="100" t="e">
        <f t="shared" si="31"/>
        <v>#REF!</v>
      </c>
      <c r="R31" s="100" t="e">
        <f t="shared" si="31"/>
        <v>#REF!</v>
      </c>
      <c r="S31" s="100" t="e">
        <f t="shared" si="31"/>
        <v>#REF!</v>
      </c>
      <c r="T31" s="100" t="e">
        <f t="shared" si="31"/>
        <v>#REF!</v>
      </c>
      <c r="U31" s="101" t="e">
        <f t="shared" si="31"/>
        <v>#REF!</v>
      </c>
      <c r="V31" s="101" t="e">
        <f t="shared" si="31"/>
        <v>#REF!</v>
      </c>
      <c r="W31" s="101" t="e">
        <f t="shared" si="31"/>
        <v>#REF!</v>
      </c>
      <c r="X31" s="161"/>
      <c r="Y31" s="344">
        <f>SUM(Y24:Y30)</f>
        <v>48</v>
      </c>
      <c r="Z31" s="344" t="e">
        <f>Y31*W31</f>
        <v>#REF!</v>
      </c>
      <c r="AA31" s="344">
        <f t="shared" ref="AA31:AG31" si="32">SUM(AA24:AA30)</f>
        <v>45</v>
      </c>
      <c r="AB31" s="344" t="e">
        <f>AA31*W31</f>
        <v>#REF!</v>
      </c>
      <c r="AC31" s="344">
        <f t="shared" si="32"/>
        <v>24</v>
      </c>
      <c r="AD31" s="344" t="e">
        <f>AC31*W31</f>
        <v>#REF!</v>
      </c>
      <c r="AE31" s="344">
        <f t="shared" si="32"/>
        <v>43</v>
      </c>
      <c r="AF31" s="344" t="e">
        <f>AE31*W31</f>
        <v>#REF!</v>
      </c>
      <c r="AG31" s="344">
        <f t="shared" si="32"/>
        <v>36</v>
      </c>
      <c r="AH31" s="344" t="e">
        <f>AG31*W31</f>
        <v>#REF!</v>
      </c>
    </row>
    <row r="32" spans="1:34" ht="19.5" customHeight="1">
      <c r="A32" s="347" t="s">
        <v>224</v>
      </c>
      <c r="B32" s="347"/>
      <c r="C32" s="102" t="e">
        <f>SUM(C31,C23,C14)</f>
        <v>#REF!</v>
      </c>
      <c r="D32" s="102" t="e">
        <f>SUM(D31,D23,D14)</f>
        <v>#REF!</v>
      </c>
      <c r="E32" s="102" t="e">
        <f>SUM(C32:D32)</f>
        <v>#REF!</v>
      </c>
      <c r="F32" s="102" t="e">
        <f t="shared" ref="F32:W32" si="33">SUM(F31,F23,F14)</f>
        <v>#REF!</v>
      </c>
      <c r="G32" s="102" t="e">
        <f t="shared" si="33"/>
        <v>#REF!</v>
      </c>
      <c r="H32" s="102" t="e">
        <f t="shared" si="33"/>
        <v>#REF!</v>
      </c>
      <c r="I32" s="102" t="e">
        <f t="shared" si="33"/>
        <v>#REF!</v>
      </c>
      <c r="J32" s="102" t="e">
        <f t="shared" si="33"/>
        <v>#REF!</v>
      </c>
      <c r="K32" s="102" t="e">
        <f t="shared" si="33"/>
        <v>#REF!</v>
      </c>
      <c r="L32" s="102" t="e">
        <f t="shared" si="33"/>
        <v>#REF!</v>
      </c>
      <c r="M32" s="102" t="e">
        <f t="shared" si="33"/>
        <v>#REF!</v>
      </c>
      <c r="N32" s="102" t="e">
        <f t="shared" si="33"/>
        <v>#REF!</v>
      </c>
      <c r="O32" s="102" t="e">
        <f t="shared" si="33"/>
        <v>#REF!</v>
      </c>
      <c r="P32" s="102" t="e">
        <f t="shared" si="33"/>
        <v>#REF!</v>
      </c>
      <c r="Q32" s="102" t="e">
        <f t="shared" si="33"/>
        <v>#REF!</v>
      </c>
      <c r="R32" s="102" t="e">
        <f t="shared" si="33"/>
        <v>#REF!</v>
      </c>
      <c r="S32" s="102" t="e">
        <f t="shared" si="33"/>
        <v>#REF!</v>
      </c>
      <c r="T32" s="102" t="e">
        <f t="shared" si="33"/>
        <v>#REF!</v>
      </c>
      <c r="U32" s="102" t="e">
        <f t="shared" si="33"/>
        <v>#REF!</v>
      </c>
      <c r="V32" s="102" t="e">
        <f t="shared" si="33"/>
        <v>#REF!</v>
      </c>
      <c r="W32" s="102" t="e">
        <f t="shared" si="33"/>
        <v>#REF!</v>
      </c>
      <c r="X32" s="162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</row>
    <row r="33" spans="1:34">
      <c r="A33" s="103"/>
      <c r="B33" s="104"/>
      <c r="C33" s="104"/>
      <c r="D33" s="105"/>
      <c r="E33" s="104"/>
      <c r="F33" s="104"/>
      <c r="G33" s="104"/>
      <c r="H33" s="104"/>
      <c r="I33" s="104"/>
      <c r="J33" s="104"/>
      <c r="K33" s="104"/>
      <c r="L33" s="104"/>
      <c r="X33" s="348" t="s">
        <v>200</v>
      </c>
      <c r="Y33" s="349"/>
      <c r="Z33" s="352" t="e">
        <f>Z31+Z22+Z13</f>
        <v>#REF!</v>
      </c>
      <c r="AA33" s="352">
        <f t="shared" ref="AA33:AH33" si="34">AA31+AA22+AA13</f>
        <v>143</v>
      </c>
      <c r="AB33" s="352" t="e">
        <f t="shared" si="34"/>
        <v>#REF!</v>
      </c>
      <c r="AC33" s="352">
        <f t="shared" si="34"/>
        <v>80</v>
      </c>
      <c r="AD33" s="352" t="e">
        <f t="shared" si="34"/>
        <v>#REF!</v>
      </c>
      <c r="AE33" s="352">
        <f t="shared" si="34"/>
        <v>144</v>
      </c>
      <c r="AF33" s="352" t="e">
        <f t="shared" si="34"/>
        <v>#REF!</v>
      </c>
      <c r="AG33" s="352">
        <f t="shared" si="34"/>
        <v>120</v>
      </c>
      <c r="AH33" s="352" t="e">
        <f t="shared" si="34"/>
        <v>#REF!</v>
      </c>
    </row>
    <row r="34" spans="1:34">
      <c r="A34" s="103"/>
      <c r="B34" s="104"/>
      <c r="C34" s="104"/>
      <c r="D34" s="105"/>
      <c r="E34" s="104"/>
      <c r="F34" s="104"/>
      <c r="G34" s="104"/>
      <c r="H34" s="104"/>
      <c r="I34" s="104"/>
      <c r="J34" s="104"/>
      <c r="K34" s="104"/>
      <c r="L34" s="104"/>
      <c r="X34" s="350"/>
      <c r="Y34" s="351"/>
      <c r="Z34" s="352"/>
      <c r="AA34" s="352"/>
      <c r="AB34" s="352"/>
      <c r="AC34" s="352"/>
      <c r="AD34" s="352"/>
      <c r="AE34" s="352"/>
      <c r="AF34" s="352"/>
      <c r="AG34" s="352"/>
      <c r="AH34" s="352"/>
    </row>
    <row r="35" spans="1:34">
      <c r="A35" s="103"/>
      <c r="B35" s="104"/>
      <c r="C35" s="104"/>
      <c r="D35" s="105"/>
      <c r="E35" s="104"/>
      <c r="F35" s="104"/>
      <c r="G35" s="104"/>
      <c r="H35" s="104"/>
      <c r="I35" s="104"/>
      <c r="J35" s="104"/>
      <c r="K35" s="104"/>
      <c r="L35" s="104"/>
    </row>
    <row r="36" spans="1:34">
      <c r="A36" s="103"/>
      <c r="B36" s="104"/>
      <c r="C36" s="104"/>
      <c r="D36" s="105"/>
      <c r="E36" s="104"/>
      <c r="F36" s="104"/>
      <c r="G36" s="104"/>
      <c r="H36" s="104"/>
      <c r="I36" s="104"/>
      <c r="J36" s="104"/>
      <c r="K36" s="104"/>
      <c r="L36" s="104"/>
    </row>
    <row r="37" spans="1:34">
      <c r="A37" s="103"/>
      <c r="B37" s="104"/>
      <c r="C37" s="104"/>
      <c r="D37" s="105"/>
      <c r="E37" s="104"/>
      <c r="F37" s="104"/>
      <c r="G37" s="104"/>
      <c r="H37" s="104"/>
      <c r="I37" s="104"/>
      <c r="J37" s="104"/>
      <c r="K37" s="104"/>
      <c r="L37" s="104"/>
    </row>
    <row r="38" spans="1:34">
      <c r="A38" s="103"/>
      <c r="B38" s="104"/>
      <c r="C38" s="104"/>
      <c r="D38" s="105"/>
      <c r="E38" s="104"/>
      <c r="F38" s="104"/>
      <c r="G38" s="104"/>
      <c r="H38" s="104"/>
      <c r="I38" s="104"/>
      <c r="J38" s="104"/>
      <c r="K38" s="104"/>
      <c r="L38" s="104"/>
    </row>
    <row r="39" spans="1:34">
      <c r="A39" s="103"/>
      <c r="B39" s="104"/>
      <c r="C39" s="104"/>
      <c r="D39" s="105"/>
      <c r="E39" s="104"/>
      <c r="F39" s="104"/>
      <c r="G39" s="104"/>
      <c r="H39" s="104"/>
      <c r="I39" s="104"/>
      <c r="J39" s="104"/>
      <c r="K39" s="104"/>
      <c r="L39" s="104"/>
    </row>
    <row r="40" spans="1:34">
      <c r="A40" s="103"/>
      <c r="B40" s="104"/>
      <c r="C40" s="104"/>
      <c r="D40" s="105"/>
      <c r="E40" s="104"/>
      <c r="F40" s="104"/>
      <c r="G40" s="104"/>
      <c r="H40" s="104"/>
      <c r="I40" s="104"/>
      <c r="J40" s="104"/>
      <c r="K40" s="104"/>
      <c r="L40" s="104"/>
    </row>
    <row r="41" spans="1:34">
      <c r="A41" s="103"/>
      <c r="B41" s="104"/>
      <c r="C41" s="104"/>
      <c r="D41" s="105"/>
      <c r="E41" s="104"/>
      <c r="F41" s="104"/>
      <c r="G41" s="104"/>
      <c r="H41" s="104"/>
      <c r="I41" s="104"/>
      <c r="J41" s="104"/>
      <c r="K41" s="104"/>
      <c r="L41" s="104"/>
    </row>
    <row r="42" spans="1:34">
      <c r="A42" s="103"/>
      <c r="B42" s="104"/>
      <c r="C42" s="104"/>
      <c r="D42" s="105"/>
      <c r="E42" s="104"/>
      <c r="F42" s="104"/>
      <c r="G42" s="104"/>
      <c r="H42" s="104"/>
      <c r="I42" s="104"/>
      <c r="J42" s="104"/>
      <c r="K42" s="104"/>
      <c r="L42" s="104"/>
    </row>
    <row r="43" spans="1:34">
      <c r="A43" s="103"/>
      <c r="B43" s="104"/>
      <c r="C43" s="104"/>
      <c r="D43" s="105"/>
      <c r="E43" s="104"/>
      <c r="F43" s="104"/>
      <c r="G43" s="104"/>
      <c r="H43" s="104"/>
      <c r="I43" s="104"/>
      <c r="J43" s="104"/>
      <c r="K43" s="104"/>
      <c r="L43" s="104"/>
    </row>
    <row r="44" spans="1:34">
      <c r="A44" s="103"/>
      <c r="B44" s="104"/>
      <c r="C44" s="104"/>
      <c r="D44" s="105"/>
      <c r="E44" s="104"/>
      <c r="F44" s="104"/>
      <c r="G44" s="104"/>
      <c r="H44" s="104"/>
      <c r="I44" s="104"/>
      <c r="J44" s="104"/>
      <c r="K44" s="104"/>
      <c r="L44" s="104"/>
    </row>
    <row r="45" spans="1:34">
      <c r="A45" s="103"/>
      <c r="B45" s="104"/>
      <c r="C45" s="104"/>
      <c r="D45" s="105"/>
      <c r="E45" s="104"/>
      <c r="F45" s="104"/>
      <c r="G45" s="104"/>
      <c r="H45" s="104"/>
      <c r="I45" s="104"/>
      <c r="J45" s="104"/>
      <c r="K45" s="104"/>
      <c r="L45" s="104"/>
    </row>
  </sheetData>
  <mergeCells count="106">
    <mergeCell ref="X33:Y34"/>
    <mergeCell ref="AH31:AH32"/>
    <mergeCell ref="AA31:AA32"/>
    <mergeCell ref="AC31:AC32"/>
    <mergeCell ref="AE31:AE32"/>
    <mergeCell ref="AG31:AG32"/>
    <mergeCell ref="Z31:Z32"/>
    <mergeCell ref="AB31:AB32"/>
    <mergeCell ref="AD31:AD32"/>
    <mergeCell ref="AF31:AF32"/>
    <mergeCell ref="AD33:AD34"/>
    <mergeCell ref="AE33:AE34"/>
    <mergeCell ref="AF33:AF34"/>
    <mergeCell ref="AG33:AG34"/>
    <mergeCell ref="AH33:AH34"/>
    <mergeCell ref="Z33:Z34"/>
    <mergeCell ref="AA33:AA34"/>
    <mergeCell ref="AB33:AB34"/>
    <mergeCell ref="AC33:AC34"/>
    <mergeCell ref="AD15:AD16"/>
    <mergeCell ref="AD22:AD23"/>
    <mergeCell ref="AE22:AE23"/>
    <mergeCell ref="AG22:AG23"/>
    <mergeCell ref="AH22:AH23"/>
    <mergeCell ref="AF22:AF23"/>
    <mergeCell ref="Z22:Z23"/>
    <mergeCell ref="AA22:AA23"/>
    <mergeCell ref="AB22:AB23"/>
    <mergeCell ref="AC22:AC23"/>
    <mergeCell ref="AA1:AB1"/>
    <mergeCell ref="AC1:AD1"/>
    <mergeCell ref="AE1:AF1"/>
    <mergeCell ref="AG1:AH1"/>
    <mergeCell ref="AD5:AD6"/>
    <mergeCell ref="AF15:AF16"/>
    <mergeCell ref="AG15:AG16"/>
    <mergeCell ref="AH15:AH16"/>
    <mergeCell ref="AE5:AE6"/>
    <mergeCell ref="AF5:AF6"/>
    <mergeCell ref="AG5:AG6"/>
    <mergeCell ref="AH5:AH6"/>
    <mergeCell ref="AG13:AG14"/>
    <mergeCell ref="AH13:AH14"/>
    <mergeCell ref="AF13:AF14"/>
    <mergeCell ref="AE13:AE14"/>
    <mergeCell ref="AE15:AE16"/>
    <mergeCell ref="AD13:AD14"/>
    <mergeCell ref="AB13:AB14"/>
    <mergeCell ref="AA13:AA14"/>
    <mergeCell ref="AC13:AC14"/>
    <mergeCell ref="AA15:AA16"/>
    <mergeCell ref="AB15:AB16"/>
    <mergeCell ref="AC15:AC16"/>
    <mergeCell ref="AA5:AA6"/>
    <mergeCell ref="AB5:AB6"/>
    <mergeCell ref="AC5:AC6"/>
    <mergeCell ref="A28:B28"/>
    <mergeCell ref="A29:B29"/>
    <mergeCell ref="A30:B30"/>
    <mergeCell ref="A31:B31"/>
    <mergeCell ref="A21:B21"/>
    <mergeCell ref="X5:X6"/>
    <mergeCell ref="A8:B8"/>
    <mergeCell ref="Y13:Y14"/>
    <mergeCell ref="Y22:Y23"/>
    <mergeCell ref="Y31:Y32"/>
    <mergeCell ref="X15:X16"/>
    <mergeCell ref="Z13:Z14"/>
    <mergeCell ref="Y15:Y16"/>
    <mergeCell ref="Z15:Z16"/>
    <mergeCell ref="A32:B32"/>
    <mergeCell ref="A26:B26"/>
    <mergeCell ref="A27:B27"/>
    <mergeCell ref="A23:B23"/>
    <mergeCell ref="A24:B24"/>
    <mergeCell ref="A25:B25"/>
    <mergeCell ref="A9:B9"/>
    <mergeCell ref="Y1:Z1"/>
    <mergeCell ref="Y5:Y6"/>
    <mergeCell ref="Z5:Z6"/>
    <mergeCell ref="A10:B10"/>
    <mergeCell ref="A11:B11"/>
    <mergeCell ref="A12:B12"/>
    <mergeCell ref="A13:B13"/>
    <mergeCell ref="A14:B14"/>
    <mergeCell ref="A15:A16"/>
    <mergeCell ref="A22:B22"/>
    <mergeCell ref="R2:T2"/>
    <mergeCell ref="U2:W2"/>
    <mergeCell ref="A4:B4"/>
    <mergeCell ref="A5:A6"/>
    <mergeCell ref="A7:B7"/>
    <mergeCell ref="A1:F1"/>
    <mergeCell ref="G1:I1"/>
    <mergeCell ref="J1:S1"/>
    <mergeCell ref="A20:B20"/>
    <mergeCell ref="T1:W1"/>
    <mergeCell ref="A2:B3"/>
    <mergeCell ref="C2:E2"/>
    <mergeCell ref="F2:H2"/>
    <mergeCell ref="I2:K2"/>
    <mergeCell ref="L2:N2"/>
    <mergeCell ref="O2:Q2"/>
    <mergeCell ref="A17:B17"/>
    <mergeCell ref="A18:B18"/>
    <mergeCell ref="A19:B1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4">
    <tabColor rgb="FF00B050"/>
  </sheetPr>
  <dimension ref="A1:W143"/>
  <sheetViews>
    <sheetView rightToLeft="1" topLeftCell="A3" workbookViewId="0">
      <selection activeCell="E16" sqref="E16:G16"/>
    </sheetView>
  </sheetViews>
  <sheetFormatPr baseColWidth="10" defaultColWidth="11.42578125" defaultRowHeight="18.75"/>
  <cols>
    <col min="1" max="1" width="4.7109375" style="2" customWidth="1"/>
    <col min="2" max="2" width="15.140625" style="2" customWidth="1"/>
    <col min="3" max="3" width="7.7109375" style="2" customWidth="1"/>
    <col min="4" max="4" width="6.7109375" style="2" customWidth="1"/>
    <col min="5" max="5" width="8.5703125" style="2" customWidth="1"/>
    <col min="6" max="6" width="6.7109375" style="2" customWidth="1"/>
    <col min="7" max="7" width="5.7109375" style="2" customWidth="1"/>
    <col min="8" max="9" width="6.7109375" style="2" customWidth="1"/>
    <col min="10" max="10" width="6.140625" style="2" customWidth="1"/>
    <col min="11" max="11" width="7.85546875" style="2" customWidth="1"/>
    <col min="12" max="12" width="9.28515625" style="2" customWidth="1"/>
    <col min="13" max="13" width="7.5703125" style="2" customWidth="1"/>
    <col min="14" max="22" width="6.28515625" style="2" customWidth="1"/>
    <col min="23" max="16384" width="11.42578125" style="2"/>
  </cols>
  <sheetData>
    <row r="1" spans="1:14">
      <c r="A1" s="5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79" t="s">
        <v>225</v>
      </c>
      <c r="M1" s="480"/>
      <c r="N1" s="1"/>
    </row>
    <row r="2" spans="1:14">
      <c r="A2" s="54" t="s">
        <v>1</v>
      </c>
      <c r="B2" s="43"/>
      <c r="C2" s="43"/>
      <c r="D2" s="43"/>
      <c r="E2" s="43"/>
      <c r="F2" s="43"/>
      <c r="G2" s="43"/>
      <c r="H2" s="43"/>
      <c r="I2" s="43"/>
      <c r="J2" s="29"/>
      <c r="K2" s="55"/>
      <c r="L2" s="481" t="s">
        <v>226</v>
      </c>
      <c r="M2" s="482"/>
      <c r="N2" s="3"/>
    </row>
    <row r="3" spans="1:14" ht="22.5" thickBot="1">
      <c r="A3" s="52" t="s">
        <v>3</v>
      </c>
      <c r="C3" s="3"/>
      <c r="D3" s="3"/>
      <c r="E3" s="55" t="s">
        <v>8</v>
      </c>
      <c r="F3" s="455" t="s">
        <v>89</v>
      </c>
      <c r="G3" s="455"/>
      <c r="H3" s="456">
        <v>42724</v>
      </c>
      <c r="I3" s="456"/>
      <c r="J3" s="456"/>
      <c r="L3" s="106"/>
      <c r="M3" s="109"/>
      <c r="N3" s="3"/>
    </row>
    <row r="4" spans="1:14" ht="18.75" customHeight="1">
      <c r="A4" s="457" t="s">
        <v>12</v>
      </c>
      <c r="B4" s="458"/>
      <c r="C4" s="461" t="s">
        <v>13</v>
      </c>
      <c r="D4" s="461"/>
      <c r="E4" s="461"/>
      <c r="F4" s="461" t="s">
        <v>14</v>
      </c>
      <c r="G4" s="461"/>
      <c r="H4" s="462"/>
      <c r="I4" s="491" t="s">
        <v>228</v>
      </c>
      <c r="J4" s="492"/>
      <c r="K4" s="493" t="s">
        <v>232</v>
      </c>
      <c r="M4" s="44"/>
      <c r="N4" s="3"/>
    </row>
    <row r="5" spans="1:14" ht="19.5" thickBot="1">
      <c r="A5" s="459"/>
      <c r="B5" s="460"/>
      <c r="C5" s="45" t="s">
        <v>17</v>
      </c>
      <c r="D5" s="46" t="s">
        <v>18</v>
      </c>
      <c r="E5" s="46" t="s">
        <v>19</v>
      </c>
      <c r="F5" s="46" t="s">
        <v>17</v>
      </c>
      <c r="G5" s="46" t="s">
        <v>18</v>
      </c>
      <c r="H5" s="122" t="s">
        <v>19</v>
      </c>
      <c r="I5" s="483" t="s">
        <v>227</v>
      </c>
      <c r="J5" s="484"/>
      <c r="K5" s="494"/>
      <c r="L5" s="110"/>
      <c r="M5" s="44"/>
      <c r="N5" s="3"/>
    </row>
    <row r="6" spans="1:14" ht="22.5" thickBot="1">
      <c r="A6" s="443" t="s">
        <v>22</v>
      </c>
      <c r="B6" s="444"/>
      <c r="C6" s="5" t="e">
        <f>SUM(التعداد!U31)</f>
        <v>#REF!</v>
      </c>
      <c r="D6" s="6" t="e">
        <f>SUM(التعداد!V31)</f>
        <v>#REF!</v>
      </c>
      <c r="E6" s="6" t="e">
        <f>SUM(C6:D6)</f>
        <v>#REF!</v>
      </c>
      <c r="F6" s="49">
        <v>6</v>
      </c>
      <c r="G6" s="49">
        <v>5</v>
      </c>
      <c r="H6" s="6">
        <f>SUM(F6:G6)</f>
        <v>11</v>
      </c>
      <c r="I6" s="485" t="e">
        <f>SUM(C6-F6)</f>
        <v>#REF!</v>
      </c>
      <c r="J6" s="486"/>
      <c r="K6" s="123" t="e">
        <f>SUM(التعداد!Z31)</f>
        <v>#REF!</v>
      </c>
      <c r="L6" s="445" t="s">
        <v>15</v>
      </c>
      <c r="M6" s="446"/>
      <c r="N6" s="3"/>
    </row>
    <row r="7" spans="1:14" ht="21.75">
      <c r="A7" s="447" t="s">
        <v>25</v>
      </c>
      <c r="B7" s="448"/>
      <c r="C7" s="5" t="e">
        <f>SUM(التعداد!U23)</f>
        <v>#VALUE!</v>
      </c>
      <c r="D7" s="6" t="e">
        <f>SUM(التعداد!V23)</f>
        <v>#VALUE!</v>
      </c>
      <c r="E7" s="6" t="e">
        <f>SUM(C7:D7)</f>
        <v>#VALUE!</v>
      </c>
      <c r="F7" s="49">
        <v>2</v>
      </c>
      <c r="G7" s="49">
        <v>7</v>
      </c>
      <c r="H7" s="6">
        <f>SUM(F7:G7)</f>
        <v>9</v>
      </c>
      <c r="I7" s="487" t="e">
        <f>SUM(C7-F7)</f>
        <v>#VALUE!</v>
      </c>
      <c r="J7" s="488"/>
      <c r="K7" s="124" t="e">
        <f>SUM(التعداد!Z22)</f>
        <v>#VALUE!</v>
      </c>
      <c r="L7" s="449" t="e">
        <f>(I9/K9)*100</f>
        <v>#REF!</v>
      </c>
      <c r="M7" s="452" t="s">
        <v>26</v>
      </c>
      <c r="N7" s="3"/>
    </row>
    <row r="8" spans="1:14" ht="21.75">
      <c r="A8" s="447" t="s">
        <v>29</v>
      </c>
      <c r="B8" s="448"/>
      <c r="C8" s="5" t="e">
        <f>SUM(التعداد!U14)</f>
        <v>#VALUE!</v>
      </c>
      <c r="D8" s="6" t="e">
        <f>SUM(التعداد!V14)</f>
        <v>#VALUE!</v>
      </c>
      <c r="E8" s="6" t="e">
        <f>SUM(C8:D8)</f>
        <v>#VALUE!</v>
      </c>
      <c r="F8" s="49">
        <v>6</v>
      </c>
      <c r="G8" s="49">
        <v>9</v>
      </c>
      <c r="H8" s="6">
        <f>SUM(F8:G8)</f>
        <v>15</v>
      </c>
      <c r="I8" s="487" t="e">
        <f>SUM(C8-F8)</f>
        <v>#VALUE!</v>
      </c>
      <c r="J8" s="488"/>
      <c r="K8" s="124" t="e">
        <f>SUM(التعداد!Z13)</f>
        <v>#VALUE!</v>
      </c>
      <c r="L8" s="450"/>
      <c r="M8" s="452"/>
      <c r="N8" s="3"/>
    </row>
    <row r="9" spans="1:14" ht="22.5" thickBot="1">
      <c r="A9" s="454" t="s">
        <v>19</v>
      </c>
      <c r="B9" s="372"/>
      <c r="C9" s="7" t="e">
        <f>SUM(C6:C8)</f>
        <v>#REF!</v>
      </c>
      <c r="D9" s="7" t="e">
        <f>SUM(D6:D8)</f>
        <v>#REF!</v>
      </c>
      <c r="E9" s="7" t="e">
        <f>SUM(C9:D9)</f>
        <v>#REF!</v>
      </c>
      <c r="F9" s="8">
        <f>SUM(F6:F8)</f>
        <v>14</v>
      </c>
      <c r="G9" s="8">
        <f>SUM(G6:G8)</f>
        <v>21</v>
      </c>
      <c r="H9" s="8">
        <f>SUM(F9:G9)</f>
        <v>35</v>
      </c>
      <c r="I9" s="489" t="e">
        <f>SUM(C9-F9)</f>
        <v>#REF!</v>
      </c>
      <c r="J9" s="490"/>
      <c r="K9" s="125" t="e">
        <f>SUM(K6:K8)</f>
        <v>#REF!</v>
      </c>
      <c r="L9" s="451"/>
      <c r="M9" s="453"/>
      <c r="N9" s="3"/>
    </row>
    <row r="10" spans="1:14" ht="27" customHeight="1" thickBot="1">
      <c r="A10" s="412" t="s">
        <v>190</v>
      </c>
      <c r="B10" s="413"/>
      <c r="C10" s="413"/>
      <c r="D10" s="413"/>
      <c r="E10" s="413"/>
      <c r="F10" s="413"/>
      <c r="G10" s="413"/>
      <c r="N10" s="3"/>
    </row>
    <row r="11" spans="1:14">
      <c r="A11" s="417" t="s">
        <v>46</v>
      </c>
      <c r="B11" s="419" t="s">
        <v>187</v>
      </c>
      <c r="C11" s="420"/>
      <c r="D11" s="75" t="s">
        <v>184</v>
      </c>
      <c r="E11" s="423" t="s">
        <v>188</v>
      </c>
      <c r="F11" s="424"/>
      <c r="G11" s="425"/>
      <c r="H11" s="75" t="s">
        <v>186</v>
      </c>
      <c r="I11" s="424" t="s">
        <v>189</v>
      </c>
      <c r="J11" s="424"/>
      <c r="K11" s="424"/>
      <c r="L11" s="425"/>
      <c r="M11" s="75" t="s">
        <v>184</v>
      </c>
      <c r="N11" s="3"/>
    </row>
    <row r="12" spans="1:14" ht="19.5" thickBot="1">
      <c r="A12" s="418"/>
      <c r="B12" s="421"/>
      <c r="C12" s="422"/>
      <c r="D12" s="76" t="s">
        <v>185</v>
      </c>
      <c r="E12" s="426"/>
      <c r="F12" s="427"/>
      <c r="G12" s="428"/>
      <c r="H12" s="76" t="s">
        <v>185</v>
      </c>
      <c r="I12" s="427"/>
      <c r="J12" s="427"/>
      <c r="K12" s="427"/>
      <c r="L12" s="428"/>
      <c r="M12" s="76" t="s">
        <v>185</v>
      </c>
      <c r="N12" s="3"/>
    </row>
    <row r="13" spans="1:14">
      <c r="A13" s="25">
        <v>1</v>
      </c>
      <c r="B13" s="410"/>
      <c r="C13" s="411"/>
      <c r="D13" s="25"/>
      <c r="E13" s="429"/>
      <c r="F13" s="430"/>
      <c r="G13" s="431"/>
      <c r="H13" s="71"/>
      <c r="I13" s="432"/>
      <c r="J13" s="433"/>
      <c r="K13" s="434"/>
      <c r="L13" s="433"/>
      <c r="M13" s="77"/>
      <c r="N13" s="3"/>
    </row>
    <row r="14" spans="1:14">
      <c r="A14" s="26">
        <v>2</v>
      </c>
      <c r="B14" s="356"/>
      <c r="C14" s="357"/>
      <c r="D14" s="26"/>
      <c r="E14" s="435"/>
      <c r="F14" s="436"/>
      <c r="G14" s="437"/>
      <c r="H14" s="72"/>
      <c r="I14" s="438"/>
      <c r="J14" s="439"/>
      <c r="K14" s="440"/>
      <c r="L14" s="439"/>
      <c r="M14" s="60"/>
      <c r="N14" s="3"/>
    </row>
    <row r="15" spans="1:14">
      <c r="A15" s="26"/>
      <c r="B15" s="356"/>
      <c r="C15" s="357"/>
      <c r="D15" s="26"/>
      <c r="E15" s="435"/>
      <c r="F15" s="436"/>
      <c r="G15" s="437"/>
      <c r="H15" s="73"/>
      <c r="I15" s="438"/>
      <c r="J15" s="439"/>
      <c r="K15" s="440"/>
      <c r="L15" s="439"/>
      <c r="M15" s="60"/>
      <c r="N15" s="3"/>
    </row>
    <row r="16" spans="1:14">
      <c r="A16" s="26">
        <v>3</v>
      </c>
      <c r="B16" s="356"/>
      <c r="C16" s="357"/>
      <c r="D16" s="26"/>
      <c r="E16" s="435"/>
      <c r="F16" s="436"/>
      <c r="G16" s="437"/>
      <c r="H16" s="72"/>
      <c r="I16" s="438"/>
      <c r="J16" s="439"/>
      <c r="K16" s="440"/>
      <c r="L16" s="439"/>
      <c r="M16" s="60"/>
      <c r="N16" s="3"/>
    </row>
    <row r="17" spans="1:14" ht="19.5" thickBot="1">
      <c r="A17" s="78">
        <v>4</v>
      </c>
      <c r="B17" s="441"/>
      <c r="C17" s="442"/>
      <c r="D17" s="78"/>
      <c r="E17" s="396"/>
      <c r="F17" s="397"/>
      <c r="G17" s="398"/>
      <c r="H17" s="74"/>
      <c r="I17" s="399"/>
      <c r="J17" s="400"/>
      <c r="K17" s="401"/>
      <c r="L17" s="400"/>
      <c r="M17" s="79"/>
      <c r="N17" s="3"/>
    </row>
    <row r="18" spans="1:14" ht="24" thickBot="1">
      <c r="A18" s="402" t="s">
        <v>101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3"/>
    </row>
    <row r="19" spans="1:14" ht="19.5" thickBot="1">
      <c r="A19" s="80" t="s">
        <v>46</v>
      </c>
      <c r="B19" s="80" t="s">
        <v>84</v>
      </c>
      <c r="C19" s="80" t="s">
        <v>75</v>
      </c>
      <c r="D19" s="27" t="s">
        <v>46</v>
      </c>
      <c r="E19" s="404" t="s">
        <v>84</v>
      </c>
      <c r="F19" s="405"/>
      <c r="G19" s="405"/>
      <c r="H19" s="406"/>
      <c r="I19" s="27" t="s">
        <v>75</v>
      </c>
      <c r="J19" s="80" t="s">
        <v>46</v>
      </c>
      <c r="K19" s="404" t="s">
        <v>88</v>
      </c>
      <c r="L19" s="406"/>
      <c r="M19" s="81" t="s">
        <v>75</v>
      </c>
      <c r="N19" s="3"/>
    </row>
    <row r="20" spans="1:14">
      <c r="A20" s="25">
        <v>1</v>
      </c>
      <c r="B20" s="28" t="s">
        <v>166</v>
      </c>
      <c r="C20" s="65" t="s">
        <v>105</v>
      </c>
      <c r="D20" s="28">
        <v>1</v>
      </c>
      <c r="E20" s="407" t="s">
        <v>159</v>
      </c>
      <c r="F20" s="408"/>
      <c r="G20" s="408"/>
      <c r="H20" s="409"/>
      <c r="I20" s="28" t="s">
        <v>136</v>
      </c>
      <c r="J20" s="28">
        <v>1</v>
      </c>
      <c r="K20" s="410" t="s">
        <v>180</v>
      </c>
      <c r="L20" s="411"/>
      <c r="M20" s="120" t="s">
        <v>94</v>
      </c>
      <c r="N20" s="3"/>
    </row>
    <row r="21" spans="1:14">
      <c r="A21" s="26">
        <v>2</v>
      </c>
      <c r="B21" s="60" t="s">
        <v>167</v>
      </c>
      <c r="C21" s="26" t="s">
        <v>103</v>
      </c>
      <c r="D21" s="60">
        <v>2</v>
      </c>
      <c r="E21" s="353" t="s">
        <v>163</v>
      </c>
      <c r="F21" s="354"/>
      <c r="G21" s="354"/>
      <c r="H21" s="355"/>
      <c r="I21" s="60" t="s">
        <v>136</v>
      </c>
      <c r="J21" s="60">
        <v>2</v>
      </c>
      <c r="K21" s="356" t="s">
        <v>164</v>
      </c>
      <c r="L21" s="357"/>
      <c r="M21" s="119" t="s">
        <v>94</v>
      </c>
      <c r="N21" s="3"/>
    </row>
    <row r="22" spans="1:14">
      <c r="A22" s="26">
        <v>3</v>
      </c>
      <c r="B22" s="60" t="s">
        <v>158</v>
      </c>
      <c r="C22" s="26" t="s">
        <v>103</v>
      </c>
      <c r="D22" s="60">
        <v>3</v>
      </c>
      <c r="E22" s="353" t="s">
        <v>160</v>
      </c>
      <c r="F22" s="354"/>
      <c r="G22" s="354"/>
      <c r="H22" s="355"/>
      <c r="I22" s="60" t="s">
        <v>136</v>
      </c>
      <c r="J22" s="60">
        <v>3</v>
      </c>
      <c r="K22" s="356" t="s">
        <v>179</v>
      </c>
      <c r="L22" s="357"/>
      <c r="M22" s="119" t="s">
        <v>4</v>
      </c>
      <c r="N22" s="3"/>
    </row>
    <row r="23" spans="1:14">
      <c r="A23" s="26">
        <v>4</v>
      </c>
      <c r="B23" s="60" t="s">
        <v>181</v>
      </c>
      <c r="C23" s="26" t="s">
        <v>103</v>
      </c>
      <c r="D23" s="60">
        <v>4</v>
      </c>
      <c r="E23" s="353" t="s">
        <v>175</v>
      </c>
      <c r="F23" s="354"/>
      <c r="G23" s="354"/>
      <c r="H23" s="355"/>
      <c r="I23" s="60" t="s">
        <v>136</v>
      </c>
      <c r="J23" s="60">
        <v>4</v>
      </c>
      <c r="K23" s="356" t="s">
        <v>178</v>
      </c>
      <c r="L23" s="357"/>
      <c r="M23" s="119" t="s">
        <v>6</v>
      </c>
      <c r="N23" s="3"/>
    </row>
    <row r="24" spans="1:14">
      <c r="A24" s="26">
        <v>5</v>
      </c>
      <c r="B24" s="60" t="s">
        <v>168</v>
      </c>
      <c r="C24" s="26" t="s">
        <v>103</v>
      </c>
      <c r="D24" s="60">
        <v>5</v>
      </c>
      <c r="E24" s="353" t="s">
        <v>165</v>
      </c>
      <c r="F24" s="354"/>
      <c r="G24" s="354"/>
      <c r="H24" s="355"/>
      <c r="I24" s="60" t="s">
        <v>140</v>
      </c>
      <c r="J24" s="60">
        <v>5</v>
      </c>
      <c r="K24" s="356" t="s">
        <v>162</v>
      </c>
      <c r="L24" s="357"/>
      <c r="M24" s="119" t="s">
        <v>6</v>
      </c>
      <c r="N24" s="3"/>
    </row>
    <row r="25" spans="1:14">
      <c r="A25" s="26">
        <v>6</v>
      </c>
      <c r="B25" s="60" t="s">
        <v>182</v>
      </c>
      <c r="C25" s="26" t="s">
        <v>105</v>
      </c>
      <c r="D25" s="60">
        <v>6</v>
      </c>
      <c r="E25" s="353" t="s">
        <v>176</v>
      </c>
      <c r="F25" s="354"/>
      <c r="G25" s="354"/>
      <c r="H25" s="355"/>
      <c r="I25" s="60" t="s">
        <v>34</v>
      </c>
      <c r="J25" s="60">
        <v>6</v>
      </c>
      <c r="K25" s="356"/>
      <c r="L25" s="357"/>
      <c r="M25" s="119"/>
      <c r="N25" s="3"/>
    </row>
    <row r="26" spans="1:14">
      <c r="A26" s="26">
        <v>7</v>
      </c>
      <c r="B26" s="60" t="s">
        <v>169</v>
      </c>
      <c r="C26" s="26" t="s">
        <v>102</v>
      </c>
      <c r="D26" s="60">
        <v>7</v>
      </c>
      <c r="E26" s="353" t="s">
        <v>173</v>
      </c>
      <c r="F26" s="354"/>
      <c r="G26" s="354"/>
      <c r="H26" s="355"/>
      <c r="I26" s="60" t="s">
        <v>34</v>
      </c>
      <c r="J26" s="60">
        <v>7</v>
      </c>
      <c r="K26" s="356"/>
      <c r="L26" s="357"/>
      <c r="M26" s="119"/>
      <c r="N26" s="3"/>
    </row>
    <row r="27" spans="1:14">
      <c r="A27" s="26">
        <v>8</v>
      </c>
      <c r="B27" s="60" t="s">
        <v>170</v>
      </c>
      <c r="C27" s="26" t="s">
        <v>102</v>
      </c>
      <c r="D27" s="60">
        <v>8</v>
      </c>
      <c r="E27" s="353" t="s">
        <v>177</v>
      </c>
      <c r="F27" s="354"/>
      <c r="G27" s="354"/>
      <c r="H27" s="355"/>
      <c r="I27" s="60" t="s">
        <v>140</v>
      </c>
      <c r="J27" s="60">
        <v>8</v>
      </c>
      <c r="K27" s="356"/>
      <c r="L27" s="357"/>
      <c r="M27" s="119"/>
      <c r="N27" s="3"/>
    </row>
    <row r="28" spans="1:14">
      <c r="A28" s="26">
        <v>9</v>
      </c>
      <c r="B28" s="60" t="s">
        <v>171</v>
      </c>
      <c r="C28" s="26" t="s">
        <v>106</v>
      </c>
      <c r="D28" s="60">
        <v>9</v>
      </c>
      <c r="E28" s="353" t="s">
        <v>174</v>
      </c>
      <c r="F28" s="354"/>
      <c r="G28" s="354"/>
      <c r="H28" s="355"/>
      <c r="I28" s="60" t="s">
        <v>27</v>
      </c>
      <c r="J28" s="60">
        <v>9</v>
      </c>
      <c r="K28" s="356"/>
      <c r="L28" s="357"/>
      <c r="M28" s="119"/>
      <c r="N28" s="3"/>
    </row>
    <row r="29" spans="1:14">
      <c r="A29" s="26">
        <v>10</v>
      </c>
      <c r="B29" s="60" t="s">
        <v>172</v>
      </c>
      <c r="C29" s="26" t="s">
        <v>106</v>
      </c>
      <c r="D29" s="60">
        <v>10</v>
      </c>
      <c r="E29" s="353"/>
      <c r="F29" s="354"/>
      <c r="G29" s="354"/>
      <c r="H29" s="355"/>
      <c r="I29" s="60"/>
      <c r="J29" s="60">
        <v>10</v>
      </c>
      <c r="K29" s="356"/>
      <c r="L29" s="357"/>
      <c r="M29" s="119"/>
      <c r="N29" s="3"/>
    </row>
    <row r="30" spans="1:14">
      <c r="A30" s="26">
        <v>11</v>
      </c>
      <c r="B30" s="60" t="s">
        <v>161</v>
      </c>
      <c r="C30" s="26" t="s">
        <v>106</v>
      </c>
      <c r="D30" s="60">
        <v>11</v>
      </c>
      <c r="E30" s="353"/>
      <c r="F30" s="354"/>
      <c r="G30" s="354"/>
      <c r="H30" s="355"/>
      <c r="I30" s="60"/>
      <c r="J30" s="60">
        <v>11</v>
      </c>
      <c r="K30" s="356"/>
      <c r="L30" s="357"/>
      <c r="M30" s="119"/>
      <c r="N30" s="3"/>
    </row>
    <row r="31" spans="1:14">
      <c r="A31" s="26">
        <v>12</v>
      </c>
      <c r="B31" s="60" t="s">
        <v>183</v>
      </c>
      <c r="C31" s="26" t="s">
        <v>102</v>
      </c>
      <c r="D31" s="60">
        <v>12</v>
      </c>
      <c r="E31" s="353"/>
      <c r="F31" s="354"/>
      <c r="G31" s="354"/>
      <c r="H31" s="355"/>
      <c r="I31" s="61"/>
      <c r="J31" s="60">
        <v>12</v>
      </c>
      <c r="K31" s="356"/>
      <c r="L31" s="357"/>
      <c r="M31" s="119"/>
      <c r="N31" s="3"/>
    </row>
    <row r="32" spans="1:14">
      <c r="A32" s="26">
        <v>13</v>
      </c>
      <c r="B32" s="60"/>
      <c r="C32" s="26"/>
      <c r="D32" s="60">
        <v>13</v>
      </c>
      <c r="E32" s="353"/>
      <c r="F32" s="354"/>
      <c r="G32" s="354"/>
      <c r="H32" s="355"/>
      <c r="I32" s="60"/>
      <c r="J32" s="60">
        <v>13</v>
      </c>
      <c r="K32" s="356"/>
      <c r="L32" s="357"/>
      <c r="M32" s="119"/>
      <c r="N32" s="3"/>
    </row>
    <row r="33" spans="1:14">
      <c r="A33" s="26">
        <v>14</v>
      </c>
      <c r="B33" s="60"/>
      <c r="C33" s="26"/>
      <c r="D33" s="60">
        <v>14</v>
      </c>
      <c r="E33" s="353"/>
      <c r="F33" s="354"/>
      <c r="G33" s="354"/>
      <c r="H33" s="355"/>
      <c r="I33" s="60"/>
      <c r="J33" s="60">
        <v>14</v>
      </c>
      <c r="K33" s="356"/>
      <c r="L33" s="357"/>
      <c r="M33" s="119"/>
      <c r="N33" s="3"/>
    </row>
    <row r="34" spans="1:14">
      <c r="A34" s="26">
        <v>15</v>
      </c>
      <c r="B34" s="60"/>
      <c r="C34" s="26"/>
      <c r="D34" s="60">
        <v>15</v>
      </c>
      <c r="E34" s="353"/>
      <c r="F34" s="354"/>
      <c r="G34" s="354"/>
      <c r="H34" s="355"/>
      <c r="I34" s="60"/>
      <c r="J34" s="60">
        <v>15</v>
      </c>
      <c r="K34" s="356"/>
      <c r="L34" s="357"/>
      <c r="M34" s="119"/>
      <c r="N34" s="3"/>
    </row>
    <row r="35" spans="1:14">
      <c r="A35" s="26">
        <v>16</v>
      </c>
      <c r="B35" s="61"/>
      <c r="C35" s="66"/>
      <c r="D35" s="60">
        <v>16</v>
      </c>
      <c r="E35" s="353"/>
      <c r="F35" s="354"/>
      <c r="G35" s="354"/>
      <c r="H35" s="355"/>
      <c r="I35" s="60"/>
      <c r="J35" s="60">
        <v>16</v>
      </c>
      <c r="K35" s="356"/>
      <c r="L35" s="357"/>
      <c r="M35" s="119"/>
      <c r="N35" s="3"/>
    </row>
    <row r="36" spans="1:14">
      <c r="A36" s="26">
        <v>17</v>
      </c>
      <c r="B36" s="60"/>
      <c r="C36" s="66"/>
      <c r="D36" s="60">
        <v>17</v>
      </c>
      <c r="E36" s="388"/>
      <c r="F36" s="389"/>
      <c r="G36" s="389"/>
      <c r="H36" s="390"/>
      <c r="I36" s="61"/>
      <c r="J36" s="60">
        <v>17</v>
      </c>
      <c r="K36" s="356"/>
      <c r="L36" s="357"/>
      <c r="M36" s="119"/>
      <c r="N36" s="3"/>
    </row>
    <row r="37" spans="1:14">
      <c r="A37" s="26">
        <v>18</v>
      </c>
      <c r="B37" s="60"/>
      <c r="C37" s="66"/>
      <c r="D37" s="60">
        <v>18</v>
      </c>
      <c r="E37" s="353"/>
      <c r="F37" s="354"/>
      <c r="G37" s="354"/>
      <c r="H37" s="355"/>
      <c r="I37" s="60"/>
      <c r="J37" s="60">
        <v>18</v>
      </c>
      <c r="K37" s="356"/>
      <c r="L37" s="357"/>
      <c r="M37" s="119"/>
      <c r="N37" s="3"/>
    </row>
    <row r="38" spans="1:14">
      <c r="A38" s="26">
        <v>19</v>
      </c>
      <c r="B38" s="60"/>
      <c r="C38" s="66"/>
      <c r="D38" s="60">
        <v>19</v>
      </c>
      <c r="E38" s="353"/>
      <c r="F38" s="354"/>
      <c r="G38" s="354"/>
      <c r="H38" s="355"/>
      <c r="I38" s="60"/>
      <c r="J38" s="60">
        <v>19</v>
      </c>
      <c r="K38" s="356"/>
      <c r="L38" s="357"/>
      <c r="M38" s="119"/>
      <c r="N38" s="3"/>
    </row>
    <row r="39" spans="1:14">
      <c r="A39" s="26">
        <v>20</v>
      </c>
      <c r="B39" s="61"/>
      <c r="C39" s="66"/>
      <c r="D39" s="60">
        <v>20</v>
      </c>
      <c r="E39" s="353"/>
      <c r="F39" s="354"/>
      <c r="G39" s="354"/>
      <c r="H39" s="355"/>
      <c r="I39" s="60"/>
      <c r="J39" s="60">
        <v>20</v>
      </c>
      <c r="K39" s="356"/>
      <c r="L39" s="357"/>
      <c r="M39" s="119"/>
      <c r="N39" s="3"/>
    </row>
    <row r="40" spans="1:14">
      <c r="A40" s="26">
        <v>21</v>
      </c>
      <c r="B40" s="61"/>
      <c r="C40" s="66"/>
      <c r="D40" s="60">
        <v>21</v>
      </c>
      <c r="E40" s="353"/>
      <c r="F40" s="354"/>
      <c r="G40" s="354"/>
      <c r="H40" s="355"/>
      <c r="I40" s="60"/>
      <c r="J40" s="60">
        <v>21</v>
      </c>
      <c r="K40" s="356"/>
      <c r="L40" s="357"/>
      <c r="M40" s="119"/>
      <c r="N40" s="3"/>
    </row>
    <row r="41" spans="1:14">
      <c r="A41" s="26">
        <v>22</v>
      </c>
      <c r="B41" s="61"/>
      <c r="C41" s="66"/>
      <c r="D41" s="60">
        <v>22</v>
      </c>
      <c r="E41" s="353"/>
      <c r="F41" s="354"/>
      <c r="G41" s="354"/>
      <c r="H41" s="355"/>
      <c r="I41" s="60"/>
      <c r="J41" s="60">
        <v>22</v>
      </c>
      <c r="K41" s="356"/>
      <c r="L41" s="357"/>
      <c r="M41" s="119"/>
      <c r="N41" s="3"/>
    </row>
    <row r="42" spans="1:14">
      <c r="A42" s="26">
        <v>23</v>
      </c>
      <c r="B42" s="61"/>
      <c r="C42" s="66"/>
      <c r="D42" s="60">
        <v>23</v>
      </c>
      <c r="E42" s="353"/>
      <c r="F42" s="354"/>
      <c r="G42" s="354"/>
      <c r="H42" s="355"/>
      <c r="I42" s="60"/>
      <c r="J42" s="60">
        <v>23</v>
      </c>
      <c r="K42" s="356"/>
      <c r="L42" s="357"/>
      <c r="M42" s="119"/>
      <c r="N42" s="3"/>
    </row>
    <row r="43" spans="1:14">
      <c r="A43" s="26">
        <v>24</v>
      </c>
      <c r="B43" s="61"/>
      <c r="C43" s="66"/>
      <c r="D43" s="60">
        <v>24</v>
      </c>
      <c r="E43" s="353"/>
      <c r="F43" s="354"/>
      <c r="G43" s="354"/>
      <c r="H43" s="355"/>
      <c r="I43" s="60"/>
      <c r="J43" s="60">
        <v>24</v>
      </c>
      <c r="K43" s="356"/>
      <c r="L43" s="357"/>
      <c r="M43" s="119"/>
      <c r="N43" s="3"/>
    </row>
    <row r="44" spans="1:14" ht="6.75" customHeight="1" thickBot="1">
      <c r="A44" s="127"/>
      <c r="B44" s="128"/>
      <c r="C44" s="129"/>
      <c r="D44" s="129"/>
      <c r="E44" s="129"/>
      <c r="F44" s="129"/>
      <c r="G44" s="129"/>
      <c r="H44" s="129"/>
      <c r="I44" s="129"/>
      <c r="J44" s="129"/>
      <c r="K44" s="130"/>
      <c r="L44" s="121"/>
      <c r="M44" s="117"/>
      <c r="N44" s="3"/>
    </row>
    <row r="45" spans="1:14" ht="24.75" customHeight="1" thickBot="1">
      <c r="A45" s="9"/>
      <c r="B45" s="384" t="s">
        <v>42</v>
      </c>
      <c r="C45" s="384"/>
      <c r="D45" s="384"/>
      <c r="E45" s="384"/>
      <c r="F45" s="384"/>
      <c r="G45" s="384"/>
      <c r="H45" s="82" t="s">
        <v>87</v>
      </c>
      <c r="I45" s="83"/>
      <c r="J45" s="414" t="s">
        <v>89</v>
      </c>
      <c r="K45" s="414"/>
      <c r="L45" s="415">
        <f ca="1">TODAY()</f>
        <v>43313</v>
      </c>
      <c r="M45" s="416"/>
      <c r="N45" s="3"/>
    </row>
    <row r="46" spans="1:14" ht="19.5" thickBot="1">
      <c r="A46" s="10" t="s">
        <v>46</v>
      </c>
      <c r="B46" s="10" t="s">
        <v>47</v>
      </c>
      <c r="C46" s="11" t="s">
        <v>48</v>
      </c>
      <c r="D46" s="10" t="s">
        <v>49</v>
      </c>
      <c r="E46" s="10" t="s">
        <v>50</v>
      </c>
      <c r="F46" s="10" t="s">
        <v>51</v>
      </c>
      <c r="G46" s="10" t="s">
        <v>52</v>
      </c>
      <c r="H46" s="50" t="s">
        <v>53</v>
      </c>
      <c r="I46" s="50" t="s">
        <v>54</v>
      </c>
      <c r="J46" s="50" t="s">
        <v>55</v>
      </c>
      <c r="K46" s="10" t="s">
        <v>56</v>
      </c>
      <c r="L46" s="11" t="s">
        <v>57</v>
      </c>
      <c r="M46" s="10" t="s">
        <v>58</v>
      </c>
      <c r="N46" s="3"/>
    </row>
    <row r="47" spans="1:14">
      <c r="A47" s="12">
        <v>1</v>
      </c>
      <c r="B47" s="13" t="s">
        <v>86</v>
      </c>
      <c r="C47" s="69" t="s">
        <v>60</v>
      </c>
      <c r="D47" s="14" t="s">
        <v>10</v>
      </c>
      <c r="E47" s="14" t="s">
        <v>10</v>
      </c>
      <c r="F47" s="14" t="s">
        <v>140</v>
      </c>
      <c r="G47" s="15"/>
      <c r="H47" s="16"/>
      <c r="I47" s="14"/>
      <c r="J47" s="14"/>
      <c r="K47" s="14"/>
      <c r="L47" s="15"/>
      <c r="M47" s="17"/>
      <c r="N47" s="3"/>
    </row>
    <row r="48" spans="1:14">
      <c r="A48" s="19">
        <v>2</v>
      </c>
      <c r="B48" s="13"/>
      <c r="C48" s="69"/>
      <c r="D48" s="14"/>
      <c r="E48" s="14"/>
      <c r="F48" s="15"/>
      <c r="G48" s="15"/>
      <c r="H48" s="16"/>
      <c r="I48" s="14"/>
      <c r="J48" s="14"/>
      <c r="K48" s="14"/>
      <c r="L48" s="15"/>
      <c r="M48" s="17"/>
      <c r="N48" s="3"/>
    </row>
    <row r="49" spans="1:14">
      <c r="A49" s="19">
        <v>3</v>
      </c>
      <c r="B49" s="13"/>
      <c r="C49" s="69"/>
      <c r="D49" s="14"/>
      <c r="E49" s="14"/>
      <c r="F49" s="14"/>
      <c r="G49" s="15"/>
      <c r="H49" s="20"/>
      <c r="I49" s="21"/>
      <c r="J49" s="14"/>
      <c r="K49" s="14"/>
      <c r="L49" s="15"/>
      <c r="M49" s="17"/>
      <c r="N49" s="3"/>
    </row>
    <row r="50" spans="1:14">
      <c r="A50" s="19">
        <v>4</v>
      </c>
      <c r="B50" s="13"/>
      <c r="C50" s="69"/>
      <c r="D50" s="14"/>
      <c r="E50" s="14"/>
      <c r="F50" s="14"/>
      <c r="G50" s="15"/>
      <c r="H50" s="20"/>
      <c r="I50" s="21"/>
      <c r="J50" s="14"/>
      <c r="K50" s="14"/>
      <c r="L50" s="15"/>
      <c r="M50" s="17"/>
      <c r="N50" s="3"/>
    </row>
    <row r="51" spans="1:14">
      <c r="A51" s="19">
        <v>5</v>
      </c>
      <c r="B51" s="13"/>
      <c r="C51" s="69"/>
      <c r="D51" s="14"/>
      <c r="E51" s="14"/>
      <c r="F51" s="14"/>
      <c r="G51" s="15"/>
      <c r="H51" s="20"/>
      <c r="I51" s="21"/>
      <c r="J51" s="14"/>
      <c r="K51" s="14"/>
      <c r="L51" s="15"/>
      <c r="M51" s="17"/>
      <c r="N51" s="3"/>
    </row>
    <row r="52" spans="1:14">
      <c r="A52" s="19">
        <v>6</v>
      </c>
      <c r="B52" s="13"/>
      <c r="C52" s="69"/>
      <c r="D52" s="14"/>
      <c r="E52" s="14"/>
      <c r="F52" s="14"/>
      <c r="G52" s="15"/>
      <c r="H52" s="20"/>
      <c r="I52" s="21"/>
      <c r="J52" s="14"/>
      <c r="K52" s="14"/>
      <c r="L52" s="15"/>
      <c r="M52" s="17"/>
      <c r="N52" s="3"/>
    </row>
    <row r="53" spans="1:14">
      <c r="A53" s="19">
        <v>7</v>
      </c>
      <c r="B53" s="13"/>
      <c r="C53" s="118"/>
      <c r="D53" s="14"/>
      <c r="E53" s="14"/>
      <c r="F53" s="14"/>
      <c r="G53" s="15"/>
      <c r="H53" s="20"/>
      <c r="I53" s="21"/>
      <c r="J53" s="14"/>
      <c r="K53" s="14"/>
      <c r="L53" s="15"/>
      <c r="M53" s="17"/>
      <c r="N53" s="3"/>
    </row>
    <row r="54" spans="1:14">
      <c r="A54" s="19">
        <v>8</v>
      </c>
      <c r="B54" s="13"/>
      <c r="C54" s="69"/>
      <c r="D54" s="14"/>
      <c r="E54" s="14"/>
      <c r="F54" s="14"/>
      <c r="G54" s="15"/>
      <c r="H54" s="16"/>
      <c r="I54" s="14"/>
      <c r="J54" s="14"/>
      <c r="K54" s="14"/>
      <c r="L54" s="15"/>
      <c r="M54" s="17"/>
      <c r="N54" s="3"/>
    </row>
    <row r="55" spans="1:14">
      <c r="A55" s="19">
        <v>9</v>
      </c>
      <c r="B55" s="13"/>
      <c r="C55" s="69"/>
      <c r="D55" s="14"/>
      <c r="E55" s="14"/>
      <c r="F55" s="15"/>
      <c r="G55" s="15"/>
      <c r="H55" s="16"/>
      <c r="I55" s="14"/>
      <c r="J55" s="14"/>
      <c r="K55" s="14"/>
      <c r="L55" s="15"/>
      <c r="M55" s="17"/>
      <c r="N55" s="3"/>
    </row>
    <row r="56" spans="1:14">
      <c r="A56" s="19">
        <v>10</v>
      </c>
      <c r="B56" s="13"/>
      <c r="C56" s="69"/>
      <c r="D56" s="14"/>
      <c r="E56" s="14"/>
      <c r="F56" s="15"/>
      <c r="G56" s="15"/>
      <c r="H56" s="16"/>
      <c r="I56" s="14"/>
      <c r="J56" s="14"/>
      <c r="K56" s="14"/>
      <c r="L56" s="15"/>
      <c r="M56" s="17"/>
      <c r="N56" s="3"/>
    </row>
    <row r="57" spans="1:14">
      <c r="A57" s="19">
        <v>11</v>
      </c>
      <c r="B57" s="13"/>
      <c r="C57" s="69"/>
      <c r="D57" s="14"/>
      <c r="E57" s="14"/>
      <c r="F57" s="15"/>
      <c r="G57" s="15"/>
      <c r="H57" s="16"/>
      <c r="I57" s="14"/>
      <c r="J57" s="14"/>
      <c r="K57" s="14"/>
      <c r="L57" s="15"/>
      <c r="M57" s="17"/>
      <c r="N57" s="3"/>
    </row>
    <row r="58" spans="1:14">
      <c r="A58" s="19">
        <v>12</v>
      </c>
      <c r="B58" s="13"/>
      <c r="C58" s="69"/>
      <c r="D58" s="14"/>
      <c r="E58" s="14"/>
      <c r="F58" s="15"/>
      <c r="G58" s="15"/>
      <c r="H58" s="16"/>
      <c r="I58" s="14"/>
      <c r="J58" s="14"/>
      <c r="K58" s="14"/>
      <c r="L58" s="15"/>
      <c r="M58" s="17"/>
      <c r="N58" s="3"/>
    </row>
    <row r="59" spans="1:14">
      <c r="A59" s="19">
        <v>13</v>
      </c>
      <c r="B59" s="13"/>
      <c r="C59" s="69"/>
      <c r="D59" s="14"/>
      <c r="E59" s="14"/>
      <c r="F59" s="15"/>
      <c r="G59" s="15"/>
      <c r="H59" s="16"/>
      <c r="I59" s="14"/>
      <c r="J59" s="14"/>
      <c r="K59" s="14"/>
      <c r="L59" s="15"/>
      <c r="M59" s="17"/>
      <c r="N59" s="3"/>
    </row>
    <row r="60" spans="1:14">
      <c r="A60" s="19">
        <v>14</v>
      </c>
      <c r="B60" s="13"/>
      <c r="C60" s="69"/>
      <c r="D60" s="14"/>
      <c r="E60" s="14"/>
      <c r="F60" s="15"/>
      <c r="G60" s="15"/>
      <c r="H60" s="16"/>
      <c r="I60" s="14"/>
      <c r="J60" s="14"/>
      <c r="K60" s="14"/>
      <c r="L60" s="15"/>
      <c r="M60" s="17"/>
      <c r="N60" s="3"/>
    </row>
    <row r="61" spans="1:14">
      <c r="A61" s="19">
        <v>15</v>
      </c>
      <c r="B61" s="13"/>
      <c r="C61" s="69"/>
      <c r="D61" s="14"/>
      <c r="E61" s="14"/>
      <c r="F61" s="15"/>
      <c r="G61" s="15"/>
      <c r="H61" s="16"/>
      <c r="I61" s="14"/>
      <c r="J61" s="14"/>
      <c r="K61" s="14"/>
      <c r="L61" s="15"/>
      <c r="M61" s="17"/>
      <c r="N61" s="3"/>
    </row>
    <row r="62" spans="1:14">
      <c r="A62" s="19">
        <v>16</v>
      </c>
      <c r="B62" s="13"/>
      <c r="C62" s="69"/>
      <c r="D62" s="14"/>
      <c r="E62" s="14"/>
      <c r="F62" s="15"/>
      <c r="G62" s="15"/>
      <c r="H62" s="16"/>
      <c r="I62" s="14"/>
      <c r="J62" s="14"/>
      <c r="K62" s="14"/>
      <c r="L62" s="15"/>
      <c r="M62" s="17"/>
      <c r="N62" s="3"/>
    </row>
    <row r="63" spans="1:14">
      <c r="A63" s="19">
        <v>17</v>
      </c>
      <c r="B63" s="13"/>
      <c r="C63" s="70"/>
      <c r="D63" s="14"/>
      <c r="E63" s="14"/>
      <c r="F63" s="15"/>
      <c r="G63" s="15"/>
      <c r="H63" s="16"/>
      <c r="I63" s="14"/>
      <c r="J63" s="14"/>
      <c r="K63" s="14"/>
      <c r="L63" s="15"/>
      <c r="M63" s="17"/>
      <c r="N63" s="3"/>
    </row>
    <row r="64" spans="1:14">
      <c r="A64" s="19">
        <v>18</v>
      </c>
      <c r="B64" s="13"/>
      <c r="C64" s="69"/>
      <c r="D64" s="14"/>
      <c r="E64" s="14"/>
      <c r="F64" s="14"/>
      <c r="G64" s="14"/>
      <c r="H64" s="16"/>
      <c r="I64" s="14"/>
      <c r="J64" s="14"/>
      <c r="K64" s="14"/>
      <c r="L64" s="15"/>
      <c r="M64" s="17"/>
      <c r="N64" s="3"/>
    </row>
    <row r="65" spans="1:14">
      <c r="A65" s="19">
        <v>19</v>
      </c>
      <c r="B65" s="13"/>
      <c r="C65" s="69"/>
      <c r="D65" s="14"/>
      <c r="E65" s="14"/>
      <c r="F65" s="14"/>
      <c r="G65" s="14"/>
      <c r="H65" s="16"/>
      <c r="I65" s="14"/>
      <c r="J65" s="14"/>
      <c r="K65" s="14"/>
      <c r="L65" s="15"/>
      <c r="M65" s="17"/>
      <c r="N65" s="3"/>
    </row>
    <row r="66" spans="1:14">
      <c r="A66" s="19">
        <v>20</v>
      </c>
      <c r="B66" s="13"/>
      <c r="C66" s="70"/>
      <c r="D66" s="14"/>
      <c r="E66" s="14"/>
      <c r="F66" s="14"/>
      <c r="G66" s="14"/>
      <c r="H66" s="16"/>
      <c r="I66" s="14"/>
      <c r="J66" s="14"/>
      <c r="K66" s="14"/>
      <c r="L66" s="15"/>
      <c r="M66" s="17"/>
      <c r="N66" s="3"/>
    </row>
    <row r="67" spans="1:14">
      <c r="A67" s="19">
        <v>21</v>
      </c>
      <c r="B67" s="13"/>
      <c r="C67" s="69"/>
      <c r="D67" s="14"/>
      <c r="E67" s="14"/>
      <c r="F67" s="14"/>
      <c r="G67" s="14"/>
      <c r="H67" s="16"/>
      <c r="I67" s="14"/>
      <c r="J67" s="14"/>
      <c r="K67" s="14"/>
      <c r="L67" s="15"/>
      <c r="M67" s="17"/>
      <c r="N67" s="3"/>
    </row>
    <row r="68" spans="1:14" ht="18.75" customHeight="1" thickBot="1">
      <c r="A68" s="9"/>
      <c r="B68" s="107" t="s">
        <v>66</v>
      </c>
      <c r="C68" s="108"/>
      <c r="D68" s="108"/>
      <c r="E68" s="107" t="s">
        <v>67</v>
      </c>
      <c r="F68" s="107"/>
      <c r="G68" s="107"/>
      <c r="H68" s="3"/>
      <c r="I68" s="3"/>
      <c r="J68" s="3"/>
      <c r="K68" s="3"/>
      <c r="L68" s="3"/>
      <c r="M68" s="4"/>
      <c r="N68" s="3"/>
    </row>
    <row r="69" spans="1:14" ht="19.5" hidden="1" thickBot="1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3"/>
    </row>
    <row r="70" spans="1:14" ht="19.5" thickBot="1">
      <c r="A70" s="10" t="s">
        <v>46</v>
      </c>
      <c r="B70" s="10" t="s">
        <v>47</v>
      </c>
      <c r="C70" s="11" t="s">
        <v>48</v>
      </c>
      <c r="D70" s="10" t="s">
        <v>49</v>
      </c>
      <c r="E70" s="10" t="s">
        <v>50</v>
      </c>
      <c r="F70" s="10" t="s">
        <v>51</v>
      </c>
      <c r="G70" s="10" t="s">
        <v>52</v>
      </c>
      <c r="H70" s="10" t="s">
        <v>53</v>
      </c>
      <c r="I70" s="10" t="s">
        <v>54</v>
      </c>
      <c r="J70" s="10" t="s">
        <v>55</v>
      </c>
      <c r="K70" s="10" t="s">
        <v>56</v>
      </c>
      <c r="L70" s="11" t="s">
        <v>57</v>
      </c>
      <c r="M70" s="10" t="s">
        <v>58</v>
      </c>
      <c r="N70" s="3"/>
    </row>
    <row r="71" spans="1:14">
      <c r="A71" s="18">
        <v>1</v>
      </c>
      <c r="B71" s="13"/>
      <c r="C71" s="51"/>
      <c r="D71" s="13"/>
      <c r="E71" s="13"/>
      <c r="F71" s="13"/>
      <c r="G71" s="22"/>
      <c r="H71" s="19"/>
      <c r="I71" s="23"/>
      <c r="J71" s="23"/>
      <c r="K71" s="69"/>
      <c r="L71" s="13"/>
      <c r="M71" s="22"/>
      <c r="N71" s="3"/>
    </row>
    <row r="72" spans="1:14">
      <c r="A72" s="19">
        <v>2</v>
      </c>
      <c r="B72" s="13"/>
      <c r="C72" s="13"/>
      <c r="D72" s="13"/>
      <c r="E72" s="13"/>
      <c r="F72" s="13"/>
      <c r="G72" s="22"/>
      <c r="H72" s="19"/>
      <c r="I72" s="23"/>
      <c r="J72" s="23"/>
      <c r="K72" s="69"/>
      <c r="L72" s="13"/>
      <c r="M72" s="22"/>
      <c r="N72" s="3"/>
    </row>
    <row r="73" spans="1:14">
      <c r="A73" s="19">
        <v>3</v>
      </c>
      <c r="B73" s="13"/>
      <c r="C73" s="13"/>
      <c r="D73" s="13"/>
      <c r="E73" s="13"/>
      <c r="F73" s="13"/>
      <c r="G73" s="22"/>
      <c r="H73" s="19"/>
      <c r="I73" s="23"/>
      <c r="J73" s="23"/>
      <c r="K73" s="70"/>
      <c r="L73" s="13"/>
      <c r="M73" s="22"/>
      <c r="N73" s="3"/>
    </row>
    <row r="74" spans="1:14">
      <c r="A74" s="19">
        <v>4</v>
      </c>
      <c r="B74" s="13"/>
      <c r="C74" s="13"/>
      <c r="D74" s="24"/>
      <c r="E74" s="24"/>
      <c r="F74" s="24"/>
      <c r="G74" s="22"/>
      <c r="H74" s="19"/>
      <c r="I74" s="69"/>
      <c r="J74" s="69"/>
      <c r="K74" s="13"/>
      <c r="L74" s="13"/>
      <c r="M74" s="22"/>
      <c r="N74" s="3"/>
    </row>
    <row r="75" spans="1:14" ht="23.25" customHeight="1" thickBot="1">
      <c r="A75" s="9"/>
      <c r="B75" s="107" t="s">
        <v>72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3"/>
    </row>
    <row r="76" spans="1:14" ht="19.5" thickBot="1">
      <c r="A76" s="67" t="s">
        <v>46</v>
      </c>
      <c r="B76" s="67" t="s">
        <v>47</v>
      </c>
      <c r="C76" s="68" t="s">
        <v>48</v>
      </c>
      <c r="D76" s="373" t="s">
        <v>75</v>
      </c>
      <c r="E76" s="374"/>
      <c r="F76" s="375" t="s">
        <v>76</v>
      </c>
      <c r="G76" s="376"/>
      <c r="H76" s="377" t="s">
        <v>77</v>
      </c>
      <c r="I76" s="373"/>
      <c r="J76" s="373"/>
      <c r="K76" s="373"/>
      <c r="L76" s="373"/>
      <c r="M76" s="378"/>
      <c r="N76" s="3"/>
    </row>
    <row r="77" spans="1:14">
      <c r="A77" s="115">
        <v>1</v>
      </c>
      <c r="B77" s="134"/>
      <c r="C77" s="134"/>
      <c r="D77" s="379"/>
      <c r="E77" s="379"/>
      <c r="F77" s="380"/>
      <c r="G77" s="381"/>
      <c r="H77" s="382"/>
      <c r="I77" s="379"/>
      <c r="J77" s="379"/>
      <c r="K77" s="379"/>
      <c r="L77" s="379"/>
      <c r="M77" s="383"/>
      <c r="N77" s="3"/>
    </row>
    <row r="78" spans="1:14">
      <c r="A78" s="116">
        <v>2</v>
      </c>
      <c r="B78" s="13"/>
      <c r="C78" s="13"/>
      <c r="D78" s="391"/>
      <c r="E78" s="391"/>
      <c r="F78" s="392"/>
      <c r="G78" s="393"/>
      <c r="H78" s="394"/>
      <c r="I78" s="391"/>
      <c r="J78" s="391"/>
      <c r="K78" s="391"/>
      <c r="L78" s="391"/>
      <c r="M78" s="395"/>
      <c r="N78" s="3"/>
    </row>
    <row r="79" spans="1:14" ht="19.5" thickBot="1">
      <c r="A79" s="135">
        <v>3</v>
      </c>
      <c r="B79" s="136"/>
      <c r="C79" s="136"/>
      <c r="D79" s="371"/>
      <c r="E79" s="371"/>
      <c r="F79" s="368"/>
      <c r="G79" s="369"/>
      <c r="H79" s="370"/>
      <c r="I79" s="371"/>
      <c r="J79" s="371"/>
      <c r="K79" s="371"/>
      <c r="L79" s="371"/>
      <c r="M79" s="372"/>
      <c r="N79" s="3"/>
    </row>
    <row r="80" spans="1:14" ht="24" customHeight="1" thickBot="1">
      <c r="A80" s="471" t="s">
        <v>191</v>
      </c>
      <c r="B80" s="472"/>
      <c r="C80" s="472"/>
      <c r="D80" s="472"/>
      <c r="E80" s="473"/>
      <c r="F80" s="473"/>
      <c r="G80" s="473"/>
      <c r="H80" s="473"/>
      <c r="I80" s="473"/>
      <c r="J80" s="473"/>
      <c r="K80" s="473"/>
      <c r="L80" s="473"/>
      <c r="M80" s="473"/>
      <c r="N80" s="3"/>
    </row>
    <row r="81" spans="1:23" ht="22.5" thickBot="1">
      <c r="A81" s="363" t="s">
        <v>236</v>
      </c>
      <c r="B81" s="364"/>
      <c r="C81" s="364"/>
      <c r="D81" s="358" t="s">
        <v>238</v>
      </c>
      <c r="E81" s="359"/>
      <c r="F81" s="359"/>
      <c r="G81" s="359"/>
      <c r="H81" s="359"/>
      <c r="I81" s="360"/>
      <c r="J81" s="358" t="s">
        <v>239</v>
      </c>
      <c r="K81" s="359"/>
      <c r="L81" s="359"/>
      <c r="M81" s="360"/>
      <c r="N81" s="3"/>
    </row>
    <row r="82" spans="1:23" ht="23.25" customHeight="1" thickBot="1">
      <c r="A82" s="137" t="s">
        <v>233</v>
      </c>
      <c r="B82" s="132" t="s">
        <v>234</v>
      </c>
      <c r="C82" s="131" t="s">
        <v>235</v>
      </c>
      <c r="D82" s="365"/>
      <c r="E82" s="366"/>
      <c r="F82" s="366"/>
      <c r="G82" s="366"/>
      <c r="H82" s="366"/>
      <c r="I82" s="367"/>
      <c r="J82" s="361"/>
      <c r="K82" s="361"/>
      <c r="L82" s="361"/>
      <c r="M82" s="362"/>
      <c r="N82" s="3"/>
    </row>
    <row r="83" spans="1:23" ht="22.5" thickBot="1">
      <c r="A83" s="138"/>
      <c r="B83" s="139"/>
      <c r="C83" s="133"/>
      <c r="D83" s="385"/>
      <c r="E83" s="386"/>
      <c r="F83" s="386"/>
      <c r="G83" s="386"/>
      <c r="H83" s="386"/>
      <c r="I83" s="387"/>
      <c r="J83" s="464"/>
      <c r="K83" s="464"/>
      <c r="L83" s="464"/>
      <c r="M83" s="465"/>
      <c r="N83" s="3"/>
    </row>
    <row r="84" spans="1:23" ht="22.5" thickBot="1">
      <c r="A84" s="474" t="s">
        <v>237</v>
      </c>
      <c r="B84" s="475"/>
      <c r="C84" s="475"/>
      <c r="D84" s="385"/>
      <c r="E84" s="386"/>
      <c r="F84" s="386"/>
      <c r="G84" s="386"/>
      <c r="H84" s="386"/>
      <c r="I84" s="387"/>
      <c r="J84" s="464"/>
      <c r="K84" s="464"/>
      <c r="L84" s="464"/>
      <c r="M84" s="465"/>
      <c r="N84" s="3"/>
    </row>
    <row r="85" spans="1:23" ht="20.25" customHeight="1" thickBot="1">
      <c r="A85" s="468" t="s">
        <v>240</v>
      </c>
      <c r="B85" s="469"/>
      <c r="C85" s="140"/>
      <c r="D85" s="385"/>
      <c r="E85" s="386"/>
      <c r="F85" s="386"/>
      <c r="G85" s="386"/>
      <c r="H85" s="386"/>
      <c r="I85" s="387"/>
      <c r="J85" s="464"/>
      <c r="K85" s="464"/>
      <c r="L85" s="464"/>
      <c r="M85" s="465"/>
      <c r="N85" s="3"/>
    </row>
    <row r="86" spans="1:23" ht="21" customHeight="1" thickBot="1">
      <c r="A86" s="468" t="s">
        <v>241</v>
      </c>
      <c r="B86" s="469"/>
      <c r="C86" s="140"/>
      <c r="D86" s="476"/>
      <c r="E86" s="477"/>
      <c r="F86" s="477"/>
      <c r="G86" s="477"/>
      <c r="H86" s="477"/>
      <c r="I86" s="478"/>
      <c r="J86" s="466"/>
      <c r="K86" s="466"/>
      <c r="L86" s="466"/>
      <c r="M86" s="467"/>
      <c r="N86" s="3"/>
    </row>
    <row r="87" spans="1:23" ht="21" customHeight="1">
      <c r="A87" s="9"/>
      <c r="B87" s="463" t="s">
        <v>81</v>
      </c>
      <c r="C87" s="463"/>
      <c r="D87" s="3"/>
      <c r="E87" s="3"/>
      <c r="F87" s="3"/>
      <c r="G87" s="3"/>
      <c r="H87" s="3"/>
      <c r="I87" s="3"/>
      <c r="J87" s="3"/>
      <c r="K87" s="463" t="s">
        <v>152</v>
      </c>
      <c r="L87" s="463"/>
      <c r="M87" s="4"/>
      <c r="N87" s="3"/>
    </row>
    <row r="88" spans="1:23" ht="57.75" customHeight="1">
      <c r="A88" s="470" t="s">
        <v>156</v>
      </c>
      <c r="B88" s="470"/>
      <c r="C88" s="470"/>
      <c r="D88" s="470"/>
      <c r="E88" s="470"/>
      <c r="F88" s="470"/>
      <c r="G88" s="470"/>
      <c r="H88" s="470"/>
      <c r="I88" s="470"/>
      <c r="J88" s="470"/>
      <c r="K88" s="470"/>
      <c r="L88" s="470"/>
      <c r="M88" s="470"/>
      <c r="N88" s="470"/>
      <c r="O88" s="470"/>
      <c r="P88" s="470"/>
      <c r="Q88" s="470"/>
      <c r="R88" s="470"/>
      <c r="S88" s="470"/>
      <c r="T88" s="470"/>
      <c r="U88" s="470"/>
      <c r="V88" s="470"/>
    </row>
    <row r="89" spans="1:23" ht="35.25" customHeight="1">
      <c r="B89" s="58" t="s">
        <v>157</v>
      </c>
      <c r="C89" s="56" t="s">
        <v>2</v>
      </c>
      <c r="D89" s="56" t="s">
        <v>4</v>
      </c>
      <c r="E89" s="56" t="s">
        <v>6</v>
      </c>
      <c r="F89" s="56" t="s">
        <v>95</v>
      </c>
      <c r="G89" s="56" t="s">
        <v>94</v>
      </c>
      <c r="H89" s="56" t="s">
        <v>134</v>
      </c>
      <c r="I89" s="56" t="s">
        <v>135</v>
      </c>
      <c r="J89" s="56" t="s">
        <v>10</v>
      </c>
      <c r="K89" s="56" t="s">
        <v>27</v>
      </c>
      <c r="L89" s="56" t="s">
        <v>30</v>
      </c>
      <c r="M89" s="56" t="s">
        <v>32</v>
      </c>
      <c r="N89" s="56" t="s">
        <v>34</v>
      </c>
      <c r="O89" s="56" t="s">
        <v>136</v>
      </c>
      <c r="P89" s="56" t="s">
        <v>140</v>
      </c>
      <c r="Q89" s="56" t="s">
        <v>104</v>
      </c>
      <c r="R89" s="56" t="s">
        <v>103</v>
      </c>
      <c r="S89" s="56" t="s">
        <v>105</v>
      </c>
      <c r="T89" s="56" t="s">
        <v>102</v>
      </c>
      <c r="U89" s="56" t="s">
        <v>155</v>
      </c>
      <c r="V89" s="56" t="s">
        <v>100</v>
      </c>
      <c r="W89" s="56" t="s">
        <v>19</v>
      </c>
    </row>
    <row r="90" spans="1:23" ht="23.25">
      <c r="B90" s="57" t="s">
        <v>45</v>
      </c>
      <c r="C90" s="59">
        <f t="array" ref="C90">SUM(IF(($B$47:$B$67=$B90)*($D$47:$K$67=C$89),1,0))</f>
        <v>0</v>
      </c>
      <c r="D90" s="59">
        <f t="array" ref="D90">SUM(IF(($B$47:$B$67=$B90)*($D$47:$K$67=D$89),1,0))</f>
        <v>0</v>
      </c>
      <c r="E90" s="59">
        <f t="array" ref="E90">SUM(IF(($B$47:$B$67=$B90)*($D$47:$K$67=E$89),1,0))</f>
        <v>0</v>
      </c>
      <c r="F90" s="59">
        <f t="array" ref="F90">SUM(IF(($B$47:$B$67=$B90)*($D$47:$K$67=F$89),1,0))</f>
        <v>0</v>
      </c>
      <c r="G90" s="59">
        <f t="array" ref="G90">SUM(IF(($B$47:$B$67=$B90)*($D$47:$K$67=G$89),1,0))</f>
        <v>0</v>
      </c>
      <c r="H90" s="59">
        <f t="array" ref="H90">SUM(IF(($B$47:$B$67=$B90)*($D$47:$K$67=H$89),1,0))</f>
        <v>0</v>
      </c>
      <c r="I90" s="59">
        <f t="array" ref="I90">SUM(IF(($B$47:$B$67=$B90)*($D$47:$K$67=I$89),1,0))</f>
        <v>0</v>
      </c>
      <c r="J90" s="59">
        <f t="array" ref="J90">SUM(IF(($B$47:$B$67=$B90)*($D$47:$K$67=J$89),1,0))</f>
        <v>0</v>
      </c>
      <c r="K90" s="59">
        <f t="array" ref="K90">SUM(IF(($B$47:$B$67=$B90)*($D$47:$K$67=K$89),1,0))</f>
        <v>0</v>
      </c>
      <c r="L90" s="59">
        <f t="array" ref="L90">SUM(IF(($B$47:$B$67=$B90)*($D$47:$K$67=L$89),1,0))</f>
        <v>0</v>
      </c>
      <c r="M90" s="59">
        <f t="array" ref="M90">SUM(IF(($B$47:$B$67=$B90)*($D$47:$K$67=M$89),1,0))</f>
        <v>0</v>
      </c>
      <c r="N90" s="59">
        <f t="array" ref="N90">SUM(IF(($B$47:$B$67=$B90)*($D$47:$K$67=N$89),1,0))</f>
        <v>0</v>
      </c>
      <c r="O90" s="59">
        <f t="array" ref="O90">SUM(IF(($B$47:$B$67=$B90)*($D$47:$K$67=O$89),1,0))</f>
        <v>0</v>
      </c>
      <c r="P90" s="59">
        <f t="array" ref="P90">SUM(IF(($B$47:$B$67=$B90)*($D$47:$K$67=P$89),1,0))</f>
        <v>0</v>
      </c>
      <c r="Q90" s="59">
        <f t="array" ref="Q90">SUM(IF(($B$47:$B$67=$B90)*($D$47:$K$67=Q$89),1,0))</f>
        <v>0</v>
      </c>
      <c r="R90" s="59">
        <f t="array" ref="R90">SUM(IF(($B$47:$B$67=$B90)*($D$47:$K$67=R$89),1,0))</f>
        <v>0</v>
      </c>
      <c r="S90" s="59">
        <f t="array" ref="S90">SUM(IF(($B$47:$B$67=$B90)*($D$47:$K$67=S$89),1,0))</f>
        <v>0</v>
      </c>
      <c r="T90" s="59">
        <f t="array" ref="T90">SUM(IF(($B$47:$B$67=$B90)*($D$47:$K$67=T$89),1,0))</f>
        <v>0</v>
      </c>
      <c r="U90" s="59">
        <f t="array" ref="U90">SUM(IF(($B$47:$B$67=$B90)*($D$47:$K$67=U$89),1,0))</f>
        <v>0</v>
      </c>
      <c r="V90" s="59">
        <f t="array" ref="V90">SUM(IF(($B$47:$B$67=$B90)*($D$47:$K$67=V$89),1,0))</f>
        <v>0</v>
      </c>
      <c r="W90" s="64">
        <f>SUM(C90:V90)</f>
        <v>0</v>
      </c>
    </row>
    <row r="91" spans="1:23" ht="23.25">
      <c r="B91" s="57" t="s">
        <v>96</v>
      </c>
      <c r="C91" s="59">
        <f t="array" ref="C91">SUM(IF(($B$47:$B$67=$B91)*($D$47:$K$67=C$89),1,0))</f>
        <v>0</v>
      </c>
      <c r="D91" s="59">
        <f t="array" ref="D91">SUM(IF(($B$47:$B$67=$B91)*($D$47:$K$67=D$89),1,0))</f>
        <v>0</v>
      </c>
      <c r="E91" s="59">
        <f t="array" ref="E91">SUM(IF(($B$47:$B$67=$B91)*($D$47:$K$67=E$89),1,0))</f>
        <v>0</v>
      </c>
      <c r="F91" s="59">
        <f t="array" ref="F91">SUM(IF(($B$47:$B$67=$B91)*($D$47:$K$67=F$89),1,0))</f>
        <v>0</v>
      </c>
      <c r="G91" s="59">
        <f t="array" ref="G91">SUM(IF(($B$47:$B$67=$B91)*($D$47:$K$67=G$89),1,0))</f>
        <v>0</v>
      </c>
      <c r="H91" s="59">
        <f t="array" ref="H91">SUM(IF(($B$47:$B$67=$B91)*($D$47:$K$67=H$89),1,0))</f>
        <v>0</v>
      </c>
      <c r="I91" s="59">
        <f t="array" ref="I91">SUM(IF(($B$47:$B$67=$B91)*($D$47:$K$67=I$89),1,0))</f>
        <v>0</v>
      </c>
      <c r="J91" s="59">
        <f t="array" ref="J91">SUM(IF(($B$47:$B$67=$B91)*($D$47:$K$67=J$89),1,0))</f>
        <v>0</v>
      </c>
      <c r="K91" s="59">
        <f t="array" ref="K91">SUM(IF(($B$47:$B$67=$B91)*($D$47:$K$67=K$89),1,0))</f>
        <v>0</v>
      </c>
      <c r="L91" s="59">
        <f t="array" ref="L91">SUM(IF(($B$47:$B$67=$B91)*($D$47:$K$67=L$89),1,0))</f>
        <v>0</v>
      </c>
      <c r="M91" s="59">
        <f t="array" ref="M91">SUM(IF(($B$47:$B$67=$B91)*($D$47:$K$67=M$89),1,0))</f>
        <v>0</v>
      </c>
      <c r="N91" s="59">
        <f t="array" ref="N91">SUM(IF(($B$47:$B$67=$B91)*($D$47:$K$67=N$89),1,0))</f>
        <v>0</v>
      </c>
      <c r="O91" s="59">
        <f t="array" ref="O91">SUM(IF(($B$47:$B$67=$B91)*($D$47:$K$67=O$89),1,0))</f>
        <v>0</v>
      </c>
      <c r="P91" s="59">
        <f t="array" ref="P91">SUM(IF(($B$47:$B$67=$B91)*($D$47:$K$67=P$89),1,0))</f>
        <v>0</v>
      </c>
      <c r="Q91" s="59">
        <f t="array" ref="Q91">SUM(IF(($B$47:$B$67=$B91)*($D$47:$K$67=Q$89),1,0))</f>
        <v>0</v>
      </c>
      <c r="R91" s="59">
        <f t="array" ref="R91">SUM(IF(($B$47:$B$67=$B91)*($D$47:$K$67=R$89),1,0))</f>
        <v>0</v>
      </c>
      <c r="S91" s="59">
        <f t="array" ref="S91">SUM(IF(($B$47:$B$67=$B91)*($D$47:$K$67=S$89),1,0))</f>
        <v>0</v>
      </c>
      <c r="T91" s="59">
        <f t="array" ref="T91">SUM(IF(($B$47:$B$67=$B91)*($D$47:$K$67=T$89),1,0))</f>
        <v>0</v>
      </c>
      <c r="U91" s="59">
        <f t="array" ref="U91">SUM(IF(($B$47:$B$67=$B91)*($D$47:$K$67=U$89),1,0))</f>
        <v>0</v>
      </c>
      <c r="V91" s="59">
        <f t="array" ref="V91">SUM(IF(($B$47:$B$67=$B91)*($D$47:$K$67=V$89),1,0))</f>
        <v>0</v>
      </c>
      <c r="W91" s="64">
        <f t="shared" ref="W91:W137" si="0">SUM(C91:V91)</f>
        <v>0</v>
      </c>
    </row>
    <row r="92" spans="1:23" ht="23.25">
      <c r="B92" s="57" t="s">
        <v>61</v>
      </c>
      <c r="C92" s="59">
        <f t="array" ref="C92">SUM(IF(($B$47:$B$67=$B92)*($D$47:$K$67=C$89),1,0))</f>
        <v>0</v>
      </c>
      <c r="D92" s="59">
        <f t="array" ref="D92">SUM(IF(($B$47:$B$67=$B92)*($D$47:$K$67=D$89),1,0))</f>
        <v>0</v>
      </c>
      <c r="E92" s="59">
        <f t="array" ref="E92">SUM(IF(($B$47:$B$67=$B92)*($D$47:$K$67=E$89),1,0))</f>
        <v>0</v>
      </c>
      <c r="F92" s="59">
        <f t="array" ref="F92">SUM(IF(($B$47:$B$67=$B92)*($D$47:$K$67=F$89),1,0))</f>
        <v>0</v>
      </c>
      <c r="G92" s="59">
        <f t="array" ref="G92">SUM(IF(($B$47:$B$67=$B92)*($D$47:$K$67=G$89),1,0))</f>
        <v>0</v>
      </c>
      <c r="H92" s="59">
        <f t="array" ref="H92">SUM(IF(($B$47:$B$67=$B92)*($D$47:$K$67=H$89),1,0))</f>
        <v>0</v>
      </c>
      <c r="I92" s="59">
        <f t="array" ref="I92">SUM(IF(($B$47:$B$67=$B92)*($D$47:$K$67=I$89),1,0))</f>
        <v>0</v>
      </c>
      <c r="J92" s="59">
        <f t="array" ref="J92">SUM(IF(($B$47:$B$67=$B92)*($D$47:$K$67=J$89),1,0))</f>
        <v>0</v>
      </c>
      <c r="K92" s="59">
        <f t="array" ref="K92">SUM(IF(($B$47:$B$67=$B92)*($D$47:$K$67=K$89),1,0))</f>
        <v>0</v>
      </c>
      <c r="L92" s="59">
        <f t="array" ref="L92">SUM(IF(($B$47:$B$67=$B92)*($D$47:$K$67=L$89),1,0))</f>
        <v>0</v>
      </c>
      <c r="M92" s="59">
        <f t="array" ref="M92">SUM(IF(($B$47:$B$67=$B92)*($D$47:$K$67=M$89),1,0))</f>
        <v>0</v>
      </c>
      <c r="N92" s="59">
        <f t="array" ref="N92">SUM(IF(($B$47:$B$67=$B92)*($D$47:$K$67=N$89),1,0))</f>
        <v>0</v>
      </c>
      <c r="O92" s="59">
        <f t="array" ref="O92">SUM(IF(($B$47:$B$67=$B92)*($D$47:$K$67=O$89),1,0))</f>
        <v>0</v>
      </c>
      <c r="P92" s="59">
        <f t="array" ref="P92">SUM(IF(($B$47:$B$67=$B92)*($D$47:$K$67=P$89),1,0))</f>
        <v>0</v>
      </c>
      <c r="Q92" s="59">
        <f t="array" ref="Q92">SUM(IF(($B$47:$B$67=$B92)*($D$47:$K$67=Q$89),1,0))</f>
        <v>0</v>
      </c>
      <c r="R92" s="59">
        <f t="array" ref="R92">SUM(IF(($B$47:$B$67=$B92)*($D$47:$K$67=R$89),1,0))</f>
        <v>0</v>
      </c>
      <c r="S92" s="59">
        <f t="array" ref="S92">SUM(IF(($B$47:$B$67=$B92)*($D$47:$K$67=S$89),1,0))</f>
        <v>0</v>
      </c>
      <c r="T92" s="59">
        <f t="array" ref="T92">SUM(IF(($B$47:$B$67=$B92)*($D$47:$K$67=T$89),1,0))</f>
        <v>0</v>
      </c>
      <c r="U92" s="59">
        <f t="array" ref="U92">SUM(IF(($B$47:$B$67=$B92)*($D$47:$K$67=U$89),1,0))</f>
        <v>0</v>
      </c>
      <c r="V92" s="59">
        <f t="array" ref="V92">SUM(IF(($B$47:$B$67=$B92)*($D$47:$K$67=V$89),1,0))</f>
        <v>0</v>
      </c>
      <c r="W92" s="64">
        <f t="shared" si="0"/>
        <v>0</v>
      </c>
    </row>
    <row r="93" spans="1:23" ht="23.25">
      <c r="B93" s="57" t="s">
        <v>62</v>
      </c>
      <c r="C93" s="59">
        <f t="array" ref="C93">SUM(IF(($B$47:$B$67=$B93)*($D$47:$K$67=C$89),1,0))</f>
        <v>0</v>
      </c>
      <c r="D93" s="59">
        <f t="array" ref="D93">SUM(IF(($B$47:$B$67=$B93)*($D$47:$K$67=D$89),1,0))</f>
        <v>0</v>
      </c>
      <c r="E93" s="59">
        <f t="array" ref="E93">SUM(IF(($B$47:$B$67=$B93)*($D$47:$K$67=E$89),1,0))</f>
        <v>0</v>
      </c>
      <c r="F93" s="59">
        <f t="array" ref="F93">SUM(IF(($B$47:$B$67=$B93)*($D$47:$K$67=F$89),1,0))</f>
        <v>0</v>
      </c>
      <c r="G93" s="59">
        <f t="array" ref="G93">SUM(IF(($B$47:$B$67=$B93)*($D$47:$K$67=G$89),1,0))</f>
        <v>0</v>
      </c>
      <c r="H93" s="59">
        <f t="array" ref="H93">SUM(IF(($B$47:$B$67=$B93)*($D$47:$K$67=H$89),1,0))</f>
        <v>0</v>
      </c>
      <c r="I93" s="59">
        <f t="array" ref="I93">SUM(IF(($B$47:$B$67=$B93)*($D$47:$K$67=I$89),1,0))</f>
        <v>0</v>
      </c>
      <c r="J93" s="59">
        <f t="array" ref="J93">SUM(IF(($B$47:$B$67=$B93)*($D$47:$K$67=J$89),1,0))</f>
        <v>0</v>
      </c>
      <c r="K93" s="59">
        <f t="array" ref="K93">SUM(IF(($B$47:$B$67=$B93)*($D$47:$K$67=K$89),1,0))</f>
        <v>0</v>
      </c>
      <c r="L93" s="59">
        <f t="array" ref="L93">SUM(IF(($B$47:$B$67=$B93)*($D$47:$K$67=L$89),1,0))</f>
        <v>0</v>
      </c>
      <c r="M93" s="59">
        <f t="array" ref="M93">SUM(IF(($B$47:$B$67=$B93)*($D$47:$K$67=M$89),1,0))</f>
        <v>0</v>
      </c>
      <c r="N93" s="59">
        <f t="array" ref="N93">SUM(IF(($B$47:$B$67=$B93)*($D$47:$K$67=N$89),1,0))</f>
        <v>0</v>
      </c>
      <c r="O93" s="59">
        <f t="array" ref="O93">SUM(IF(($B$47:$B$67=$B93)*($D$47:$K$67=O$89),1,0))</f>
        <v>0</v>
      </c>
      <c r="P93" s="59">
        <f t="array" ref="P93">SUM(IF(($B$47:$B$67=$B93)*($D$47:$K$67=P$89),1,0))</f>
        <v>0</v>
      </c>
      <c r="Q93" s="59">
        <f t="array" ref="Q93">SUM(IF(($B$47:$B$67=$B93)*($D$47:$K$67=Q$89),1,0))</f>
        <v>0</v>
      </c>
      <c r="R93" s="59">
        <f t="array" ref="R93">SUM(IF(($B$47:$B$67=$B93)*($D$47:$K$67=R$89),1,0))</f>
        <v>0</v>
      </c>
      <c r="S93" s="59">
        <f t="array" ref="S93">SUM(IF(($B$47:$B$67=$B93)*($D$47:$K$67=S$89),1,0))</f>
        <v>0</v>
      </c>
      <c r="T93" s="59">
        <f t="array" ref="T93">SUM(IF(($B$47:$B$67=$B93)*($D$47:$K$67=T$89),1,0))</f>
        <v>0</v>
      </c>
      <c r="U93" s="59">
        <f t="array" ref="U93">SUM(IF(($B$47:$B$67=$B93)*($D$47:$K$67=U$89),1,0))</f>
        <v>0</v>
      </c>
      <c r="V93" s="59">
        <f t="array" ref="V93">SUM(IF(($B$47:$B$67=$B93)*($D$47:$K$67=V$89),1,0))</f>
        <v>0</v>
      </c>
      <c r="W93" s="64">
        <f t="shared" si="0"/>
        <v>0</v>
      </c>
    </row>
    <row r="94" spans="1:23" ht="23.25">
      <c r="B94" s="57" t="s">
        <v>63</v>
      </c>
      <c r="C94" s="59">
        <f t="array" ref="C94">SUM(IF(($B$47:$B$67=$B94)*($D$47:$K$67=C$89),1,0))</f>
        <v>0</v>
      </c>
      <c r="D94" s="59">
        <f t="array" ref="D94">SUM(IF(($B$47:$B$67=$B94)*($D$47:$K$67=D$89),1,0))</f>
        <v>0</v>
      </c>
      <c r="E94" s="59">
        <f t="array" ref="E94">SUM(IF(($B$47:$B$67=$B94)*($D$47:$K$67=E$89),1,0))</f>
        <v>0</v>
      </c>
      <c r="F94" s="59">
        <f t="array" ref="F94">SUM(IF(($B$47:$B$67=$B94)*($D$47:$K$67=F$89),1,0))</f>
        <v>0</v>
      </c>
      <c r="G94" s="59">
        <f t="array" ref="G94">SUM(IF(($B$47:$B$67=$B94)*($D$47:$K$67=G$89),1,0))</f>
        <v>0</v>
      </c>
      <c r="H94" s="59">
        <f t="array" ref="H94">SUM(IF(($B$47:$B$67=$B94)*($D$47:$K$67=H$89),1,0))</f>
        <v>0</v>
      </c>
      <c r="I94" s="59">
        <f t="array" ref="I94">SUM(IF(($B$47:$B$67=$B94)*($D$47:$K$67=I$89),1,0))</f>
        <v>0</v>
      </c>
      <c r="J94" s="59">
        <f t="array" ref="J94">SUM(IF(($B$47:$B$67=$B94)*($D$47:$K$67=J$89),1,0))</f>
        <v>0</v>
      </c>
      <c r="K94" s="59">
        <f t="array" ref="K94">SUM(IF(($B$47:$B$67=$B94)*($D$47:$K$67=K$89),1,0))</f>
        <v>0</v>
      </c>
      <c r="L94" s="59">
        <f t="array" ref="L94">SUM(IF(($B$47:$B$67=$B94)*($D$47:$K$67=L$89),1,0))</f>
        <v>0</v>
      </c>
      <c r="M94" s="59">
        <f t="array" ref="M94">SUM(IF(($B$47:$B$67=$B94)*($D$47:$K$67=M$89),1,0))</f>
        <v>0</v>
      </c>
      <c r="N94" s="59">
        <f t="array" ref="N94">SUM(IF(($B$47:$B$67=$B94)*($D$47:$K$67=N$89),1,0))</f>
        <v>0</v>
      </c>
      <c r="O94" s="59">
        <f t="array" ref="O94">SUM(IF(($B$47:$B$67=$B94)*($D$47:$K$67=O$89),1,0))</f>
        <v>0</v>
      </c>
      <c r="P94" s="59">
        <f t="array" ref="P94">SUM(IF(($B$47:$B$67=$B94)*($D$47:$K$67=P$89),1,0))</f>
        <v>0</v>
      </c>
      <c r="Q94" s="59">
        <f t="array" ref="Q94">SUM(IF(($B$47:$B$67=$B94)*($D$47:$K$67=Q$89),1,0))</f>
        <v>0</v>
      </c>
      <c r="R94" s="59">
        <f t="array" ref="R94">SUM(IF(($B$47:$B$67=$B94)*($D$47:$K$67=R$89),1,0))</f>
        <v>0</v>
      </c>
      <c r="S94" s="59">
        <f t="array" ref="S94">SUM(IF(($B$47:$B$67=$B94)*($D$47:$K$67=S$89),1,0))</f>
        <v>0</v>
      </c>
      <c r="T94" s="59">
        <f t="array" ref="T94">SUM(IF(($B$47:$B$67=$B94)*($D$47:$K$67=T$89),1,0))</f>
        <v>0</v>
      </c>
      <c r="U94" s="59">
        <f t="array" ref="U94">SUM(IF(($B$47:$B$67=$B94)*($D$47:$K$67=U$89),1,0))</f>
        <v>0</v>
      </c>
      <c r="V94" s="59">
        <f t="array" ref="V94">SUM(IF(($B$47:$B$67=$B94)*($D$47:$K$67=V$89),1,0))</f>
        <v>0</v>
      </c>
      <c r="W94" s="64">
        <f t="shared" si="0"/>
        <v>0</v>
      </c>
    </row>
    <row r="95" spans="1:23" ht="23.25">
      <c r="B95" s="57" t="s">
        <v>69</v>
      </c>
      <c r="C95" s="59">
        <f t="array" ref="C95">SUM(IF(($B$47:$B$67=$B95)*($D$47:$K$67=C$89),1,0))</f>
        <v>0</v>
      </c>
      <c r="D95" s="59">
        <f t="array" ref="D95">SUM(IF(($B$47:$B$67=$B95)*($D$47:$K$67=D$89),1,0))</f>
        <v>0</v>
      </c>
      <c r="E95" s="59">
        <f t="array" ref="E95">SUM(IF(($B$47:$B$67=$B95)*($D$47:$K$67=E$89),1,0))</f>
        <v>0</v>
      </c>
      <c r="F95" s="59">
        <f t="array" ref="F95">SUM(IF(($B$47:$B$67=$B95)*($D$47:$K$67=F$89),1,0))</f>
        <v>0</v>
      </c>
      <c r="G95" s="59">
        <f t="array" ref="G95">SUM(IF(($B$47:$B$67=$B95)*($D$47:$K$67=G$89),1,0))</f>
        <v>0</v>
      </c>
      <c r="H95" s="59">
        <f t="array" ref="H95">SUM(IF(($B$47:$B$67=$B95)*($D$47:$K$67=H$89),1,0))</f>
        <v>0</v>
      </c>
      <c r="I95" s="59">
        <f t="array" ref="I95">SUM(IF(($B$47:$B$67=$B95)*($D$47:$K$67=I$89),1,0))</f>
        <v>0</v>
      </c>
      <c r="J95" s="59">
        <f t="array" ref="J95">SUM(IF(($B$47:$B$67=$B95)*($D$47:$K$67=J$89),1,0))</f>
        <v>0</v>
      </c>
      <c r="K95" s="59">
        <f t="array" ref="K95">SUM(IF(($B$47:$B$67=$B95)*($D$47:$K$67=K$89),1,0))</f>
        <v>0</v>
      </c>
      <c r="L95" s="59">
        <f t="array" ref="L95">SUM(IF(($B$47:$B$67=$B95)*($D$47:$K$67=L$89),1,0))</f>
        <v>0</v>
      </c>
      <c r="M95" s="59">
        <f t="array" ref="M95">SUM(IF(($B$47:$B$67=$B95)*($D$47:$K$67=M$89),1,0))</f>
        <v>0</v>
      </c>
      <c r="N95" s="59">
        <f t="array" ref="N95">SUM(IF(($B$47:$B$67=$B95)*($D$47:$K$67=N$89),1,0))</f>
        <v>0</v>
      </c>
      <c r="O95" s="59">
        <f t="array" ref="O95">SUM(IF(($B$47:$B$67=$B95)*($D$47:$K$67=O$89),1,0))</f>
        <v>0</v>
      </c>
      <c r="P95" s="59">
        <f t="array" ref="P95">SUM(IF(($B$47:$B$67=$B95)*($D$47:$K$67=P$89),1,0))</f>
        <v>0</v>
      </c>
      <c r="Q95" s="59">
        <f t="array" ref="Q95">SUM(IF(($B$47:$B$67=$B95)*($D$47:$K$67=Q$89),1,0))</f>
        <v>0</v>
      </c>
      <c r="R95" s="59">
        <f t="array" ref="R95">SUM(IF(($B$47:$B$67=$B95)*($D$47:$K$67=R$89),1,0))</f>
        <v>0</v>
      </c>
      <c r="S95" s="59">
        <f t="array" ref="S95">SUM(IF(($B$47:$B$67=$B95)*($D$47:$K$67=S$89),1,0))</f>
        <v>0</v>
      </c>
      <c r="T95" s="59">
        <f t="array" ref="T95">SUM(IF(($B$47:$B$67=$B95)*($D$47:$K$67=T$89),1,0))</f>
        <v>0</v>
      </c>
      <c r="U95" s="59">
        <f t="array" ref="U95">SUM(IF(($B$47:$B$67=$B95)*($D$47:$K$67=U$89),1,0))</f>
        <v>0</v>
      </c>
      <c r="V95" s="59">
        <f t="array" ref="V95">SUM(IF(($B$47:$B$67=$B95)*($D$47:$K$67=V$89),1,0))</f>
        <v>0</v>
      </c>
      <c r="W95" s="64">
        <f t="shared" si="0"/>
        <v>0</v>
      </c>
    </row>
    <row r="96" spans="1:23" ht="23.25">
      <c r="B96" s="57" t="s">
        <v>70</v>
      </c>
      <c r="C96" s="59">
        <f t="array" ref="C96">SUM(IF(($B$47:$B$67=$B96)*($D$47:$K$67=C$89),1,0))</f>
        <v>0</v>
      </c>
      <c r="D96" s="59">
        <f t="array" ref="D96">SUM(IF(($B$47:$B$67=$B96)*($D$47:$K$67=D$89),1,0))</f>
        <v>0</v>
      </c>
      <c r="E96" s="59">
        <f t="array" ref="E96">SUM(IF(($B$47:$B$67=$B96)*($D$47:$K$67=E$89),1,0))</f>
        <v>0</v>
      </c>
      <c r="F96" s="59">
        <f t="array" ref="F96">SUM(IF(($B$47:$B$67=$B96)*($D$47:$K$67=F$89),1,0))</f>
        <v>0</v>
      </c>
      <c r="G96" s="59">
        <f t="array" ref="G96">SUM(IF(($B$47:$B$67=$B96)*($D$47:$K$67=G$89),1,0))</f>
        <v>0</v>
      </c>
      <c r="H96" s="59">
        <f t="array" ref="H96">SUM(IF(($B$47:$B$67=$B96)*($D$47:$K$67=H$89),1,0))</f>
        <v>0</v>
      </c>
      <c r="I96" s="59">
        <f t="array" ref="I96">SUM(IF(($B$47:$B$67=$B96)*($D$47:$K$67=I$89),1,0))</f>
        <v>0</v>
      </c>
      <c r="J96" s="59">
        <f t="array" ref="J96">SUM(IF(($B$47:$B$67=$B96)*($D$47:$K$67=J$89),1,0))</f>
        <v>0</v>
      </c>
      <c r="K96" s="59">
        <f t="array" ref="K96">SUM(IF(($B$47:$B$67=$B96)*($D$47:$K$67=K$89),1,0))</f>
        <v>0</v>
      </c>
      <c r="L96" s="59">
        <f t="array" ref="L96">SUM(IF(($B$47:$B$67=$B96)*($D$47:$K$67=L$89),1,0))</f>
        <v>0</v>
      </c>
      <c r="M96" s="59">
        <f t="array" ref="M96">SUM(IF(($B$47:$B$67=$B96)*($D$47:$K$67=M$89),1,0))</f>
        <v>0</v>
      </c>
      <c r="N96" s="59">
        <f t="array" ref="N96">SUM(IF(($B$47:$B$67=$B96)*($D$47:$K$67=N$89),1,0))</f>
        <v>0</v>
      </c>
      <c r="O96" s="59">
        <f t="array" ref="O96">SUM(IF(($B$47:$B$67=$B96)*($D$47:$K$67=O$89),1,0))</f>
        <v>0</v>
      </c>
      <c r="P96" s="59">
        <f t="array" ref="P96">SUM(IF(($B$47:$B$67=$B96)*($D$47:$K$67=P$89),1,0))</f>
        <v>0</v>
      </c>
      <c r="Q96" s="59">
        <f t="array" ref="Q96">SUM(IF(($B$47:$B$67=$B96)*($D$47:$K$67=Q$89),1,0))</f>
        <v>0</v>
      </c>
      <c r="R96" s="59">
        <f t="array" ref="R96">SUM(IF(($B$47:$B$67=$B96)*($D$47:$K$67=R$89),1,0))</f>
        <v>0</v>
      </c>
      <c r="S96" s="59">
        <f t="array" ref="S96">SUM(IF(($B$47:$B$67=$B96)*($D$47:$K$67=S$89),1,0))</f>
        <v>0</v>
      </c>
      <c r="T96" s="59">
        <f t="array" ref="T96">SUM(IF(($B$47:$B$67=$B96)*($D$47:$K$67=T$89),1,0))</f>
        <v>0</v>
      </c>
      <c r="U96" s="59">
        <f t="array" ref="U96">SUM(IF(($B$47:$B$67=$B96)*($D$47:$K$67=U$89),1,0))</f>
        <v>0</v>
      </c>
      <c r="V96" s="59">
        <f t="array" ref="V96">SUM(IF(($B$47:$B$67=$B96)*($D$47:$K$67=V$89),1,0))</f>
        <v>0</v>
      </c>
      <c r="W96" s="64">
        <f t="shared" si="0"/>
        <v>0</v>
      </c>
    </row>
    <row r="97" spans="2:23" ht="23.25">
      <c r="B97" s="57" t="s">
        <v>65</v>
      </c>
      <c r="C97" s="59">
        <f t="array" ref="C97">SUM(IF(($B$47:$B$67=$B97)*($D$47:$K$67=C$89),1,0))</f>
        <v>0</v>
      </c>
      <c r="D97" s="59">
        <f t="array" ref="D97">SUM(IF(($B$47:$B$67=$B97)*($D$47:$K$67=D$89),1,0))</f>
        <v>0</v>
      </c>
      <c r="E97" s="59">
        <f t="array" ref="E97">SUM(IF(($B$47:$B$67=$B97)*($D$47:$K$67=E$89),1,0))</f>
        <v>0</v>
      </c>
      <c r="F97" s="59">
        <f t="array" ref="F97">SUM(IF(($B$47:$B$67=$B97)*($D$47:$K$67=F$89),1,0))</f>
        <v>0</v>
      </c>
      <c r="G97" s="59">
        <f t="array" ref="G97">SUM(IF(($B$47:$B$67=$B97)*($D$47:$K$67=G$89),1,0))</f>
        <v>0</v>
      </c>
      <c r="H97" s="59">
        <f t="array" ref="H97">SUM(IF(($B$47:$B$67=$B97)*($D$47:$K$67=H$89),1,0))</f>
        <v>0</v>
      </c>
      <c r="I97" s="59">
        <f t="array" ref="I97">SUM(IF(($B$47:$B$67=$B97)*($D$47:$K$67=I$89),1,0))</f>
        <v>0</v>
      </c>
      <c r="J97" s="59">
        <f t="array" ref="J97">SUM(IF(($B$47:$B$67=$B97)*($D$47:$K$67=J$89),1,0))</f>
        <v>0</v>
      </c>
      <c r="K97" s="59">
        <f t="array" ref="K97">SUM(IF(($B$47:$B$67=$B97)*($D$47:$K$67=K$89),1,0))</f>
        <v>0</v>
      </c>
      <c r="L97" s="59">
        <f t="array" ref="L97">SUM(IF(($B$47:$B$67=$B97)*($D$47:$K$67=L$89),1,0))</f>
        <v>0</v>
      </c>
      <c r="M97" s="59">
        <f t="array" ref="M97">SUM(IF(($B$47:$B$67=$B97)*($D$47:$K$67=M$89),1,0))</f>
        <v>0</v>
      </c>
      <c r="N97" s="59">
        <f t="array" ref="N97">SUM(IF(($B$47:$B$67=$B97)*($D$47:$K$67=N$89),1,0))</f>
        <v>0</v>
      </c>
      <c r="O97" s="59">
        <f t="array" ref="O97">SUM(IF(($B$47:$B$67=$B97)*($D$47:$K$67=O$89),1,0))</f>
        <v>0</v>
      </c>
      <c r="P97" s="59">
        <f t="array" ref="P97">SUM(IF(($B$47:$B$67=$B97)*($D$47:$K$67=P$89),1,0))</f>
        <v>0</v>
      </c>
      <c r="Q97" s="59">
        <f t="array" ref="Q97">SUM(IF(($B$47:$B$67=$B97)*($D$47:$K$67=Q$89),1,0))</f>
        <v>0</v>
      </c>
      <c r="R97" s="59">
        <f t="array" ref="R97">SUM(IF(($B$47:$B$67=$B97)*($D$47:$K$67=R$89),1,0))</f>
        <v>0</v>
      </c>
      <c r="S97" s="59">
        <f t="array" ref="S97">SUM(IF(($B$47:$B$67=$B97)*($D$47:$K$67=S$89),1,0))</f>
        <v>0</v>
      </c>
      <c r="T97" s="59">
        <f t="array" ref="T97">SUM(IF(($B$47:$B$67=$B97)*($D$47:$K$67=T$89),1,0))</f>
        <v>0</v>
      </c>
      <c r="U97" s="59">
        <f t="array" ref="U97">SUM(IF(($B$47:$B$67=$B97)*($D$47:$K$67=U$89),1,0))</f>
        <v>0</v>
      </c>
      <c r="V97" s="59">
        <f t="array" ref="V97">SUM(IF(($B$47:$B$67=$B97)*($D$47:$K$67=V$89),1,0))</f>
        <v>0</v>
      </c>
      <c r="W97" s="64">
        <f t="shared" si="0"/>
        <v>0</v>
      </c>
    </row>
    <row r="98" spans="2:23" ht="23.25">
      <c r="B98" s="57" t="s">
        <v>68</v>
      </c>
      <c r="C98" s="59">
        <f t="array" ref="C98">SUM(IF(($B$47:$B$67=$B98)*($D$47:$K$67=C$89),1,0))</f>
        <v>0</v>
      </c>
      <c r="D98" s="59">
        <f t="array" ref="D98">SUM(IF(($B$47:$B$67=$B98)*($D$47:$K$67=D$89),1,0))</f>
        <v>0</v>
      </c>
      <c r="E98" s="59">
        <f t="array" ref="E98">SUM(IF(($B$47:$B$67=$B98)*($D$47:$K$67=E$89),1,0))</f>
        <v>0</v>
      </c>
      <c r="F98" s="59">
        <f t="array" ref="F98">SUM(IF(($B$47:$B$67=$B98)*($D$47:$K$67=F$89),1,0))</f>
        <v>0</v>
      </c>
      <c r="G98" s="59">
        <f t="array" ref="G98">SUM(IF(($B$47:$B$67=$B98)*($D$47:$K$67=G$89),1,0))</f>
        <v>0</v>
      </c>
      <c r="H98" s="59">
        <f t="array" ref="H98">SUM(IF(($B$47:$B$67=$B98)*($D$47:$K$67=H$89),1,0))</f>
        <v>0</v>
      </c>
      <c r="I98" s="59">
        <f t="array" ref="I98">SUM(IF(($B$47:$B$67=$B98)*($D$47:$K$67=I$89),1,0))</f>
        <v>0</v>
      </c>
      <c r="J98" s="59">
        <f t="array" ref="J98">SUM(IF(($B$47:$B$67=$B98)*($D$47:$K$67=J$89),1,0))</f>
        <v>0</v>
      </c>
      <c r="K98" s="59">
        <f t="array" ref="K98">SUM(IF(($B$47:$B$67=$B98)*($D$47:$K$67=K$89),1,0))</f>
        <v>0</v>
      </c>
      <c r="L98" s="59">
        <f t="array" ref="L98">SUM(IF(($B$47:$B$67=$B98)*($D$47:$K$67=L$89),1,0))</f>
        <v>0</v>
      </c>
      <c r="M98" s="59">
        <f t="array" ref="M98">SUM(IF(($B$47:$B$67=$B98)*($D$47:$K$67=M$89),1,0))</f>
        <v>0</v>
      </c>
      <c r="N98" s="59">
        <f t="array" ref="N98">SUM(IF(($B$47:$B$67=$B98)*($D$47:$K$67=N$89),1,0))</f>
        <v>0</v>
      </c>
      <c r="O98" s="59">
        <f t="array" ref="O98">SUM(IF(($B$47:$B$67=$B98)*($D$47:$K$67=O$89),1,0))</f>
        <v>0</v>
      </c>
      <c r="P98" s="59">
        <f t="array" ref="P98">SUM(IF(($B$47:$B$67=$B98)*($D$47:$K$67=P$89),1,0))</f>
        <v>0</v>
      </c>
      <c r="Q98" s="59">
        <f t="array" ref="Q98">SUM(IF(($B$47:$B$67=$B98)*($D$47:$K$67=Q$89),1,0))</f>
        <v>0</v>
      </c>
      <c r="R98" s="59">
        <f t="array" ref="R98">SUM(IF(($B$47:$B$67=$B98)*($D$47:$K$67=R$89),1,0))</f>
        <v>0</v>
      </c>
      <c r="S98" s="59">
        <f t="array" ref="S98">SUM(IF(($B$47:$B$67=$B98)*($D$47:$K$67=S$89),1,0))</f>
        <v>0</v>
      </c>
      <c r="T98" s="59">
        <f t="array" ref="T98">SUM(IF(($B$47:$B$67=$B98)*($D$47:$K$67=T$89),1,0))</f>
        <v>0</v>
      </c>
      <c r="U98" s="59">
        <f t="array" ref="U98">SUM(IF(($B$47:$B$67=$B98)*($D$47:$K$67=U$89),1,0))</f>
        <v>0</v>
      </c>
      <c r="V98" s="59">
        <f t="array" ref="V98">SUM(IF(($B$47:$B$67=$B98)*($D$47:$K$67=V$89),1,0))</f>
        <v>0</v>
      </c>
      <c r="W98" s="64">
        <f t="shared" si="0"/>
        <v>0</v>
      </c>
    </row>
    <row r="99" spans="2:23" ht="23.25">
      <c r="B99" s="57" t="s">
        <v>153</v>
      </c>
      <c r="C99" s="59">
        <f t="array" ref="C99">SUM(IF(($B$47:$B$67=$B99)*($D$47:$K$67=C$89),1,0))</f>
        <v>0</v>
      </c>
      <c r="D99" s="59">
        <f t="array" ref="D99">SUM(IF(($B$47:$B$67=$B99)*($D$47:$K$67=D$89),1,0))</f>
        <v>0</v>
      </c>
      <c r="E99" s="59">
        <f t="array" ref="E99">SUM(IF(($B$47:$B$67=$B99)*($D$47:$K$67=E$89),1,0))</f>
        <v>0</v>
      </c>
      <c r="F99" s="59">
        <f t="array" ref="F99">SUM(IF(($B$47:$B$67=$B99)*($D$47:$K$67=F$89),1,0))</f>
        <v>0</v>
      </c>
      <c r="G99" s="59">
        <f t="array" ref="G99">SUM(IF(($B$47:$B$67=$B99)*($D$47:$K$67=G$89),1,0))</f>
        <v>0</v>
      </c>
      <c r="H99" s="59">
        <f t="array" ref="H99">SUM(IF(($B$47:$B$67=$B99)*($D$47:$K$67=H$89),1,0))</f>
        <v>0</v>
      </c>
      <c r="I99" s="59">
        <f t="array" ref="I99">SUM(IF(($B$47:$B$67=$B99)*($D$47:$K$67=I$89),1,0))</f>
        <v>0</v>
      </c>
      <c r="J99" s="59">
        <f t="array" ref="J99">SUM(IF(($B$47:$B$67=$B99)*($D$47:$K$67=J$89),1,0))</f>
        <v>0</v>
      </c>
      <c r="K99" s="59">
        <f t="array" ref="K99">SUM(IF(($B$47:$B$67=$B99)*($D$47:$K$67=K$89),1,0))</f>
        <v>0</v>
      </c>
      <c r="L99" s="59">
        <f t="array" ref="L99">SUM(IF(($B$47:$B$67=$B99)*($D$47:$K$67=L$89),1,0))</f>
        <v>0</v>
      </c>
      <c r="M99" s="59">
        <f t="array" ref="M99">SUM(IF(($B$47:$B$67=$B99)*($D$47:$K$67=M$89),1,0))</f>
        <v>0</v>
      </c>
      <c r="N99" s="59">
        <f t="array" ref="N99">SUM(IF(($B$47:$B$67=$B99)*($D$47:$K$67=N$89),1,0))</f>
        <v>0</v>
      </c>
      <c r="O99" s="59">
        <f t="array" ref="O99">SUM(IF(($B$47:$B$67=$B99)*($D$47:$K$67=O$89),1,0))</f>
        <v>0</v>
      </c>
      <c r="P99" s="59">
        <f t="array" ref="P99">SUM(IF(($B$47:$B$67=$B99)*($D$47:$K$67=P$89),1,0))</f>
        <v>0</v>
      </c>
      <c r="Q99" s="59">
        <f t="array" ref="Q99">SUM(IF(($B$47:$B$67=$B99)*($D$47:$K$67=Q$89),1,0))</f>
        <v>0</v>
      </c>
      <c r="R99" s="59">
        <f t="array" ref="R99">SUM(IF(($B$47:$B$67=$B99)*($D$47:$K$67=R$89),1,0))</f>
        <v>0</v>
      </c>
      <c r="S99" s="59">
        <f t="array" ref="S99">SUM(IF(($B$47:$B$67=$B99)*($D$47:$K$67=S$89),1,0))</f>
        <v>0</v>
      </c>
      <c r="T99" s="59">
        <f t="array" ref="T99">SUM(IF(($B$47:$B$67=$B99)*($D$47:$K$67=T$89),1,0))</f>
        <v>0</v>
      </c>
      <c r="U99" s="59">
        <f t="array" ref="U99">SUM(IF(($B$47:$B$67=$B99)*($D$47:$K$67=U$89),1,0))</f>
        <v>0</v>
      </c>
      <c r="V99" s="59">
        <f t="array" ref="V99">SUM(IF(($B$47:$B$67=$B99)*($D$47:$K$67=V$89),1,0))</f>
        <v>0</v>
      </c>
      <c r="W99" s="64">
        <f t="shared" si="0"/>
        <v>0</v>
      </c>
    </row>
    <row r="100" spans="2:23" ht="23.25">
      <c r="B100" s="57" t="s">
        <v>64</v>
      </c>
      <c r="C100" s="59">
        <f t="array" ref="C100">SUM(IF(($B$47:$B$67=$B100)*($D$47:$K$67=C$89),1,0))</f>
        <v>0</v>
      </c>
      <c r="D100" s="59">
        <f t="array" ref="D100">SUM(IF(($B$47:$B$67=$B100)*($D$47:$K$67=D$89),1,0))</f>
        <v>0</v>
      </c>
      <c r="E100" s="59">
        <f t="array" ref="E100">SUM(IF(($B$47:$B$67=$B100)*($D$47:$K$67=E$89),1,0))</f>
        <v>0</v>
      </c>
      <c r="F100" s="59">
        <f t="array" ref="F100">SUM(IF(($B$47:$B$67=$B100)*($D$47:$K$67=F$89),1,0))</f>
        <v>0</v>
      </c>
      <c r="G100" s="59">
        <f t="array" ref="G100">SUM(IF(($B$47:$B$67=$B100)*($D$47:$K$67=G$89),1,0))</f>
        <v>0</v>
      </c>
      <c r="H100" s="59">
        <f t="array" ref="H100">SUM(IF(($B$47:$B$67=$B100)*($D$47:$K$67=H$89),1,0))</f>
        <v>0</v>
      </c>
      <c r="I100" s="59">
        <f t="array" ref="I100">SUM(IF(($B$47:$B$67=$B100)*($D$47:$K$67=I$89),1,0))</f>
        <v>0</v>
      </c>
      <c r="J100" s="59">
        <f t="array" ref="J100">SUM(IF(($B$47:$B$67=$B100)*($D$47:$K$67=J$89),1,0))</f>
        <v>0</v>
      </c>
      <c r="K100" s="59">
        <f t="array" ref="K100">SUM(IF(($B$47:$B$67=$B100)*($D$47:$K$67=K$89),1,0))</f>
        <v>0</v>
      </c>
      <c r="L100" s="59">
        <f t="array" ref="L100">SUM(IF(($B$47:$B$67=$B100)*($D$47:$K$67=L$89),1,0))</f>
        <v>0</v>
      </c>
      <c r="M100" s="59">
        <f t="array" ref="M100">SUM(IF(($B$47:$B$67=$B100)*($D$47:$K$67=M$89),1,0))</f>
        <v>0</v>
      </c>
      <c r="N100" s="59">
        <f t="array" ref="N100">SUM(IF(($B$47:$B$67=$B100)*($D$47:$K$67=N$89),1,0))</f>
        <v>0</v>
      </c>
      <c r="O100" s="59">
        <f t="array" ref="O100">SUM(IF(($B$47:$B$67=$B100)*($D$47:$K$67=O$89),1,0))</f>
        <v>0</v>
      </c>
      <c r="P100" s="59">
        <f t="array" ref="P100">SUM(IF(($B$47:$B$67=$B100)*($D$47:$K$67=P$89),1,0))</f>
        <v>0</v>
      </c>
      <c r="Q100" s="59">
        <f t="array" ref="Q100">SUM(IF(($B$47:$B$67=$B100)*($D$47:$K$67=Q$89),1,0))</f>
        <v>0</v>
      </c>
      <c r="R100" s="59">
        <f t="array" ref="R100">SUM(IF(($B$47:$B$67=$B100)*($D$47:$K$67=R$89),1,0))</f>
        <v>0</v>
      </c>
      <c r="S100" s="59">
        <f t="array" ref="S100">SUM(IF(($B$47:$B$67=$B100)*($D$47:$K$67=S$89),1,0))</f>
        <v>0</v>
      </c>
      <c r="T100" s="59">
        <f t="array" ref="T100">SUM(IF(($B$47:$B$67=$B100)*($D$47:$K$67=T$89),1,0))</f>
        <v>0</v>
      </c>
      <c r="U100" s="59">
        <f t="array" ref="U100">SUM(IF(($B$47:$B$67=$B100)*($D$47:$K$67=U$89),1,0))</f>
        <v>0</v>
      </c>
      <c r="V100" s="59">
        <f t="array" ref="V100">SUM(IF(($B$47:$B$67=$B100)*($D$47:$K$67=V$89),1,0))</f>
        <v>0</v>
      </c>
      <c r="W100" s="64">
        <f t="shared" si="0"/>
        <v>0</v>
      </c>
    </row>
    <row r="101" spans="2:23" ht="23.25">
      <c r="B101" s="57" t="s">
        <v>115</v>
      </c>
      <c r="C101" s="59">
        <f t="array" ref="C101">SUM(IF(($B$47:$B$67=$B101)*($D$47:$K$67=C$89),1,0))</f>
        <v>0</v>
      </c>
      <c r="D101" s="59">
        <f t="array" ref="D101">SUM(IF(($B$47:$B$67=$B101)*($D$47:$K$67=D$89),1,0))</f>
        <v>0</v>
      </c>
      <c r="E101" s="59">
        <f t="array" ref="E101">SUM(IF(($B$47:$B$67=$B101)*($D$47:$K$67=E$89),1,0))</f>
        <v>0</v>
      </c>
      <c r="F101" s="59">
        <f t="array" ref="F101">SUM(IF(($B$47:$B$67=$B101)*($D$47:$K$67=F$89),1,0))</f>
        <v>0</v>
      </c>
      <c r="G101" s="59">
        <f t="array" ref="G101">SUM(IF(($B$47:$B$67=$B101)*($D$47:$K$67=G$89),1,0))</f>
        <v>0</v>
      </c>
      <c r="H101" s="59">
        <f t="array" ref="H101">SUM(IF(($B$47:$B$67=$B101)*($D$47:$K$67=H$89),1,0))</f>
        <v>0</v>
      </c>
      <c r="I101" s="59">
        <f t="array" ref="I101">SUM(IF(($B$47:$B$67=$B101)*($D$47:$K$67=I$89),1,0))</f>
        <v>0</v>
      </c>
      <c r="J101" s="59">
        <f t="array" ref="J101">SUM(IF(($B$47:$B$67=$B101)*($D$47:$K$67=J$89),1,0))</f>
        <v>0</v>
      </c>
      <c r="K101" s="59">
        <f t="array" ref="K101">SUM(IF(($B$47:$B$67=$B101)*($D$47:$K$67=K$89),1,0))</f>
        <v>0</v>
      </c>
      <c r="L101" s="59">
        <f t="array" ref="L101">SUM(IF(($B$47:$B$67=$B101)*($D$47:$K$67=L$89),1,0))</f>
        <v>0</v>
      </c>
      <c r="M101" s="59">
        <f t="array" ref="M101">SUM(IF(($B$47:$B$67=$B101)*($D$47:$K$67=M$89),1,0))</f>
        <v>0</v>
      </c>
      <c r="N101" s="59">
        <f t="array" ref="N101">SUM(IF(($B$47:$B$67=$B101)*($D$47:$K$67=N$89),1,0))</f>
        <v>0</v>
      </c>
      <c r="O101" s="59">
        <f t="array" ref="O101">SUM(IF(($B$47:$B$67=$B101)*($D$47:$K$67=O$89),1,0))</f>
        <v>0</v>
      </c>
      <c r="P101" s="59">
        <f t="array" ref="P101">SUM(IF(($B$47:$B$67=$B101)*($D$47:$K$67=P$89),1,0))</f>
        <v>0</v>
      </c>
      <c r="Q101" s="59">
        <f t="array" ref="Q101">SUM(IF(($B$47:$B$67=$B101)*($D$47:$K$67=Q$89),1,0))</f>
        <v>0</v>
      </c>
      <c r="R101" s="59">
        <f t="array" ref="R101">SUM(IF(($B$47:$B$67=$B101)*($D$47:$K$67=R$89),1,0))</f>
        <v>0</v>
      </c>
      <c r="S101" s="59">
        <f t="array" ref="S101">SUM(IF(($B$47:$B$67=$B101)*($D$47:$K$67=S$89),1,0))</f>
        <v>0</v>
      </c>
      <c r="T101" s="59">
        <f t="array" ref="T101">SUM(IF(($B$47:$B$67=$B101)*($D$47:$K$67=T$89),1,0))</f>
        <v>0</v>
      </c>
      <c r="U101" s="59">
        <f t="array" ref="U101">SUM(IF(($B$47:$B$67=$B101)*($D$47:$K$67=U$89),1,0))</f>
        <v>0</v>
      </c>
      <c r="V101" s="59">
        <f t="array" ref="V101">SUM(IF(($B$47:$B$67=$B101)*($D$47:$K$67=V$89),1,0))</f>
        <v>0</v>
      </c>
      <c r="W101" s="64">
        <f t="shared" si="0"/>
        <v>0</v>
      </c>
    </row>
    <row r="102" spans="2:23" ht="23.25">
      <c r="B102" s="57" t="s">
        <v>99</v>
      </c>
      <c r="C102" s="59">
        <f t="array" ref="C102">SUM(IF(($B$47:$B$67=$B102)*($D$47:$K$67=C$89),1,0))</f>
        <v>0</v>
      </c>
      <c r="D102" s="59">
        <f t="array" ref="D102">SUM(IF(($B$47:$B$67=$B102)*($D$47:$K$67=D$89),1,0))</f>
        <v>0</v>
      </c>
      <c r="E102" s="59">
        <f t="array" ref="E102">SUM(IF(($B$47:$B$67=$B102)*($D$47:$K$67=E$89),1,0))</f>
        <v>0</v>
      </c>
      <c r="F102" s="59">
        <f t="array" ref="F102">SUM(IF(($B$47:$B$67=$B102)*($D$47:$K$67=F$89),1,0))</f>
        <v>0</v>
      </c>
      <c r="G102" s="59">
        <f t="array" ref="G102">SUM(IF(($B$47:$B$67=$B102)*($D$47:$K$67=G$89),1,0))</f>
        <v>0</v>
      </c>
      <c r="H102" s="59">
        <f t="array" ref="H102">SUM(IF(($B$47:$B$67=$B102)*($D$47:$K$67=H$89),1,0))</f>
        <v>0</v>
      </c>
      <c r="I102" s="59">
        <f t="array" ref="I102">SUM(IF(($B$47:$B$67=$B102)*($D$47:$K$67=I$89),1,0))</f>
        <v>0</v>
      </c>
      <c r="J102" s="59">
        <f t="array" ref="J102">SUM(IF(($B$47:$B$67=$B102)*($D$47:$K$67=J$89),1,0))</f>
        <v>0</v>
      </c>
      <c r="K102" s="59">
        <f t="array" ref="K102">SUM(IF(($B$47:$B$67=$B102)*($D$47:$K$67=K$89),1,0))</f>
        <v>0</v>
      </c>
      <c r="L102" s="59">
        <f t="array" ref="L102">SUM(IF(($B$47:$B$67=$B102)*($D$47:$K$67=L$89),1,0))</f>
        <v>0</v>
      </c>
      <c r="M102" s="59">
        <f t="array" ref="M102">SUM(IF(($B$47:$B$67=$B102)*($D$47:$K$67=M$89),1,0))</f>
        <v>0</v>
      </c>
      <c r="N102" s="59">
        <f t="array" ref="N102">SUM(IF(($B$47:$B$67=$B102)*($D$47:$K$67=N$89),1,0))</f>
        <v>0</v>
      </c>
      <c r="O102" s="59">
        <f t="array" ref="O102">SUM(IF(($B$47:$B$67=$B102)*($D$47:$K$67=O$89),1,0))</f>
        <v>0</v>
      </c>
      <c r="P102" s="59">
        <f t="array" ref="P102">SUM(IF(($B$47:$B$67=$B102)*($D$47:$K$67=P$89),1,0))</f>
        <v>0</v>
      </c>
      <c r="Q102" s="59">
        <f t="array" ref="Q102">SUM(IF(($B$47:$B$67=$B102)*($D$47:$K$67=Q$89),1,0))</f>
        <v>0</v>
      </c>
      <c r="R102" s="59">
        <f t="array" ref="R102">SUM(IF(($B$47:$B$67=$B102)*($D$47:$K$67=R$89),1,0))</f>
        <v>0</v>
      </c>
      <c r="S102" s="59">
        <f t="array" ref="S102">SUM(IF(($B$47:$B$67=$B102)*($D$47:$K$67=S$89),1,0))</f>
        <v>0</v>
      </c>
      <c r="T102" s="59">
        <f t="array" ref="T102">SUM(IF(($B$47:$B$67=$B102)*($D$47:$K$67=T$89),1,0))</f>
        <v>0</v>
      </c>
      <c r="U102" s="59">
        <f t="array" ref="U102">SUM(IF(($B$47:$B$67=$B102)*($D$47:$K$67=U$89),1,0))</f>
        <v>0</v>
      </c>
      <c r="V102" s="59">
        <f t="array" ref="V102">SUM(IF(($B$47:$B$67=$B102)*($D$47:$K$67=V$89),1,0))</f>
        <v>0</v>
      </c>
      <c r="W102" s="64">
        <f t="shared" si="0"/>
        <v>0</v>
      </c>
    </row>
    <row r="103" spans="2:23" ht="23.25">
      <c r="B103" s="57" t="s">
        <v>116</v>
      </c>
      <c r="C103" s="59">
        <f t="array" ref="C103">SUM(IF(($B$47:$B$67=$B103)*($D$47:$K$67=C$89),1,0))</f>
        <v>0</v>
      </c>
      <c r="D103" s="59">
        <f t="array" ref="D103">SUM(IF(($B$47:$B$67=$B103)*($D$47:$K$67=D$89),1,0))</f>
        <v>0</v>
      </c>
      <c r="E103" s="59">
        <f t="array" ref="E103">SUM(IF(($B$47:$B$67=$B103)*($D$47:$K$67=E$89),1,0))</f>
        <v>0</v>
      </c>
      <c r="F103" s="59">
        <f t="array" ref="F103">SUM(IF(($B$47:$B$67=$B103)*($D$47:$K$67=F$89),1,0))</f>
        <v>0</v>
      </c>
      <c r="G103" s="59">
        <f t="array" ref="G103">SUM(IF(($B$47:$B$67=$B103)*($D$47:$K$67=G$89),1,0))</f>
        <v>0</v>
      </c>
      <c r="H103" s="59">
        <f t="array" ref="H103">SUM(IF(($B$47:$B$67=$B103)*($D$47:$K$67=H$89),1,0))</f>
        <v>0</v>
      </c>
      <c r="I103" s="59">
        <f t="array" ref="I103">SUM(IF(($B$47:$B$67=$B103)*($D$47:$K$67=I$89),1,0))</f>
        <v>0</v>
      </c>
      <c r="J103" s="59">
        <f t="array" ref="J103">SUM(IF(($B$47:$B$67=$B103)*($D$47:$K$67=J$89),1,0))</f>
        <v>0</v>
      </c>
      <c r="K103" s="59">
        <f t="array" ref="K103">SUM(IF(($B$47:$B$67=$B103)*($D$47:$K$67=K$89),1,0))</f>
        <v>0</v>
      </c>
      <c r="L103" s="59">
        <f t="array" ref="L103">SUM(IF(($B$47:$B$67=$B103)*($D$47:$K$67=L$89),1,0))</f>
        <v>0</v>
      </c>
      <c r="M103" s="59">
        <f t="array" ref="M103">SUM(IF(($B$47:$B$67=$B103)*($D$47:$K$67=M$89),1,0))</f>
        <v>0</v>
      </c>
      <c r="N103" s="59">
        <f t="array" ref="N103">SUM(IF(($B$47:$B$67=$B103)*($D$47:$K$67=N$89),1,0))</f>
        <v>0</v>
      </c>
      <c r="O103" s="59">
        <f t="array" ref="O103">SUM(IF(($B$47:$B$67=$B103)*($D$47:$K$67=O$89),1,0))</f>
        <v>0</v>
      </c>
      <c r="P103" s="59">
        <f t="array" ref="P103">SUM(IF(($B$47:$B$67=$B103)*($D$47:$K$67=P$89),1,0))</f>
        <v>0</v>
      </c>
      <c r="Q103" s="59">
        <f t="array" ref="Q103">SUM(IF(($B$47:$B$67=$B103)*($D$47:$K$67=Q$89),1,0))</f>
        <v>0</v>
      </c>
      <c r="R103" s="59">
        <f t="array" ref="R103">SUM(IF(($B$47:$B$67=$B103)*($D$47:$K$67=R$89),1,0))</f>
        <v>0</v>
      </c>
      <c r="S103" s="59">
        <f t="array" ref="S103">SUM(IF(($B$47:$B$67=$B103)*($D$47:$K$67=S$89),1,0))</f>
        <v>0</v>
      </c>
      <c r="T103" s="59">
        <f t="array" ref="T103">SUM(IF(($B$47:$B$67=$B103)*($D$47:$K$67=T$89),1,0))</f>
        <v>0</v>
      </c>
      <c r="U103" s="59">
        <f t="array" ref="U103">SUM(IF(($B$47:$B$67=$B103)*($D$47:$K$67=U$89),1,0))</f>
        <v>0</v>
      </c>
      <c r="V103" s="59">
        <f t="array" ref="V103">SUM(IF(($B$47:$B$67=$B103)*($D$47:$K$67=V$89),1,0))</f>
        <v>0</v>
      </c>
      <c r="W103" s="64">
        <f t="shared" si="0"/>
        <v>0</v>
      </c>
    </row>
    <row r="104" spans="2:23" ht="23.25">
      <c r="B104" s="57" t="s">
        <v>110</v>
      </c>
      <c r="C104" s="59">
        <f t="array" ref="C104">SUM(IF(($B$47:$B$67=$B104)*($D$47:$K$67=C$89),1,0))</f>
        <v>0</v>
      </c>
      <c r="D104" s="59">
        <f t="array" ref="D104">SUM(IF(($B$47:$B$67=$B104)*($D$47:$K$67=D$89),1,0))</f>
        <v>0</v>
      </c>
      <c r="E104" s="59">
        <f t="array" ref="E104">SUM(IF(($B$47:$B$67=$B104)*($D$47:$K$67=E$89),1,0))</f>
        <v>0</v>
      </c>
      <c r="F104" s="59">
        <f t="array" ref="F104">SUM(IF(($B$47:$B$67=$B104)*($D$47:$K$67=F$89),1,0))</f>
        <v>0</v>
      </c>
      <c r="G104" s="59">
        <f t="array" ref="G104">SUM(IF(($B$47:$B$67=$B104)*($D$47:$K$67=G$89),1,0))</f>
        <v>0</v>
      </c>
      <c r="H104" s="59">
        <f t="array" ref="H104">SUM(IF(($B$47:$B$67=$B104)*($D$47:$K$67=H$89),1,0))</f>
        <v>0</v>
      </c>
      <c r="I104" s="59">
        <f t="array" ref="I104">SUM(IF(($B$47:$B$67=$B104)*($D$47:$K$67=I$89),1,0))</f>
        <v>0</v>
      </c>
      <c r="J104" s="59">
        <f t="array" ref="J104">SUM(IF(($B$47:$B$67=$B104)*($D$47:$K$67=J$89),1,0))</f>
        <v>0</v>
      </c>
      <c r="K104" s="59">
        <f t="array" ref="K104">SUM(IF(($B$47:$B$67=$B104)*($D$47:$K$67=K$89),1,0))</f>
        <v>0</v>
      </c>
      <c r="L104" s="59">
        <f t="array" ref="L104">SUM(IF(($B$47:$B$67=$B104)*($D$47:$K$67=L$89),1,0))</f>
        <v>0</v>
      </c>
      <c r="M104" s="59">
        <f t="array" ref="M104">SUM(IF(($B$47:$B$67=$B104)*($D$47:$K$67=M$89),1,0))</f>
        <v>0</v>
      </c>
      <c r="N104" s="59">
        <f t="array" ref="N104">SUM(IF(($B$47:$B$67=$B104)*($D$47:$K$67=N$89),1,0))</f>
        <v>0</v>
      </c>
      <c r="O104" s="59">
        <f t="array" ref="O104">SUM(IF(($B$47:$B$67=$B104)*($D$47:$K$67=O$89),1,0))</f>
        <v>0</v>
      </c>
      <c r="P104" s="59">
        <f t="array" ref="P104">SUM(IF(($B$47:$B$67=$B104)*($D$47:$K$67=P$89),1,0))</f>
        <v>0</v>
      </c>
      <c r="Q104" s="59">
        <f t="array" ref="Q104">SUM(IF(($B$47:$B$67=$B104)*($D$47:$K$67=Q$89),1,0))</f>
        <v>0</v>
      </c>
      <c r="R104" s="59">
        <f t="array" ref="R104">SUM(IF(($B$47:$B$67=$B104)*($D$47:$K$67=R$89),1,0))</f>
        <v>0</v>
      </c>
      <c r="S104" s="59">
        <f t="array" ref="S104">SUM(IF(($B$47:$B$67=$B104)*($D$47:$K$67=S$89),1,0))</f>
        <v>0</v>
      </c>
      <c r="T104" s="59">
        <f t="array" ref="T104">SUM(IF(($B$47:$B$67=$B104)*($D$47:$K$67=T$89),1,0))</f>
        <v>0</v>
      </c>
      <c r="U104" s="59">
        <f t="array" ref="U104">SUM(IF(($B$47:$B$67=$B104)*($D$47:$K$67=U$89),1,0))</f>
        <v>0</v>
      </c>
      <c r="V104" s="59">
        <f t="array" ref="V104">SUM(IF(($B$47:$B$67=$B104)*($D$47:$K$67=V$89),1,0))</f>
        <v>0</v>
      </c>
      <c r="W104" s="64">
        <f t="shared" si="0"/>
        <v>0</v>
      </c>
    </row>
    <row r="105" spans="2:23" ht="23.25">
      <c r="B105" s="57" t="s">
        <v>7</v>
      </c>
      <c r="C105" s="59">
        <f t="array" ref="C105">SUM(IF(($B$47:$B$67=$B105)*($D$47:$K$67=C$89),1,0))</f>
        <v>0</v>
      </c>
      <c r="D105" s="59">
        <f t="array" ref="D105">SUM(IF(($B$47:$B$67=$B105)*($D$47:$K$67=D$89),1,0))</f>
        <v>0</v>
      </c>
      <c r="E105" s="59">
        <f t="array" ref="E105">SUM(IF(($B$47:$B$67=$B105)*($D$47:$K$67=E$89),1,0))</f>
        <v>0</v>
      </c>
      <c r="F105" s="59">
        <f t="array" ref="F105">SUM(IF(($B$47:$B$67=$B105)*($D$47:$K$67=F$89),1,0))</f>
        <v>0</v>
      </c>
      <c r="G105" s="59">
        <f t="array" ref="G105">SUM(IF(($B$47:$B$67=$B105)*($D$47:$K$67=G$89),1,0))</f>
        <v>0</v>
      </c>
      <c r="H105" s="59">
        <f t="array" ref="H105">SUM(IF(($B$47:$B$67=$B105)*($D$47:$K$67=H$89),1,0))</f>
        <v>0</v>
      </c>
      <c r="I105" s="59">
        <f t="array" ref="I105">SUM(IF(($B$47:$B$67=$B105)*($D$47:$K$67=I$89),1,0))</f>
        <v>0</v>
      </c>
      <c r="J105" s="59">
        <f t="array" ref="J105">SUM(IF(($B$47:$B$67=$B105)*($D$47:$K$67=J$89),1,0))</f>
        <v>0</v>
      </c>
      <c r="K105" s="59">
        <f t="array" ref="K105">SUM(IF(($B$47:$B$67=$B105)*($D$47:$K$67=K$89),1,0))</f>
        <v>0</v>
      </c>
      <c r="L105" s="59">
        <f t="array" ref="L105">SUM(IF(($B$47:$B$67=$B105)*($D$47:$K$67=L$89),1,0))</f>
        <v>0</v>
      </c>
      <c r="M105" s="59">
        <f t="array" ref="M105">SUM(IF(($B$47:$B$67=$B105)*($D$47:$K$67=M$89),1,0))</f>
        <v>0</v>
      </c>
      <c r="N105" s="59">
        <f t="array" ref="N105">SUM(IF(($B$47:$B$67=$B105)*($D$47:$K$67=N$89),1,0))</f>
        <v>0</v>
      </c>
      <c r="O105" s="59">
        <f t="array" ref="O105">SUM(IF(($B$47:$B$67=$B105)*($D$47:$K$67=O$89),1,0))</f>
        <v>0</v>
      </c>
      <c r="P105" s="59">
        <f t="array" ref="P105">SUM(IF(($B$47:$B$67=$B105)*($D$47:$K$67=P$89),1,0))</f>
        <v>0</v>
      </c>
      <c r="Q105" s="59">
        <f t="array" ref="Q105">SUM(IF(($B$47:$B$67=$B105)*($D$47:$K$67=Q$89),1,0))</f>
        <v>0</v>
      </c>
      <c r="R105" s="59">
        <f t="array" ref="R105">SUM(IF(($B$47:$B$67=$B105)*($D$47:$K$67=R$89),1,0))</f>
        <v>0</v>
      </c>
      <c r="S105" s="59">
        <f t="array" ref="S105">SUM(IF(($B$47:$B$67=$B105)*($D$47:$K$67=S$89),1,0))</f>
        <v>0</v>
      </c>
      <c r="T105" s="59">
        <f t="array" ref="T105">SUM(IF(($B$47:$B$67=$B105)*($D$47:$K$67=T$89),1,0))</f>
        <v>0</v>
      </c>
      <c r="U105" s="59">
        <f t="array" ref="U105">SUM(IF(($B$47:$B$67=$B105)*($D$47:$K$67=U$89),1,0))</f>
        <v>0</v>
      </c>
      <c r="V105" s="59">
        <f t="array" ref="V105">SUM(IF(($B$47:$B$67=$B105)*($D$47:$K$67=V$89),1,0))</f>
        <v>0</v>
      </c>
      <c r="W105" s="64">
        <f t="shared" si="0"/>
        <v>0</v>
      </c>
    </row>
    <row r="106" spans="2:23" ht="23.25">
      <c r="B106" s="57" t="s">
        <v>41</v>
      </c>
      <c r="C106" s="59">
        <f t="array" ref="C106">SUM(IF(($B$47:$B$67=$B106)*($D$47:$K$67=C$89),1,0))</f>
        <v>0</v>
      </c>
      <c r="D106" s="59">
        <f t="array" ref="D106">SUM(IF(($B$47:$B$67=$B106)*($D$47:$K$67=D$89),1,0))</f>
        <v>0</v>
      </c>
      <c r="E106" s="59">
        <f t="array" ref="E106">SUM(IF(($B$47:$B$67=$B106)*($D$47:$K$67=E$89),1,0))</f>
        <v>0</v>
      </c>
      <c r="F106" s="59">
        <f t="array" ref="F106">SUM(IF(($B$47:$B$67=$B106)*($D$47:$K$67=F$89),1,0))</f>
        <v>0</v>
      </c>
      <c r="G106" s="59">
        <f t="array" ref="G106">SUM(IF(($B$47:$B$67=$B106)*($D$47:$K$67=G$89),1,0))</f>
        <v>0</v>
      </c>
      <c r="H106" s="59">
        <f t="array" ref="H106">SUM(IF(($B$47:$B$67=$B106)*($D$47:$K$67=H$89),1,0))</f>
        <v>0</v>
      </c>
      <c r="I106" s="59">
        <f t="array" ref="I106">SUM(IF(($B$47:$B$67=$B106)*($D$47:$K$67=I$89),1,0))</f>
        <v>0</v>
      </c>
      <c r="J106" s="59">
        <f t="array" ref="J106">SUM(IF(($B$47:$B$67=$B106)*($D$47:$K$67=J$89),1,0))</f>
        <v>0</v>
      </c>
      <c r="K106" s="59">
        <f t="array" ref="K106">SUM(IF(($B$47:$B$67=$B106)*($D$47:$K$67=K$89),1,0))</f>
        <v>0</v>
      </c>
      <c r="L106" s="59">
        <f t="array" ref="L106">SUM(IF(($B$47:$B$67=$B106)*($D$47:$K$67=L$89),1,0))</f>
        <v>0</v>
      </c>
      <c r="M106" s="59">
        <f t="array" ref="M106">SUM(IF(($B$47:$B$67=$B106)*($D$47:$K$67=M$89),1,0))</f>
        <v>0</v>
      </c>
      <c r="N106" s="59">
        <f t="array" ref="N106">SUM(IF(($B$47:$B$67=$B106)*($D$47:$K$67=N$89),1,0))</f>
        <v>0</v>
      </c>
      <c r="O106" s="59">
        <f t="array" ref="O106">SUM(IF(($B$47:$B$67=$B106)*($D$47:$K$67=O$89),1,0))</f>
        <v>0</v>
      </c>
      <c r="P106" s="59">
        <f t="array" ref="P106">SUM(IF(($B$47:$B$67=$B106)*($D$47:$K$67=P$89),1,0))</f>
        <v>0</v>
      </c>
      <c r="Q106" s="59">
        <f t="array" ref="Q106">SUM(IF(($B$47:$B$67=$B106)*($D$47:$K$67=Q$89),1,0))</f>
        <v>0</v>
      </c>
      <c r="R106" s="59">
        <f t="array" ref="R106">SUM(IF(($B$47:$B$67=$B106)*($D$47:$K$67=R$89),1,0))</f>
        <v>0</v>
      </c>
      <c r="S106" s="59">
        <f t="array" ref="S106">SUM(IF(($B$47:$B$67=$B106)*($D$47:$K$67=S$89),1,0))</f>
        <v>0</v>
      </c>
      <c r="T106" s="59">
        <f t="array" ref="T106">SUM(IF(($B$47:$B$67=$B106)*($D$47:$K$67=T$89),1,0))</f>
        <v>0</v>
      </c>
      <c r="U106" s="59">
        <f t="array" ref="U106">SUM(IF(($B$47:$B$67=$B106)*($D$47:$K$67=U$89),1,0))</f>
        <v>0</v>
      </c>
      <c r="V106" s="59">
        <f t="array" ref="V106">SUM(IF(($B$47:$B$67=$B106)*($D$47:$K$67=V$89),1,0))</f>
        <v>0</v>
      </c>
      <c r="W106" s="64">
        <f t="shared" si="0"/>
        <v>0</v>
      </c>
    </row>
    <row r="107" spans="2:23" ht="23.25">
      <c r="B107" s="57" t="s">
        <v>111</v>
      </c>
      <c r="C107" s="59">
        <f t="array" ref="C107">SUM(IF(($B$47:$B$67=$B107)*($D$47:$K$67=C$89),1,0))</f>
        <v>0</v>
      </c>
      <c r="D107" s="59">
        <f t="array" ref="D107">SUM(IF(($B$47:$B$67=$B107)*($D$47:$K$67=D$89),1,0))</f>
        <v>0</v>
      </c>
      <c r="E107" s="59">
        <f t="array" ref="E107">SUM(IF(($B$47:$B$67=$B107)*($D$47:$K$67=E$89),1,0))</f>
        <v>0</v>
      </c>
      <c r="F107" s="59">
        <f t="array" ref="F107">SUM(IF(($B$47:$B$67=$B107)*($D$47:$K$67=F$89),1,0))</f>
        <v>0</v>
      </c>
      <c r="G107" s="59">
        <f t="array" ref="G107">SUM(IF(($B$47:$B$67=$B107)*($D$47:$K$67=G$89),1,0))</f>
        <v>0</v>
      </c>
      <c r="H107" s="59">
        <f t="array" ref="H107">SUM(IF(($B$47:$B$67=$B107)*($D$47:$K$67=H$89),1,0))</f>
        <v>0</v>
      </c>
      <c r="I107" s="59">
        <f t="array" ref="I107">SUM(IF(($B$47:$B$67=$B107)*($D$47:$K$67=I$89),1,0))</f>
        <v>0</v>
      </c>
      <c r="J107" s="59">
        <f t="array" ref="J107">SUM(IF(($B$47:$B$67=$B107)*($D$47:$K$67=J$89),1,0))</f>
        <v>0</v>
      </c>
      <c r="K107" s="59">
        <f t="array" ref="K107">SUM(IF(($B$47:$B$67=$B107)*($D$47:$K$67=K$89),1,0))</f>
        <v>0</v>
      </c>
      <c r="L107" s="59">
        <f t="array" ref="L107">SUM(IF(($B$47:$B$67=$B107)*($D$47:$K$67=L$89),1,0))</f>
        <v>0</v>
      </c>
      <c r="M107" s="59">
        <f t="array" ref="M107">SUM(IF(($B$47:$B$67=$B107)*($D$47:$K$67=M$89),1,0))</f>
        <v>0</v>
      </c>
      <c r="N107" s="59">
        <f t="array" ref="N107">SUM(IF(($B$47:$B$67=$B107)*($D$47:$K$67=N$89),1,0))</f>
        <v>0</v>
      </c>
      <c r="O107" s="59">
        <f t="array" ref="O107">SUM(IF(($B$47:$B$67=$B107)*($D$47:$K$67=O$89),1,0))</f>
        <v>0</v>
      </c>
      <c r="P107" s="59">
        <f t="array" ref="P107">SUM(IF(($B$47:$B$67=$B107)*($D$47:$K$67=P$89),1,0))</f>
        <v>0</v>
      </c>
      <c r="Q107" s="59">
        <f t="array" ref="Q107">SUM(IF(($B$47:$B$67=$B107)*($D$47:$K$67=Q$89),1,0))</f>
        <v>0</v>
      </c>
      <c r="R107" s="59">
        <f t="array" ref="R107">SUM(IF(($B$47:$B$67=$B107)*($D$47:$K$67=R$89),1,0))</f>
        <v>0</v>
      </c>
      <c r="S107" s="59">
        <f t="array" ref="S107">SUM(IF(($B$47:$B$67=$B107)*($D$47:$K$67=S$89),1,0))</f>
        <v>0</v>
      </c>
      <c r="T107" s="59">
        <f t="array" ref="T107">SUM(IF(($B$47:$B$67=$B107)*($D$47:$K$67=T$89),1,0))</f>
        <v>0</v>
      </c>
      <c r="U107" s="59">
        <f t="array" ref="U107">SUM(IF(($B$47:$B$67=$B107)*($D$47:$K$67=U$89),1,0))</f>
        <v>0</v>
      </c>
      <c r="V107" s="59">
        <f t="array" ref="V107">SUM(IF(($B$47:$B$67=$B107)*($D$47:$K$67=V$89),1,0))</f>
        <v>0</v>
      </c>
      <c r="W107" s="64">
        <f t="shared" si="0"/>
        <v>0</v>
      </c>
    </row>
    <row r="108" spans="2:23" ht="23.25">
      <c r="B108" s="57" t="s">
        <v>93</v>
      </c>
      <c r="C108" s="59">
        <f t="array" ref="C108">SUM(IF(($B$47:$B$67=$B108)*($D$47:$K$67=C$89),1,0))</f>
        <v>0</v>
      </c>
      <c r="D108" s="59">
        <f t="array" ref="D108">SUM(IF(($B$47:$B$67=$B108)*($D$47:$K$67=D$89),1,0))</f>
        <v>0</v>
      </c>
      <c r="E108" s="59">
        <f t="array" ref="E108">SUM(IF(($B$47:$B$67=$B108)*($D$47:$K$67=E$89),1,0))</f>
        <v>0</v>
      </c>
      <c r="F108" s="59">
        <f t="array" ref="F108">SUM(IF(($B$47:$B$67=$B108)*($D$47:$K$67=F$89),1,0))</f>
        <v>0</v>
      </c>
      <c r="G108" s="59">
        <f t="array" ref="G108">SUM(IF(($B$47:$B$67=$B108)*($D$47:$K$67=G$89),1,0))</f>
        <v>0</v>
      </c>
      <c r="H108" s="59">
        <f t="array" ref="H108">SUM(IF(($B$47:$B$67=$B108)*($D$47:$K$67=H$89),1,0))</f>
        <v>0</v>
      </c>
      <c r="I108" s="59">
        <f t="array" ref="I108">SUM(IF(($B$47:$B$67=$B108)*($D$47:$K$67=I$89),1,0))</f>
        <v>0</v>
      </c>
      <c r="J108" s="59">
        <f t="array" ref="J108">SUM(IF(($B$47:$B$67=$B108)*($D$47:$K$67=J$89),1,0))</f>
        <v>0</v>
      </c>
      <c r="K108" s="59">
        <f t="array" ref="K108">SUM(IF(($B$47:$B$67=$B108)*($D$47:$K$67=K$89),1,0))</f>
        <v>0</v>
      </c>
      <c r="L108" s="59">
        <f t="array" ref="L108">SUM(IF(($B$47:$B$67=$B108)*($D$47:$K$67=L$89),1,0))</f>
        <v>0</v>
      </c>
      <c r="M108" s="59">
        <f t="array" ref="M108">SUM(IF(($B$47:$B$67=$B108)*($D$47:$K$67=M$89),1,0))</f>
        <v>0</v>
      </c>
      <c r="N108" s="59">
        <f t="array" ref="N108">SUM(IF(($B$47:$B$67=$B108)*($D$47:$K$67=N$89),1,0))</f>
        <v>0</v>
      </c>
      <c r="O108" s="59">
        <f t="array" ref="O108">SUM(IF(($B$47:$B$67=$B108)*($D$47:$K$67=O$89),1,0))</f>
        <v>0</v>
      </c>
      <c r="P108" s="59">
        <f t="array" ref="P108">SUM(IF(($B$47:$B$67=$B108)*($D$47:$K$67=P$89),1,0))</f>
        <v>0</v>
      </c>
      <c r="Q108" s="59">
        <f t="array" ref="Q108">SUM(IF(($B$47:$B$67=$B108)*($D$47:$K$67=Q$89),1,0))</f>
        <v>0</v>
      </c>
      <c r="R108" s="59">
        <f t="array" ref="R108">SUM(IF(($B$47:$B$67=$B108)*($D$47:$K$67=R$89),1,0))</f>
        <v>0</v>
      </c>
      <c r="S108" s="59">
        <f t="array" ref="S108">SUM(IF(($B$47:$B$67=$B108)*($D$47:$K$67=S$89),1,0))</f>
        <v>0</v>
      </c>
      <c r="T108" s="59">
        <f t="array" ref="T108">SUM(IF(($B$47:$B$67=$B108)*($D$47:$K$67=T$89),1,0))</f>
        <v>0</v>
      </c>
      <c r="U108" s="59">
        <f t="array" ref="U108">SUM(IF(($B$47:$B$67=$B108)*($D$47:$K$67=U$89),1,0))</f>
        <v>0</v>
      </c>
      <c r="V108" s="59">
        <f t="array" ref="V108">SUM(IF(($B$47:$B$67=$B108)*($D$47:$K$67=V$89),1,0))</f>
        <v>0</v>
      </c>
      <c r="W108" s="64">
        <f t="shared" si="0"/>
        <v>0</v>
      </c>
    </row>
    <row r="109" spans="2:23" ht="23.25">
      <c r="B109" s="57" t="s">
        <v>11</v>
      </c>
      <c r="C109" s="59">
        <f t="array" ref="C109">SUM(IF(($B$47:$B$67=$B109)*($D$47:$K$67=C$89),1,0))</f>
        <v>0</v>
      </c>
      <c r="D109" s="59">
        <f t="array" ref="D109">SUM(IF(($B$47:$B$67=$B109)*($D$47:$K$67=D$89),1,0))</f>
        <v>0</v>
      </c>
      <c r="E109" s="59">
        <f t="array" ref="E109">SUM(IF(($B$47:$B$67=$B109)*($D$47:$K$67=E$89),1,0))</f>
        <v>0</v>
      </c>
      <c r="F109" s="59">
        <f t="array" ref="F109">SUM(IF(($B$47:$B$67=$B109)*($D$47:$K$67=F$89),1,0))</f>
        <v>0</v>
      </c>
      <c r="G109" s="59">
        <f t="array" ref="G109">SUM(IF(($B$47:$B$67=$B109)*($D$47:$K$67=G$89),1,0))</f>
        <v>0</v>
      </c>
      <c r="H109" s="59">
        <f t="array" ref="H109">SUM(IF(($B$47:$B$67=$B109)*($D$47:$K$67=H$89),1,0))</f>
        <v>0</v>
      </c>
      <c r="I109" s="59">
        <f t="array" ref="I109">SUM(IF(($B$47:$B$67=$B109)*($D$47:$K$67=I$89),1,0))</f>
        <v>0</v>
      </c>
      <c r="J109" s="59">
        <f t="array" ref="J109">SUM(IF(($B$47:$B$67=$B109)*($D$47:$K$67=J$89),1,0))</f>
        <v>0</v>
      </c>
      <c r="K109" s="59">
        <f t="array" ref="K109">SUM(IF(($B$47:$B$67=$B109)*($D$47:$K$67=K$89),1,0))</f>
        <v>0</v>
      </c>
      <c r="L109" s="59">
        <f t="array" ref="L109">SUM(IF(($B$47:$B$67=$B109)*($D$47:$K$67=L$89),1,0))</f>
        <v>0</v>
      </c>
      <c r="M109" s="59">
        <f t="array" ref="M109">SUM(IF(($B$47:$B$67=$B109)*($D$47:$K$67=M$89),1,0))</f>
        <v>0</v>
      </c>
      <c r="N109" s="59">
        <f t="array" ref="N109">SUM(IF(($B$47:$B$67=$B109)*($D$47:$K$67=N$89),1,0))</f>
        <v>0</v>
      </c>
      <c r="O109" s="59">
        <f t="array" ref="O109">SUM(IF(($B$47:$B$67=$B109)*($D$47:$K$67=O$89),1,0))</f>
        <v>0</v>
      </c>
      <c r="P109" s="59">
        <f t="array" ref="P109">SUM(IF(($B$47:$B$67=$B109)*($D$47:$K$67=P$89),1,0))</f>
        <v>0</v>
      </c>
      <c r="Q109" s="59">
        <f t="array" ref="Q109">SUM(IF(($B$47:$B$67=$B109)*($D$47:$K$67=Q$89),1,0))</f>
        <v>0</v>
      </c>
      <c r="R109" s="59">
        <f t="array" ref="R109">SUM(IF(($B$47:$B$67=$B109)*($D$47:$K$67=R$89),1,0))</f>
        <v>0</v>
      </c>
      <c r="S109" s="59">
        <f t="array" ref="S109">SUM(IF(($B$47:$B$67=$B109)*($D$47:$K$67=S$89),1,0))</f>
        <v>0</v>
      </c>
      <c r="T109" s="59">
        <f t="array" ref="T109">SUM(IF(($B$47:$B$67=$B109)*($D$47:$K$67=T$89),1,0))</f>
        <v>0</v>
      </c>
      <c r="U109" s="59">
        <f t="array" ref="U109">SUM(IF(($B$47:$B$67=$B109)*($D$47:$K$67=U$89),1,0))</f>
        <v>0</v>
      </c>
      <c r="V109" s="59">
        <f t="array" ref="V109">SUM(IF(($B$47:$B$67=$B109)*($D$47:$K$67=V$89),1,0))</f>
        <v>0</v>
      </c>
      <c r="W109" s="64">
        <f t="shared" si="0"/>
        <v>0</v>
      </c>
    </row>
    <row r="110" spans="2:23" ht="23.25">
      <c r="B110" s="57" t="s">
        <v>16</v>
      </c>
      <c r="C110" s="59">
        <f t="array" ref="C110">SUM(IF(($B$47:$B$67=$B110)*($D$47:$K$67=C$89),1,0))</f>
        <v>0</v>
      </c>
      <c r="D110" s="59">
        <f t="array" ref="D110">SUM(IF(($B$47:$B$67=$B110)*($D$47:$K$67=D$89),1,0))</f>
        <v>0</v>
      </c>
      <c r="E110" s="59">
        <f t="array" ref="E110">SUM(IF(($B$47:$B$67=$B110)*($D$47:$K$67=E$89),1,0))</f>
        <v>0</v>
      </c>
      <c r="F110" s="59">
        <f t="array" ref="F110">SUM(IF(($B$47:$B$67=$B110)*($D$47:$K$67=F$89),1,0))</f>
        <v>0</v>
      </c>
      <c r="G110" s="59">
        <f t="array" ref="G110">SUM(IF(($B$47:$B$67=$B110)*($D$47:$K$67=G$89),1,0))</f>
        <v>0</v>
      </c>
      <c r="H110" s="59">
        <f t="array" ref="H110">SUM(IF(($B$47:$B$67=$B110)*($D$47:$K$67=H$89),1,0))</f>
        <v>0</v>
      </c>
      <c r="I110" s="59">
        <f t="array" ref="I110">SUM(IF(($B$47:$B$67=$B110)*($D$47:$K$67=I$89),1,0))</f>
        <v>0</v>
      </c>
      <c r="J110" s="59">
        <f t="array" ref="J110">SUM(IF(($B$47:$B$67=$B110)*($D$47:$K$67=J$89),1,0))</f>
        <v>0</v>
      </c>
      <c r="K110" s="59">
        <f t="array" ref="K110">SUM(IF(($B$47:$B$67=$B110)*($D$47:$K$67=K$89),1,0))</f>
        <v>0</v>
      </c>
      <c r="L110" s="59">
        <f t="array" ref="L110">SUM(IF(($B$47:$B$67=$B110)*($D$47:$K$67=L$89),1,0))</f>
        <v>0</v>
      </c>
      <c r="M110" s="59">
        <f t="array" ref="M110">SUM(IF(($B$47:$B$67=$B110)*($D$47:$K$67=M$89),1,0))</f>
        <v>0</v>
      </c>
      <c r="N110" s="59">
        <f t="array" ref="N110">SUM(IF(($B$47:$B$67=$B110)*($D$47:$K$67=N$89),1,0))</f>
        <v>0</v>
      </c>
      <c r="O110" s="59">
        <f t="array" ref="O110">SUM(IF(($B$47:$B$67=$B110)*($D$47:$K$67=O$89),1,0))</f>
        <v>0</v>
      </c>
      <c r="P110" s="59">
        <f t="array" ref="P110">SUM(IF(($B$47:$B$67=$B110)*($D$47:$K$67=P$89),1,0))</f>
        <v>0</v>
      </c>
      <c r="Q110" s="59">
        <f t="array" ref="Q110">SUM(IF(($B$47:$B$67=$B110)*($D$47:$K$67=Q$89),1,0))</f>
        <v>0</v>
      </c>
      <c r="R110" s="59">
        <f t="array" ref="R110">SUM(IF(($B$47:$B$67=$B110)*($D$47:$K$67=R$89),1,0))</f>
        <v>0</v>
      </c>
      <c r="S110" s="59">
        <f t="array" ref="S110">SUM(IF(($B$47:$B$67=$B110)*($D$47:$K$67=S$89),1,0))</f>
        <v>0</v>
      </c>
      <c r="T110" s="59">
        <f t="array" ref="T110">SUM(IF(($B$47:$B$67=$B110)*($D$47:$K$67=T$89),1,0))</f>
        <v>0</v>
      </c>
      <c r="U110" s="59">
        <f t="array" ref="U110">SUM(IF(($B$47:$B$67=$B110)*($D$47:$K$67=U$89),1,0))</f>
        <v>0</v>
      </c>
      <c r="V110" s="59">
        <f t="array" ref="V110">SUM(IF(($B$47:$B$67=$B110)*($D$47:$K$67=V$89),1,0))</f>
        <v>0</v>
      </c>
      <c r="W110" s="64">
        <f t="shared" si="0"/>
        <v>0</v>
      </c>
    </row>
    <row r="111" spans="2:23" ht="23.25">
      <c r="B111" s="57" t="s">
        <v>98</v>
      </c>
      <c r="C111" s="59">
        <f t="array" ref="C111">SUM(IF(($B$47:$B$67=$B111)*($D$47:$K$67=C$89),1,0))</f>
        <v>0</v>
      </c>
      <c r="D111" s="59">
        <f t="array" ref="D111">SUM(IF(($B$47:$B$67=$B111)*($D$47:$K$67=D$89),1,0))</f>
        <v>0</v>
      </c>
      <c r="E111" s="59">
        <f t="array" ref="E111">SUM(IF(($B$47:$B$67=$B111)*($D$47:$K$67=E$89),1,0))</f>
        <v>0</v>
      </c>
      <c r="F111" s="59">
        <f t="array" ref="F111">SUM(IF(($B$47:$B$67=$B111)*($D$47:$K$67=F$89),1,0))</f>
        <v>0</v>
      </c>
      <c r="G111" s="59">
        <f t="array" ref="G111">SUM(IF(($B$47:$B$67=$B111)*($D$47:$K$67=G$89),1,0))</f>
        <v>0</v>
      </c>
      <c r="H111" s="59">
        <f t="array" ref="H111">SUM(IF(($B$47:$B$67=$B111)*($D$47:$K$67=H$89),1,0))</f>
        <v>0</v>
      </c>
      <c r="I111" s="59">
        <f t="array" ref="I111">SUM(IF(($B$47:$B$67=$B111)*($D$47:$K$67=I$89),1,0))</f>
        <v>0</v>
      </c>
      <c r="J111" s="59">
        <f t="array" ref="J111">SUM(IF(($B$47:$B$67=$B111)*($D$47:$K$67=J$89),1,0))</f>
        <v>0</v>
      </c>
      <c r="K111" s="59">
        <f t="array" ref="K111">SUM(IF(($B$47:$B$67=$B111)*($D$47:$K$67=K$89),1,0))</f>
        <v>0</v>
      </c>
      <c r="L111" s="59">
        <f t="array" ref="L111">SUM(IF(($B$47:$B$67=$B111)*($D$47:$K$67=L$89),1,0))</f>
        <v>0</v>
      </c>
      <c r="M111" s="59">
        <f t="array" ref="M111">SUM(IF(($B$47:$B$67=$B111)*($D$47:$K$67=M$89),1,0))</f>
        <v>0</v>
      </c>
      <c r="N111" s="59">
        <f t="array" ref="N111">SUM(IF(($B$47:$B$67=$B111)*($D$47:$K$67=N$89),1,0))</f>
        <v>0</v>
      </c>
      <c r="O111" s="59">
        <f t="array" ref="O111">SUM(IF(($B$47:$B$67=$B111)*($D$47:$K$67=O$89),1,0))</f>
        <v>0</v>
      </c>
      <c r="P111" s="59">
        <f t="array" ref="P111">SUM(IF(($B$47:$B$67=$B111)*($D$47:$K$67=P$89),1,0))</f>
        <v>0</v>
      </c>
      <c r="Q111" s="59">
        <f t="array" ref="Q111">SUM(IF(($B$47:$B$67=$B111)*($D$47:$K$67=Q$89),1,0))</f>
        <v>0</v>
      </c>
      <c r="R111" s="59">
        <f t="array" ref="R111">SUM(IF(($B$47:$B$67=$B111)*($D$47:$K$67=R$89),1,0))</f>
        <v>0</v>
      </c>
      <c r="S111" s="59">
        <f t="array" ref="S111">SUM(IF(($B$47:$B$67=$B111)*($D$47:$K$67=S$89),1,0))</f>
        <v>0</v>
      </c>
      <c r="T111" s="59">
        <f t="array" ref="T111">SUM(IF(($B$47:$B$67=$B111)*($D$47:$K$67=T$89),1,0))</f>
        <v>0</v>
      </c>
      <c r="U111" s="59">
        <f t="array" ref="U111">SUM(IF(($B$47:$B$67=$B111)*($D$47:$K$67=U$89),1,0))</f>
        <v>0</v>
      </c>
      <c r="V111" s="59">
        <f t="array" ref="V111">SUM(IF(($B$47:$B$67=$B111)*($D$47:$K$67=V$89),1,0))</f>
        <v>0</v>
      </c>
      <c r="W111" s="64">
        <f t="shared" si="0"/>
        <v>0</v>
      </c>
    </row>
    <row r="112" spans="2:23" ht="23.25">
      <c r="B112" s="57" t="s">
        <v>9</v>
      </c>
      <c r="C112" s="59">
        <f t="array" ref="C112">SUM(IF(($B$47:$B$67=$B112)*($D$47:$K$67=C$89),1,0))</f>
        <v>0</v>
      </c>
      <c r="D112" s="59">
        <f t="array" ref="D112">SUM(IF(($B$47:$B$67=$B112)*($D$47:$K$67=D$89),1,0))</f>
        <v>0</v>
      </c>
      <c r="E112" s="59">
        <f t="array" ref="E112">SUM(IF(($B$47:$B$67=$B112)*($D$47:$K$67=E$89),1,0))</f>
        <v>0</v>
      </c>
      <c r="F112" s="59">
        <f t="array" ref="F112">SUM(IF(($B$47:$B$67=$B112)*($D$47:$K$67=F$89),1,0))</f>
        <v>0</v>
      </c>
      <c r="G112" s="59">
        <f t="array" ref="G112">SUM(IF(($B$47:$B$67=$B112)*($D$47:$K$67=G$89),1,0))</f>
        <v>0</v>
      </c>
      <c r="H112" s="59">
        <f t="array" ref="H112">SUM(IF(($B$47:$B$67=$B112)*($D$47:$K$67=H$89),1,0))</f>
        <v>0</v>
      </c>
      <c r="I112" s="59">
        <f t="array" ref="I112">SUM(IF(($B$47:$B$67=$B112)*($D$47:$K$67=I$89),1,0))</f>
        <v>0</v>
      </c>
      <c r="J112" s="59">
        <f t="array" ref="J112">SUM(IF(($B$47:$B$67=$B112)*($D$47:$K$67=J$89),1,0))</f>
        <v>0</v>
      </c>
      <c r="K112" s="59">
        <f t="array" ref="K112">SUM(IF(($B$47:$B$67=$B112)*($D$47:$K$67=K$89),1,0))</f>
        <v>0</v>
      </c>
      <c r="L112" s="59">
        <f t="array" ref="L112">SUM(IF(($B$47:$B$67=$B112)*($D$47:$K$67=L$89),1,0))</f>
        <v>0</v>
      </c>
      <c r="M112" s="59">
        <f t="array" ref="M112">SUM(IF(($B$47:$B$67=$B112)*($D$47:$K$67=M$89),1,0))</f>
        <v>0</v>
      </c>
      <c r="N112" s="59">
        <f t="array" ref="N112">SUM(IF(($B$47:$B$67=$B112)*($D$47:$K$67=N$89),1,0))</f>
        <v>0</v>
      </c>
      <c r="O112" s="59">
        <f t="array" ref="O112">SUM(IF(($B$47:$B$67=$B112)*($D$47:$K$67=O$89),1,0))</f>
        <v>0</v>
      </c>
      <c r="P112" s="59">
        <f t="array" ref="P112">SUM(IF(($B$47:$B$67=$B112)*($D$47:$K$67=P$89),1,0))</f>
        <v>0</v>
      </c>
      <c r="Q112" s="59">
        <f t="array" ref="Q112">SUM(IF(($B$47:$B$67=$B112)*($D$47:$K$67=Q$89),1,0))</f>
        <v>0</v>
      </c>
      <c r="R112" s="59">
        <f t="array" ref="R112">SUM(IF(($B$47:$B$67=$B112)*($D$47:$K$67=R$89),1,0))</f>
        <v>0</v>
      </c>
      <c r="S112" s="59">
        <f t="array" ref="S112">SUM(IF(($B$47:$B$67=$B112)*($D$47:$K$67=S$89),1,0))</f>
        <v>0</v>
      </c>
      <c r="T112" s="59">
        <f t="array" ref="T112">SUM(IF(($B$47:$B$67=$B112)*($D$47:$K$67=T$89),1,0))</f>
        <v>0</v>
      </c>
      <c r="U112" s="59">
        <f t="array" ref="U112">SUM(IF(($B$47:$B$67=$B112)*($D$47:$K$67=U$89),1,0))</f>
        <v>0</v>
      </c>
      <c r="V112" s="59">
        <f t="array" ref="V112">SUM(IF(($B$47:$B$67=$B112)*($D$47:$K$67=V$89),1,0))</f>
        <v>0</v>
      </c>
      <c r="W112" s="64">
        <f t="shared" si="0"/>
        <v>0</v>
      </c>
    </row>
    <row r="113" spans="2:23" ht="23.25">
      <c r="B113" s="57" t="s">
        <v>78</v>
      </c>
      <c r="C113" s="59">
        <f t="array" ref="C113">SUM(IF(($B$47:$B$67=$B113)*($D$47:$K$67=C$89),1,0))</f>
        <v>0</v>
      </c>
      <c r="D113" s="59">
        <f t="array" ref="D113">SUM(IF(($B$47:$B$67=$B113)*($D$47:$K$67=D$89),1,0))</f>
        <v>0</v>
      </c>
      <c r="E113" s="59">
        <f t="array" ref="E113">SUM(IF(($B$47:$B$67=$B113)*($D$47:$K$67=E$89),1,0))</f>
        <v>0</v>
      </c>
      <c r="F113" s="59">
        <f t="array" ref="F113">SUM(IF(($B$47:$B$67=$B113)*($D$47:$K$67=F$89),1,0))</f>
        <v>0</v>
      </c>
      <c r="G113" s="59">
        <f t="array" ref="G113">SUM(IF(($B$47:$B$67=$B113)*($D$47:$K$67=G$89),1,0))</f>
        <v>0</v>
      </c>
      <c r="H113" s="59">
        <f t="array" ref="H113">SUM(IF(($B$47:$B$67=$B113)*($D$47:$K$67=H$89),1,0))</f>
        <v>0</v>
      </c>
      <c r="I113" s="59">
        <f t="array" ref="I113">SUM(IF(($B$47:$B$67=$B113)*($D$47:$K$67=I$89),1,0))</f>
        <v>0</v>
      </c>
      <c r="J113" s="59">
        <f t="array" ref="J113">SUM(IF(($B$47:$B$67=$B113)*($D$47:$K$67=J$89),1,0))</f>
        <v>0</v>
      </c>
      <c r="K113" s="59">
        <f t="array" ref="K113">SUM(IF(($B$47:$B$67=$B113)*($D$47:$K$67=K$89),1,0))</f>
        <v>0</v>
      </c>
      <c r="L113" s="59">
        <f t="array" ref="L113">SUM(IF(($B$47:$B$67=$B113)*($D$47:$K$67=L$89),1,0))</f>
        <v>0</v>
      </c>
      <c r="M113" s="59">
        <f t="array" ref="M113">SUM(IF(($B$47:$B$67=$B113)*($D$47:$K$67=M$89),1,0))</f>
        <v>0</v>
      </c>
      <c r="N113" s="59">
        <f t="array" ref="N113">SUM(IF(($B$47:$B$67=$B113)*($D$47:$K$67=N$89),1,0))</f>
        <v>0</v>
      </c>
      <c r="O113" s="59">
        <f t="array" ref="O113">SUM(IF(($B$47:$B$67=$B113)*($D$47:$K$67=O$89),1,0))</f>
        <v>0</v>
      </c>
      <c r="P113" s="59">
        <f t="array" ref="P113">SUM(IF(($B$47:$B$67=$B113)*($D$47:$K$67=P$89),1,0))</f>
        <v>0</v>
      </c>
      <c r="Q113" s="59">
        <f t="array" ref="Q113">SUM(IF(($B$47:$B$67=$B113)*($D$47:$K$67=Q$89),1,0))</f>
        <v>0</v>
      </c>
      <c r="R113" s="59">
        <f t="array" ref="R113">SUM(IF(($B$47:$B$67=$B113)*($D$47:$K$67=R$89),1,0))</f>
        <v>0</v>
      </c>
      <c r="S113" s="59">
        <f t="array" ref="S113">SUM(IF(($B$47:$B$67=$B113)*($D$47:$K$67=S$89),1,0))</f>
        <v>0</v>
      </c>
      <c r="T113" s="59">
        <f t="array" ref="T113">SUM(IF(($B$47:$B$67=$B113)*($D$47:$K$67=T$89),1,0))</f>
        <v>0</v>
      </c>
      <c r="U113" s="59">
        <f t="array" ref="U113">SUM(IF(($B$47:$B$67=$B113)*($D$47:$K$67=U$89),1,0))</f>
        <v>0</v>
      </c>
      <c r="V113" s="59">
        <f t="array" ref="V113">SUM(IF(($B$47:$B$67=$B113)*($D$47:$K$67=V$89),1,0))</f>
        <v>0</v>
      </c>
      <c r="W113" s="64">
        <f t="shared" si="0"/>
        <v>0</v>
      </c>
    </row>
    <row r="114" spans="2:23" ht="23.25">
      <c r="B114" s="57" t="s">
        <v>79</v>
      </c>
      <c r="C114" s="59">
        <f t="array" ref="C114">SUM(IF(($B$47:$B$67=$B114)*($D$47:$K$67=C$89),1,0))</f>
        <v>0</v>
      </c>
      <c r="D114" s="59">
        <f t="array" ref="D114">SUM(IF(($B$47:$B$67=$B114)*($D$47:$K$67=D$89),1,0))</f>
        <v>0</v>
      </c>
      <c r="E114" s="59">
        <f t="array" ref="E114">SUM(IF(($B$47:$B$67=$B114)*($D$47:$K$67=E$89),1,0))</f>
        <v>0</v>
      </c>
      <c r="F114" s="59">
        <f t="array" ref="F114">SUM(IF(($B$47:$B$67=$B114)*($D$47:$K$67=F$89),1,0))</f>
        <v>0</v>
      </c>
      <c r="G114" s="59">
        <f t="array" ref="G114">SUM(IF(($B$47:$B$67=$B114)*($D$47:$K$67=G$89),1,0))</f>
        <v>0</v>
      </c>
      <c r="H114" s="59">
        <f t="array" ref="H114">SUM(IF(($B$47:$B$67=$B114)*($D$47:$K$67=H$89),1,0))</f>
        <v>0</v>
      </c>
      <c r="I114" s="59">
        <f t="array" ref="I114">SUM(IF(($B$47:$B$67=$B114)*($D$47:$K$67=I$89),1,0))</f>
        <v>0</v>
      </c>
      <c r="J114" s="59">
        <f t="array" ref="J114">SUM(IF(($B$47:$B$67=$B114)*($D$47:$K$67=J$89),1,0))</f>
        <v>0</v>
      </c>
      <c r="K114" s="59">
        <f t="array" ref="K114">SUM(IF(($B$47:$B$67=$B114)*($D$47:$K$67=K$89),1,0))</f>
        <v>0</v>
      </c>
      <c r="L114" s="59">
        <f t="array" ref="L114">SUM(IF(($B$47:$B$67=$B114)*($D$47:$K$67=L$89),1,0))</f>
        <v>0</v>
      </c>
      <c r="M114" s="59">
        <f t="array" ref="M114">SUM(IF(($B$47:$B$67=$B114)*($D$47:$K$67=M$89),1,0))</f>
        <v>0</v>
      </c>
      <c r="N114" s="59">
        <f t="array" ref="N114">SUM(IF(($B$47:$B$67=$B114)*($D$47:$K$67=N$89),1,0))</f>
        <v>0</v>
      </c>
      <c r="O114" s="59">
        <f t="array" ref="O114">SUM(IF(($B$47:$B$67=$B114)*($D$47:$K$67=O$89),1,0))</f>
        <v>0</v>
      </c>
      <c r="P114" s="59">
        <f t="array" ref="P114">SUM(IF(($B$47:$B$67=$B114)*($D$47:$K$67=P$89),1,0))</f>
        <v>0</v>
      </c>
      <c r="Q114" s="59">
        <f t="array" ref="Q114">SUM(IF(($B$47:$B$67=$B114)*($D$47:$K$67=Q$89),1,0))</f>
        <v>0</v>
      </c>
      <c r="R114" s="59">
        <f t="array" ref="R114">SUM(IF(($B$47:$B$67=$B114)*($D$47:$K$67=R$89),1,0))</f>
        <v>0</v>
      </c>
      <c r="S114" s="59">
        <f t="array" ref="S114">SUM(IF(($B$47:$B$67=$B114)*($D$47:$K$67=S$89),1,0))</f>
        <v>0</v>
      </c>
      <c r="T114" s="59">
        <f t="array" ref="T114">SUM(IF(($B$47:$B$67=$B114)*($D$47:$K$67=T$89),1,0))</f>
        <v>0</v>
      </c>
      <c r="U114" s="59">
        <f t="array" ref="U114">SUM(IF(($B$47:$B$67=$B114)*($D$47:$K$67=U$89),1,0))</f>
        <v>0</v>
      </c>
      <c r="V114" s="59">
        <f t="array" ref="V114">SUM(IF(($B$47:$B$67=$B114)*($D$47:$K$67=V$89),1,0))</f>
        <v>0</v>
      </c>
      <c r="W114" s="64">
        <f t="shared" si="0"/>
        <v>0</v>
      </c>
    </row>
    <row r="115" spans="2:23" ht="23.25">
      <c r="B115" s="57" t="s">
        <v>73</v>
      </c>
      <c r="C115" s="59">
        <f t="array" ref="C115">SUM(IF(($B$47:$B$67=$B115)*($D$47:$K$67=C$89),1,0))</f>
        <v>0</v>
      </c>
      <c r="D115" s="59">
        <f t="array" ref="D115">SUM(IF(($B$47:$B$67=$B115)*($D$47:$K$67=D$89),1,0))</f>
        <v>0</v>
      </c>
      <c r="E115" s="59">
        <f t="array" ref="E115">SUM(IF(($B$47:$B$67=$B115)*($D$47:$K$67=E$89),1,0))</f>
        <v>0</v>
      </c>
      <c r="F115" s="59">
        <f t="array" ref="F115">SUM(IF(($B$47:$B$67=$B115)*($D$47:$K$67=F$89),1,0))</f>
        <v>0</v>
      </c>
      <c r="G115" s="59">
        <f t="array" ref="G115">SUM(IF(($B$47:$B$67=$B115)*($D$47:$K$67=G$89),1,0))</f>
        <v>0</v>
      </c>
      <c r="H115" s="59">
        <f t="array" ref="H115">SUM(IF(($B$47:$B$67=$B115)*($D$47:$K$67=H$89),1,0))</f>
        <v>0</v>
      </c>
      <c r="I115" s="59">
        <f t="array" ref="I115">SUM(IF(($B$47:$B$67=$B115)*($D$47:$K$67=I$89),1,0))</f>
        <v>0</v>
      </c>
      <c r="J115" s="59">
        <f t="array" ref="J115">SUM(IF(($B$47:$B$67=$B115)*($D$47:$K$67=J$89),1,0))</f>
        <v>0</v>
      </c>
      <c r="K115" s="59">
        <f t="array" ref="K115">SUM(IF(($B$47:$B$67=$B115)*($D$47:$K$67=K$89),1,0))</f>
        <v>0</v>
      </c>
      <c r="L115" s="59">
        <f t="array" ref="L115">SUM(IF(($B$47:$B$67=$B115)*($D$47:$K$67=L$89),1,0))</f>
        <v>0</v>
      </c>
      <c r="M115" s="59">
        <f t="array" ref="M115">SUM(IF(($B$47:$B$67=$B115)*($D$47:$K$67=M$89),1,0))</f>
        <v>0</v>
      </c>
      <c r="N115" s="59">
        <f t="array" ref="N115">SUM(IF(($B$47:$B$67=$B115)*($D$47:$K$67=N$89),1,0))</f>
        <v>0</v>
      </c>
      <c r="O115" s="59">
        <f t="array" ref="O115">SUM(IF(($B$47:$B$67=$B115)*($D$47:$K$67=O$89),1,0))</f>
        <v>0</v>
      </c>
      <c r="P115" s="59">
        <f t="array" ref="P115">SUM(IF(($B$47:$B$67=$B115)*($D$47:$K$67=P$89),1,0))</f>
        <v>0</v>
      </c>
      <c r="Q115" s="59">
        <f t="array" ref="Q115">SUM(IF(($B$47:$B$67=$B115)*($D$47:$K$67=Q$89),1,0))</f>
        <v>0</v>
      </c>
      <c r="R115" s="59">
        <f t="array" ref="R115">SUM(IF(($B$47:$B$67=$B115)*($D$47:$K$67=R$89),1,0))</f>
        <v>0</v>
      </c>
      <c r="S115" s="59">
        <f t="array" ref="S115">SUM(IF(($B$47:$B$67=$B115)*($D$47:$K$67=S$89),1,0))</f>
        <v>0</v>
      </c>
      <c r="T115" s="59">
        <f t="array" ref="T115">SUM(IF(($B$47:$B$67=$B115)*($D$47:$K$67=T$89),1,0))</f>
        <v>0</v>
      </c>
      <c r="U115" s="59">
        <f t="array" ref="U115">SUM(IF(($B$47:$B$67=$B115)*($D$47:$K$67=U$89),1,0))</f>
        <v>0</v>
      </c>
      <c r="V115" s="59">
        <f t="array" ref="V115">SUM(IF(($B$47:$B$67=$B115)*($D$47:$K$67=V$89),1,0))</f>
        <v>0</v>
      </c>
      <c r="W115" s="64">
        <f t="shared" si="0"/>
        <v>0</v>
      </c>
    </row>
    <row r="116" spans="2:23" ht="23.25">
      <c r="B116" s="57" t="s">
        <v>74</v>
      </c>
      <c r="C116" s="59">
        <f t="array" ref="C116">SUM(IF(($B$47:$B$67=$B116)*($D$47:$K$67=C$89),1,0))</f>
        <v>0</v>
      </c>
      <c r="D116" s="59">
        <f t="array" ref="D116">SUM(IF(($B$47:$B$67=$B116)*($D$47:$K$67=D$89),1,0))</f>
        <v>0</v>
      </c>
      <c r="E116" s="59">
        <f t="array" ref="E116">SUM(IF(($B$47:$B$67=$B116)*($D$47:$K$67=E$89),1,0))</f>
        <v>0</v>
      </c>
      <c r="F116" s="59">
        <f t="array" ref="F116">SUM(IF(($B$47:$B$67=$B116)*($D$47:$K$67=F$89),1,0))</f>
        <v>0</v>
      </c>
      <c r="G116" s="59">
        <f t="array" ref="G116">SUM(IF(($B$47:$B$67=$B116)*($D$47:$K$67=G$89),1,0))</f>
        <v>0</v>
      </c>
      <c r="H116" s="59">
        <f t="array" ref="H116">SUM(IF(($B$47:$B$67=$B116)*($D$47:$K$67=H$89),1,0))</f>
        <v>0</v>
      </c>
      <c r="I116" s="59">
        <f t="array" ref="I116">SUM(IF(($B$47:$B$67=$B116)*($D$47:$K$67=I$89),1,0))</f>
        <v>0</v>
      </c>
      <c r="J116" s="59">
        <f t="array" ref="J116">SUM(IF(($B$47:$B$67=$B116)*($D$47:$K$67=J$89),1,0))</f>
        <v>0</v>
      </c>
      <c r="K116" s="59">
        <f t="array" ref="K116">SUM(IF(($B$47:$B$67=$B116)*($D$47:$K$67=K$89),1,0))</f>
        <v>0</v>
      </c>
      <c r="L116" s="59">
        <f t="array" ref="L116">SUM(IF(($B$47:$B$67=$B116)*($D$47:$K$67=L$89),1,0))</f>
        <v>0</v>
      </c>
      <c r="M116" s="59">
        <f t="array" ref="M116">SUM(IF(($B$47:$B$67=$B116)*($D$47:$K$67=M$89),1,0))</f>
        <v>0</v>
      </c>
      <c r="N116" s="59">
        <f t="array" ref="N116">SUM(IF(($B$47:$B$67=$B116)*($D$47:$K$67=N$89),1,0))</f>
        <v>0</v>
      </c>
      <c r="O116" s="59">
        <f t="array" ref="O116">SUM(IF(($B$47:$B$67=$B116)*($D$47:$K$67=O$89),1,0))</f>
        <v>0</v>
      </c>
      <c r="P116" s="59">
        <f t="array" ref="P116">SUM(IF(($B$47:$B$67=$B116)*($D$47:$K$67=P$89),1,0))</f>
        <v>0</v>
      </c>
      <c r="Q116" s="59">
        <f t="array" ref="Q116">SUM(IF(($B$47:$B$67=$B116)*($D$47:$K$67=Q$89),1,0))</f>
        <v>0</v>
      </c>
      <c r="R116" s="59">
        <f t="array" ref="R116">SUM(IF(($B$47:$B$67=$B116)*($D$47:$K$67=R$89),1,0))</f>
        <v>0</v>
      </c>
      <c r="S116" s="59">
        <f t="array" ref="S116">SUM(IF(($B$47:$B$67=$B116)*($D$47:$K$67=S$89),1,0))</f>
        <v>0</v>
      </c>
      <c r="T116" s="59">
        <f t="array" ref="T116">SUM(IF(($B$47:$B$67=$B116)*($D$47:$K$67=T$89),1,0))</f>
        <v>0</v>
      </c>
      <c r="U116" s="59">
        <f t="array" ref="U116">SUM(IF(($B$47:$B$67=$B116)*($D$47:$K$67=U$89),1,0))</f>
        <v>0</v>
      </c>
      <c r="V116" s="59">
        <f t="array" ref="V116">SUM(IF(($B$47:$B$67=$B116)*($D$47:$K$67=V$89),1,0))</f>
        <v>0</v>
      </c>
      <c r="W116" s="64">
        <f t="shared" si="0"/>
        <v>0</v>
      </c>
    </row>
    <row r="117" spans="2:23" ht="23.25">
      <c r="B117" s="57" t="s">
        <v>21</v>
      </c>
      <c r="C117" s="59">
        <f t="array" ref="C117">SUM(IF(($B$47:$B$67=$B117)*($D$47:$K$67=C$89),1,0))</f>
        <v>0</v>
      </c>
      <c r="D117" s="59">
        <f t="array" ref="D117">SUM(IF(($B$47:$B$67=$B117)*($D$47:$K$67=D$89),1,0))</f>
        <v>0</v>
      </c>
      <c r="E117" s="59">
        <f t="array" ref="E117">SUM(IF(($B$47:$B$67=$B117)*($D$47:$K$67=E$89),1,0))</f>
        <v>0</v>
      </c>
      <c r="F117" s="59">
        <f t="array" ref="F117">SUM(IF(($B$47:$B$67=$B117)*($D$47:$K$67=F$89),1,0))</f>
        <v>0</v>
      </c>
      <c r="G117" s="59">
        <f t="array" ref="G117">SUM(IF(($B$47:$B$67=$B117)*($D$47:$K$67=G$89),1,0))</f>
        <v>0</v>
      </c>
      <c r="H117" s="59">
        <f t="array" ref="H117">SUM(IF(($B$47:$B$67=$B117)*($D$47:$K$67=H$89),1,0))</f>
        <v>0</v>
      </c>
      <c r="I117" s="59">
        <f t="array" ref="I117">SUM(IF(($B$47:$B$67=$B117)*($D$47:$K$67=I$89),1,0))</f>
        <v>0</v>
      </c>
      <c r="J117" s="59">
        <f t="array" ref="J117">SUM(IF(($B$47:$B$67=$B117)*($D$47:$K$67=J$89),1,0))</f>
        <v>0</v>
      </c>
      <c r="K117" s="59">
        <f t="array" ref="K117">SUM(IF(($B$47:$B$67=$B117)*($D$47:$K$67=K$89),1,0))</f>
        <v>0</v>
      </c>
      <c r="L117" s="59">
        <f t="array" ref="L117">SUM(IF(($B$47:$B$67=$B117)*($D$47:$K$67=L$89),1,0))</f>
        <v>0</v>
      </c>
      <c r="M117" s="59">
        <f t="array" ref="M117">SUM(IF(($B$47:$B$67=$B117)*($D$47:$K$67=M$89),1,0))</f>
        <v>0</v>
      </c>
      <c r="N117" s="59">
        <f t="array" ref="N117">SUM(IF(($B$47:$B$67=$B117)*($D$47:$K$67=N$89),1,0))</f>
        <v>0</v>
      </c>
      <c r="O117" s="59">
        <f t="array" ref="O117">SUM(IF(($B$47:$B$67=$B117)*($D$47:$K$67=O$89),1,0))</f>
        <v>0</v>
      </c>
      <c r="P117" s="59">
        <f t="array" ref="P117">SUM(IF(($B$47:$B$67=$B117)*($D$47:$K$67=P$89),1,0))</f>
        <v>0</v>
      </c>
      <c r="Q117" s="59">
        <f t="array" ref="Q117">SUM(IF(($B$47:$B$67=$B117)*($D$47:$K$67=Q$89),1,0))</f>
        <v>0</v>
      </c>
      <c r="R117" s="59">
        <f t="array" ref="R117">SUM(IF(($B$47:$B$67=$B117)*($D$47:$K$67=R$89),1,0))</f>
        <v>0</v>
      </c>
      <c r="S117" s="59">
        <f t="array" ref="S117">SUM(IF(($B$47:$B$67=$B117)*($D$47:$K$67=S$89),1,0))</f>
        <v>0</v>
      </c>
      <c r="T117" s="59">
        <f t="array" ref="T117">SUM(IF(($B$47:$B$67=$B117)*($D$47:$K$67=T$89),1,0))</f>
        <v>0</v>
      </c>
      <c r="U117" s="59">
        <f t="array" ref="U117">SUM(IF(($B$47:$B$67=$B117)*($D$47:$K$67=U$89),1,0))</f>
        <v>0</v>
      </c>
      <c r="V117" s="59">
        <f t="array" ref="V117">SUM(IF(($B$47:$B$67=$B117)*($D$47:$K$67=V$89),1,0))</f>
        <v>0</v>
      </c>
      <c r="W117" s="64">
        <f t="shared" si="0"/>
        <v>0</v>
      </c>
    </row>
    <row r="118" spans="2:23" ht="23.25">
      <c r="B118" s="57" t="s">
        <v>24</v>
      </c>
      <c r="C118" s="59">
        <f t="array" ref="C118">SUM(IF(($B$47:$B$67=$B118)*($D$47:$K$67=C$89),1,0))</f>
        <v>0</v>
      </c>
      <c r="D118" s="59">
        <f t="array" ref="D118">SUM(IF(($B$47:$B$67=$B118)*($D$47:$K$67=D$89),1,0))</f>
        <v>0</v>
      </c>
      <c r="E118" s="59">
        <f t="array" ref="E118">SUM(IF(($B$47:$B$67=$B118)*($D$47:$K$67=E$89),1,0))</f>
        <v>0</v>
      </c>
      <c r="F118" s="59">
        <f t="array" ref="F118">SUM(IF(($B$47:$B$67=$B118)*($D$47:$K$67=F$89),1,0))</f>
        <v>0</v>
      </c>
      <c r="G118" s="59">
        <f t="array" ref="G118">SUM(IF(($B$47:$B$67=$B118)*($D$47:$K$67=G$89),1,0))</f>
        <v>0</v>
      </c>
      <c r="H118" s="59">
        <f t="array" ref="H118">SUM(IF(($B$47:$B$67=$B118)*($D$47:$K$67=H$89),1,0))</f>
        <v>0</v>
      </c>
      <c r="I118" s="59">
        <f t="array" ref="I118">SUM(IF(($B$47:$B$67=$B118)*($D$47:$K$67=I$89),1,0))</f>
        <v>0</v>
      </c>
      <c r="J118" s="59">
        <f t="array" ref="J118">SUM(IF(($B$47:$B$67=$B118)*($D$47:$K$67=J$89),1,0))</f>
        <v>0</v>
      </c>
      <c r="K118" s="59">
        <f t="array" ref="K118">SUM(IF(($B$47:$B$67=$B118)*($D$47:$K$67=K$89),1,0))</f>
        <v>0</v>
      </c>
      <c r="L118" s="59">
        <f t="array" ref="L118">SUM(IF(($B$47:$B$67=$B118)*($D$47:$K$67=L$89),1,0))</f>
        <v>0</v>
      </c>
      <c r="M118" s="59">
        <f t="array" ref="M118">SUM(IF(($B$47:$B$67=$B118)*($D$47:$K$67=M$89),1,0))</f>
        <v>0</v>
      </c>
      <c r="N118" s="59">
        <f t="array" ref="N118">SUM(IF(($B$47:$B$67=$B118)*($D$47:$K$67=N$89),1,0))</f>
        <v>0</v>
      </c>
      <c r="O118" s="59">
        <f t="array" ref="O118">SUM(IF(($B$47:$B$67=$B118)*($D$47:$K$67=O$89),1,0))</f>
        <v>0</v>
      </c>
      <c r="P118" s="59">
        <f t="array" ref="P118">SUM(IF(($B$47:$B$67=$B118)*($D$47:$K$67=P$89),1,0))</f>
        <v>0</v>
      </c>
      <c r="Q118" s="59">
        <f t="array" ref="Q118">SUM(IF(($B$47:$B$67=$B118)*($D$47:$K$67=Q$89),1,0))</f>
        <v>0</v>
      </c>
      <c r="R118" s="59">
        <f t="array" ref="R118">SUM(IF(($B$47:$B$67=$B118)*($D$47:$K$67=R$89),1,0))</f>
        <v>0</v>
      </c>
      <c r="S118" s="59">
        <f t="array" ref="S118">SUM(IF(($B$47:$B$67=$B118)*($D$47:$K$67=S$89),1,0))</f>
        <v>0</v>
      </c>
      <c r="T118" s="59">
        <f t="array" ref="T118">SUM(IF(($B$47:$B$67=$B118)*($D$47:$K$67=T$89),1,0))</f>
        <v>0</v>
      </c>
      <c r="U118" s="59">
        <f t="array" ref="U118">SUM(IF(($B$47:$B$67=$B118)*($D$47:$K$67=U$89),1,0))</f>
        <v>0</v>
      </c>
      <c r="V118" s="59">
        <f t="array" ref="V118">SUM(IF(($B$47:$B$67=$B118)*($D$47:$K$67=V$89),1,0))</f>
        <v>0</v>
      </c>
      <c r="W118" s="64">
        <f t="shared" si="0"/>
        <v>0</v>
      </c>
    </row>
    <row r="119" spans="2:23" ht="23.25">
      <c r="B119" s="57" t="s">
        <v>114</v>
      </c>
      <c r="C119" s="59">
        <f t="array" ref="C119">SUM(IF(($B$47:$B$67=$B119)*($D$47:$K$67=C$89),1,0))</f>
        <v>0</v>
      </c>
      <c r="D119" s="59">
        <f t="array" ref="D119">SUM(IF(($B$47:$B$67=$B119)*($D$47:$K$67=D$89),1,0))</f>
        <v>0</v>
      </c>
      <c r="E119" s="59">
        <f t="array" ref="E119">SUM(IF(($B$47:$B$67=$B119)*($D$47:$K$67=E$89),1,0))</f>
        <v>0</v>
      </c>
      <c r="F119" s="59">
        <f t="array" ref="F119">SUM(IF(($B$47:$B$67=$B119)*($D$47:$K$67=F$89),1,0))</f>
        <v>0</v>
      </c>
      <c r="G119" s="59">
        <f t="array" ref="G119">SUM(IF(($B$47:$B$67=$B119)*($D$47:$K$67=G$89),1,0))</f>
        <v>0</v>
      </c>
      <c r="H119" s="59">
        <f t="array" ref="H119">SUM(IF(($B$47:$B$67=$B119)*($D$47:$K$67=H$89),1,0))</f>
        <v>0</v>
      </c>
      <c r="I119" s="59">
        <f t="array" ref="I119">SUM(IF(($B$47:$B$67=$B119)*($D$47:$K$67=I$89),1,0))</f>
        <v>0</v>
      </c>
      <c r="J119" s="59">
        <f t="array" ref="J119">SUM(IF(($B$47:$B$67=$B119)*($D$47:$K$67=J$89),1,0))</f>
        <v>0</v>
      </c>
      <c r="K119" s="59">
        <f t="array" ref="K119">SUM(IF(($B$47:$B$67=$B119)*($D$47:$K$67=K$89),1,0))</f>
        <v>0</v>
      </c>
      <c r="L119" s="59">
        <f t="array" ref="L119">SUM(IF(($B$47:$B$67=$B119)*($D$47:$K$67=L$89),1,0))</f>
        <v>0</v>
      </c>
      <c r="M119" s="59">
        <f t="array" ref="M119">SUM(IF(($B$47:$B$67=$B119)*($D$47:$K$67=M$89),1,0))</f>
        <v>0</v>
      </c>
      <c r="N119" s="59">
        <f t="array" ref="N119">SUM(IF(($B$47:$B$67=$B119)*($D$47:$K$67=N$89),1,0))</f>
        <v>0</v>
      </c>
      <c r="O119" s="59">
        <f t="array" ref="O119">SUM(IF(($B$47:$B$67=$B119)*($D$47:$K$67=O$89),1,0))</f>
        <v>0</v>
      </c>
      <c r="P119" s="59">
        <f t="array" ref="P119">SUM(IF(($B$47:$B$67=$B119)*($D$47:$K$67=P$89),1,0))</f>
        <v>0</v>
      </c>
      <c r="Q119" s="59">
        <f t="array" ref="Q119">SUM(IF(($B$47:$B$67=$B119)*($D$47:$K$67=Q$89),1,0))</f>
        <v>0</v>
      </c>
      <c r="R119" s="59">
        <f t="array" ref="R119">SUM(IF(($B$47:$B$67=$B119)*($D$47:$K$67=R$89),1,0))</f>
        <v>0</v>
      </c>
      <c r="S119" s="59">
        <f t="array" ref="S119">SUM(IF(($B$47:$B$67=$B119)*($D$47:$K$67=S$89),1,0))</f>
        <v>0</v>
      </c>
      <c r="T119" s="59">
        <f t="array" ref="T119">SUM(IF(($B$47:$B$67=$B119)*($D$47:$K$67=T$89),1,0))</f>
        <v>0</v>
      </c>
      <c r="U119" s="59">
        <f t="array" ref="U119">SUM(IF(($B$47:$B$67=$B119)*($D$47:$K$67=U$89),1,0))</f>
        <v>0</v>
      </c>
      <c r="V119" s="59">
        <f t="array" ref="V119">SUM(IF(($B$47:$B$67=$B119)*($D$47:$K$67=V$89),1,0))</f>
        <v>0</v>
      </c>
      <c r="W119" s="64">
        <f t="shared" si="0"/>
        <v>0</v>
      </c>
    </row>
    <row r="120" spans="2:23" ht="23.25">
      <c r="B120" s="57" t="s">
        <v>113</v>
      </c>
      <c r="C120" s="59">
        <f t="array" ref="C120">SUM(IF(($B$47:$B$67=$B120)*($D$47:$K$67=C$89),1,0))</f>
        <v>0</v>
      </c>
      <c r="D120" s="59">
        <f t="array" ref="D120">SUM(IF(($B$47:$B$67=$B120)*($D$47:$K$67=D$89),1,0))</f>
        <v>0</v>
      </c>
      <c r="E120" s="59">
        <f t="array" ref="E120">SUM(IF(($B$47:$B$67=$B120)*($D$47:$K$67=E$89),1,0))</f>
        <v>0</v>
      </c>
      <c r="F120" s="59">
        <f t="array" ref="F120">SUM(IF(($B$47:$B$67=$B120)*($D$47:$K$67=F$89),1,0))</f>
        <v>0</v>
      </c>
      <c r="G120" s="59">
        <f t="array" ref="G120">SUM(IF(($B$47:$B$67=$B120)*($D$47:$K$67=G$89),1,0))</f>
        <v>0</v>
      </c>
      <c r="H120" s="59">
        <f t="array" ref="H120">SUM(IF(($B$47:$B$67=$B120)*($D$47:$K$67=H$89),1,0))</f>
        <v>0</v>
      </c>
      <c r="I120" s="59">
        <f t="array" ref="I120">SUM(IF(($B$47:$B$67=$B120)*($D$47:$K$67=I$89),1,0))</f>
        <v>0</v>
      </c>
      <c r="J120" s="59">
        <f t="array" ref="J120">SUM(IF(($B$47:$B$67=$B120)*($D$47:$K$67=J$89),1,0))</f>
        <v>0</v>
      </c>
      <c r="K120" s="59">
        <f t="array" ref="K120">SUM(IF(($B$47:$B$67=$B120)*($D$47:$K$67=K$89),1,0))</f>
        <v>0</v>
      </c>
      <c r="L120" s="59">
        <f t="array" ref="L120">SUM(IF(($B$47:$B$67=$B120)*($D$47:$K$67=L$89),1,0))</f>
        <v>0</v>
      </c>
      <c r="M120" s="59">
        <f t="array" ref="M120">SUM(IF(($B$47:$B$67=$B120)*($D$47:$K$67=M$89),1,0))</f>
        <v>0</v>
      </c>
      <c r="N120" s="59">
        <f t="array" ref="N120">SUM(IF(($B$47:$B$67=$B120)*($D$47:$K$67=N$89),1,0))</f>
        <v>0</v>
      </c>
      <c r="O120" s="59">
        <f t="array" ref="O120">SUM(IF(($B$47:$B$67=$B120)*($D$47:$K$67=O$89),1,0))</f>
        <v>0</v>
      </c>
      <c r="P120" s="59">
        <f t="array" ref="P120">SUM(IF(($B$47:$B$67=$B120)*($D$47:$K$67=P$89),1,0))</f>
        <v>0</v>
      </c>
      <c r="Q120" s="59">
        <f t="array" ref="Q120">SUM(IF(($B$47:$B$67=$B120)*($D$47:$K$67=Q$89),1,0))</f>
        <v>0</v>
      </c>
      <c r="R120" s="59">
        <f t="array" ref="R120">SUM(IF(($B$47:$B$67=$B120)*($D$47:$K$67=R$89),1,0))</f>
        <v>0</v>
      </c>
      <c r="S120" s="59">
        <f t="array" ref="S120">SUM(IF(($B$47:$B$67=$B120)*($D$47:$K$67=S$89),1,0))</f>
        <v>0</v>
      </c>
      <c r="T120" s="59">
        <f t="array" ref="T120">SUM(IF(($B$47:$B$67=$B120)*($D$47:$K$67=T$89),1,0))</f>
        <v>0</v>
      </c>
      <c r="U120" s="59">
        <f t="array" ref="U120">SUM(IF(($B$47:$B$67=$B120)*($D$47:$K$67=U$89),1,0))</f>
        <v>0</v>
      </c>
      <c r="V120" s="59">
        <f t="array" ref="V120">SUM(IF(($B$47:$B$67=$B120)*($D$47:$K$67=V$89),1,0))</f>
        <v>0</v>
      </c>
      <c r="W120" s="64">
        <f t="shared" si="0"/>
        <v>0</v>
      </c>
    </row>
    <row r="121" spans="2:23" ht="23.25">
      <c r="B121" s="57" t="s">
        <v>112</v>
      </c>
      <c r="C121" s="59">
        <f t="array" ref="C121">SUM(IF(($B$47:$B$67=$B121)*($D$47:$K$67=C$89),1,0))</f>
        <v>0</v>
      </c>
      <c r="D121" s="59">
        <f t="array" ref="D121">SUM(IF(($B$47:$B$67=$B121)*($D$47:$K$67=D$89),1,0))</f>
        <v>0</v>
      </c>
      <c r="E121" s="59">
        <f t="array" ref="E121">SUM(IF(($B$47:$B$67=$B121)*($D$47:$K$67=E$89),1,0))</f>
        <v>0</v>
      </c>
      <c r="F121" s="59">
        <f t="array" ref="F121">SUM(IF(($B$47:$B$67=$B121)*($D$47:$K$67=F$89),1,0))</f>
        <v>0</v>
      </c>
      <c r="G121" s="59">
        <f t="array" ref="G121">SUM(IF(($B$47:$B$67=$B121)*($D$47:$K$67=G$89),1,0))</f>
        <v>0</v>
      </c>
      <c r="H121" s="59">
        <f t="array" ref="H121">SUM(IF(($B$47:$B$67=$B121)*($D$47:$K$67=H$89),1,0))</f>
        <v>0</v>
      </c>
      <c r="I121" s="59">
        <f t="array" ref="I121">SUM(IF(($B$47:$B$67=$B121)*($D$47:$K$67=I$89),1,0))</f>
        <v>0</v>
      </c>
      <c r="J121" s="59">
        <f t="array" ref="J121">SUM(IF(($B$47:$B$67=$B121)*($D$47:$K$67=J$89),1,0))</f>
        <v>0</v>
      </c>
      <c r="K121" s="59">
        <f t="array" ref="K121">SUM(IF(($B$47:$B$67=$B121)*($D$47:$K$67=K$89),1,0))</f>
        <v>0</v>
      </c>
      <c r="L121" s="59">
        <f t="array" ref="L121">SUM(IF(($B$47:$B$67=$B121)*($D$47:$K$67=L$89),1,0))</f>
        <v>0</v>
      </c>
      <c r="M121" s="59">
        <f t="array" ref="M121">SUM(IF(($B$47:$B$67=$B121)*($D$47:$K$67=M$89),1,0))</f>
        <v>0</v>
      </c>
      <c r="N121" s="59">
        <f t="array" ref="N121">SUM(IF(($B$47:$B$67=$B121)*($D$47:$K$67=N$89),1,0))</f>
        <v>0</v>
      </c>
      <c r="O121" s="59">
        <f t="array" ref="O121">SUM(IF(($B$47:$B$67=$B121)*($D$47:$K$67=O$89),1,0))</f>
        <v>0</v>
      </c>
      <c r="P121" s="59">
        <f t="array" ref="P121">SUM(IF(($B$47:$B$67=$B121)*($D$47:$K$67=P$89),1,0))</f>
        <v>0</v>
      </c>
      <c r="Q121" s="59">
        <f t="array" ref="Q121">SUM(IF(($B$47:$B$67=$B121)*($D$47:$K$67=Q$89),1,0))</f>
        <v>0</v>
      </c>
      <c r="R121" s="59">
        <f t="array" ref="R121">SUM(IF(($B$47:$B$67=$B121)*($D$47:$K$67=R$89),1,0))</f>
        <v>0</v>
      </c>
      <c r="S121" s="59">
        <f t="array" ref="S121">SUM(IF(($B$47:$B$67=$B121)*($D$47:$K$67=S$89),1,0))</f>
        <v>0</v>
      </c>
      <c r="T121" s="59">
        <f t="array" ref="T121">SUM(IF(($B$47:$B$67=$B121)*($D$47:$K$67=T$89),1,0))</f>
        <v>0</v>
      </c>
      <c r="U121" s="59">
        <f t="array" ref="U121">SUM(IF(($B$47:$B$67=$B121)*($D$47:$K$67=U$89),1,0))</f>
        <v>0</v>
      </c>
      <c r="V121" s="59">
        <f t="array" ref="V121">SUM(IF(($B$47:$B$67=$B121)*($D$47:$K$67=V$89),1,0))</f>
        <v>0</v>
      </c>
      <c r="W121" s="64">
        <f t="shared" si="0"/>
        <v>0</v>
      </c>
    </row>
    <row r="122" spans="2:23" ht="23.25">
      <c r="B122" s="57" t="s">
        <v>36</v>
      </c>
      <c r="C122" s="59">
        <f t="array" ref="C122">SUM(IF(($B$47:$B$67=$B122)*($D$47:$K$67=C$89),1,0))</f>
        <v>0</v>
      </c>
      <c r="D122" s="59">
        <f t="array" ref="D122">SUM(IF(($B$47:$B$67=$B122)*($D$47:$K$67=D$89),1,0))</f>
        <v>0</v>
      </c>
      <c r="E122" s="59">
        <f t="array" ref="E122">SUM(IF(($B$47:$B$67=$B122)*($D$47:$K$67=E$89),1,0))</f>
        <v>0</v>
      </c>
      <c r="F122" s="59">
        <f t="array" ref="F122">SUM(IF(($B$47:$B$67=$B122)*($D$47:$K$67=F$89),1,0))</f>
        <v>0</v>
      </c>
      <c r="G122" s="59">
        <f t="array" ref="G122">SUM(IF(($B$47:$B$67=$B122)*($D$47:$K$67=G$89),1,0))</f>
        <v>0</v>
      </c>
      <c r="H122" s="59">
        <f t="array" ref="H122">SUM(IF(($B$47:$B$67=$B122)*($D$47:$K$67=H$89),1,0))</f>
        <v>0</v>
      </c>
      <c r="I122" s="59">
        <f t="array" ref="I122">SUM(IF(($B$47:$B$67=$B122)*($D$47:$K$67=I$89),1,0))</f>
        <v>0</v>
      </c>
      <c r="J122" s="59">
        <f t="array" ref="J122">SUM(IF(($B$47:$B$67=$B122)*($D$47:$K$67=J$89),1,0))</f>
        <v>0</v>
      </c>
      <c r="K122" s="59">
        <f t="array" ref="K122">SUM(IF(($B$47:$B$67=$B122)*($D$47:$K$67=K$89),1,0))</f>
        <v>0</v>
      </c>
      <c r="L122" s="59">
        <f t="array" ref="L122">SUM(IF(($B$47:$B$67=$B122)*($D$47:$K$67=L$89),1,0))</f>
        <v>0</v>
      </c>
      <c r="M122" s="59">
        <f t="array" ref="M122">SUM(IF(($B$47:$B$67=$B122)*($D$47:$K$67=M$89),1,0))</f>
        <v>0</v>
      </c>
      <c r="N122" s="59">
        <f t="array" ref="N122">SUM(IF(($B$47:$B$67=$B122)*($D$47:$K$67=N$89),1,0))</f>
        <v>0</v>
      </c>
      <c r="O122" s="59">
        <f t="array" ref="O122">SUM(IF(($B$47:$B$67=$B122)*($D$47:$K$67=O$89),1,0))</f>
        <v>0</v>
      </c>
      <c r="P122" s="59">
        <f t="array" ref="P122">SUM(IF(($B$47:$B$67=$B122)*($D$47:$K$67=P$89),1,0))</f>
        <v>0</v>
      </c>
      <c r="Q122" s="59">
        <f t="array" ref="Q122">SUM(IF(($B$47:$B$67=$B122)*($D$47:$K$67=Q$89),1,0))</f>
        <v>0</v>
      </c>
      <c r="R122" s="59">
        <f t="array" ref="R122">SUM(IF(($B$47:$B$67=$B122)*($D$47:$K$67=R$89),1,0))</f>
        <v>0</v>
      </c>
      <c r="S122" s="59">
        <f t="array" ref="S122">SUM(IF(($B$47:$B$67=$B122)*($D$47:$K$67=S$89),1,0))</f>
        <v>0</v>
      </c>
      <c r="T122" s="59">
        <f t="array" ref="T122">SUM(IF(($B$47:$B$67=$B122)*($D$47:$K$67=T$89),1,0))</f>
        <v>0</v>
      </c>
      <c r="U122" s="59">
        <f t="array" ref="U122">SUM(IF(($B$47:$B$67=$B122)*($D$47:$K$67=U$89),1,0))</f>
        <v>0</v>
      </c>
      <c r="V122" s="59">
        <f t="array" ref="V122">SUM(IF(($B$47:$B$67=$B122)*($D$47:$K$67=V$89),1,0))</f>
        <v>0</v>
      </c>
      <c r="W122" s="64">
        <f t="shared" si="0"/>
        <v>0</v>
      </c>
    </row>
    <row r="123" spans="2:23" ht="23.25">
      <c r="B123" s="57" t="s">
        <v>71</v>
      </c>
      <c r="C123" s="59">
        <f t="array" ref="C123">SUM(IF(($B$47:$B$67=$B123)*($D$47:$K$67=C$89),1,0))</f>
        <v>0</v>
      </c>
      <c r="D123" s="59">
        <f t="array" ref="D123">SUM(IF(($B$47:$B$67=$B123)*($D$47:$K$67=D$89),1,0))</f>
        <v>0</v>
      </c>
      <c r="E123" s="59">
        <f t="array" ref="E123">SUM(IF(($B$47:$B$67=$B123)*($D$47:$K$67=E$89),1,0))</f>
        <v>0</v>
      </c>
      <c r="F123" s="59">
        <f t="array" ref="F123">SUM(IF(($B$47:$B$67=$B123)*($D$47:$K$67=F$89),1,0))</f>
        <v>0</v>
      </c>
      <c r="G123" s="59">
        <f t="array" ref="G123">SUM(IF(($B$47:$B$67=$B123)*($D$47:$K$67=G$89),1,0))</f>
        <v>0</v>
      </c>
      <c r="H123" s="59">
        <f t="array" ref="H123">SUM(IF(($B$47:$B$67=$B123)*($D$47:$K$67=H$89),1,0))</f>
        <v>0</v>
      </c>
      <c r="I123" s="59">
        <f t="array" ref="I123">SUM(IF(($B$47:$B$67=$B123)*($D$47:$K$67=I$89),1,0))</f>
        <v>0</v>
      </c>
      <c r="J123" s="59">
        <f t="array" ref="J123">SUM(IF(($B$47:$B$67=$B123)*($D$47:$K$67=J$89),1,0))</f>
        <v>0</v>
      </c>
      <c r="K123" s="59">
        <f t="array" ref="K123">SUM(IF(($B$47:$B$67=$B123)*($D$47:$K$67=K$89),1,0))</f>
        <v>0</v>
      </c>
      <c r="L123" s="59">
        <f t="array" ref="L123">SUM(IF(($B$47:$B$67=$B123)*($D$47:$K$67=L$89),1,0))</f>
        <v>0</v>
      </c>
      <c r="M123" s="59">
        <f t="array" ref="M123">SUM(IF(($B$47:$B$67=$B123)*($D$47:$K$67=M$89),1,0))</f>
        <v>0</v>
      </c>
      <c r="N123" s="59">
        <f t="array" ref="N123">SUM(IF(($B$47:$B$67=$B123)*($D$47:$K$67=N$89),1,0))</f>
        <v>0</v>
      </c>
      <c r="O123" s="59">
        <f t="array" ref="O123">SUM(IF(($B$47:$B$67=$B123)*($D$47:$K$67=O$89),1,0))</f>
        <v>0</v>
      </c>
      <c r="P123" s="59">
        <f t="array" ref="P123">SUM(IF(($B$47:$B$67=$B123)*($D$47:$K$67=P$89),1,0))</f>
        <v>0</v>
      </c>
      <c r="Q123" s="59">
        <f t="array" ref="Q123">SUM(IF(($B$47:$B$67=$B123)*($D$47:$K$67=Q$89),1,0))</f>
        <v>0</v>
      </c>
      <c r="R123" s="59">
        <f t="array" ref="R123">SUM(IF(($B$47:$B$67=$B123)*($D$47:$K$67=R$89),1,0))</f>
        <v>0</v>
      </c>
      <c r="S123" s="59">
        <f t="array" ref="S123">SUM(IF(($B$47:$B$67=$B123)*($D$47:$K$67=S$89),1,0))</f>
        <v>0</v>
      </c>
      <c r="T123" s="59">
        <f t="array" ref="T123">SUM(IF(($B$47:$B$67=$B123)*($D$47:$K$67=T$89),1,0))</f>
        <v>0</v>
      </c>
      <c r="U123" s="59">
        <f t="array" ref="U123">SUM(IF(($B$47:$B$67=$B123)*($D$47:$K$67=U$89),1,0))</f>
        <v>0</v>
      </c>
      <c r="V123" s="59">
        <f t="array" ref="V123">SUM(IF(($B$47:$B$67=$B123)*($D$47:$K$67=V$89),1,0))</f>
        <v>0</v>
      </c>
      <c r="W123" s="64">
        <f t="shared" si="0"/>
        <v>0</v>
      </c>
    </row>
    <row r="124" spans="2:23" ht="23.25">
      <c r="B124" s="57" t="s">
        <v>39</v>
      </c>
      <c r="C124" s="59">
        <f t="array" ref="C124">SUM(IF(($B$47:$B$67=$B124)*($D$47:$K$67=C$89),1,0))</f>
        <v>0</v>
      </c>
      <c r="D124" s="59">
        <f t="array" ref="D124">SUM(IF(($B$47:$B$67=$B124)*($D$47:$K$67=D$89),1,0))</f>
        <v>0</v>
      </c>
      <c r="E124" s="59">
        <f t="array" ref="E124">SUM(IF(($B$47:$B$67=$B124)*($D$47:$K$67=E$89),1,0))</f>
        <v>0</v>
      </c>
      <c r="F124" s="59">
        <f t="array" ref="F124">SUM(IF(($B$47:$B$67=$B124)*($D$47:$K$67=F$89),1,0))</f>
        <v>0</v>
      </c>
      <c r="G124" s="59">
        <f t="array" ref="G124">SUM(IF(($B$47:$B$67=$B124)*($D$47:$K$67=G$89),1,0))</f>
        <v>0</v>
      </c>
      <c r="H124" s="59">
        <f t="array" ref="H124">SUM(IF(($B$47:$B$67=$B124)*($D$47:$K$67=H$89),1,0))</f>
        <v>0</v>
      </c>
      <c r="I124" s="59">
        <f t="array" ref="I124">SUM(IF(($B$47:$B$67=$B124)*($D$47:$K$67=I$89),1,0))</f>
        <v>0</v>
      </c>
      <c r="J124" s="59">
        <f t="array" ref="J124">SUM(IF(($B$47:$B$67=$B124)*($D$47:$K$67=J$89),1,0))</f>
        <v>0</v>
      </c>
      <c r="K124" s="59">
        <f t="array" ref="K124">SUM(IF(($B$47:$B$67=$B124)*($D$47:$K$67=K$89),1,0))</f>
        <v>0</v>
      </c>
      <c r="L124" s="59">
        <f t="array" ref="L124">SUM(IF(($B$47:$B$67=$B124)*($D$47:$K$67=L$89),1,0))</f>
        <v>0</v>
      </c>
      <c r="M124" s="59">
        <f t="array" ref="M124">SUM(IF(($B$47:$B$67=$B124)*($D$47:$K$67=M$89),1,0))</f>
        <v>0</v>
      </c>
      <c r="N124" s="59">
        <f t="array" ref="N124">SUM(IF(($B$47:$B$67=$B124)*($D$47:$K$67=N$89),1,0))</f>
        <v>0</v>
      </c>
      <c r="O124" s="59">
        <f t="array" ref="O124">SUM(IF(($B$47:$B$67=$B124)*($D$47:$K$67=O$89),1,0))</f>
        <v>0</v>
      </c>
      <c r="P124" s="59">
        <f t="array" ref="P124">SUM(IF(($B$47:$B$67=$B124)*($D$47:$K$67=P$89),1,0))</f>
        <v>0</v>
      </c>
      <c r="Q124" s="59">
        <f t="array" ref="Q124">SUM(IF(($B$47:$B$67=$B124)*($D$47:$K$67=Q$89),1,0))</f>
        <v>0</v>
      </c>
      <c r="R124" s="59">
        <f t="array" ref="R124">SUM(IF(($B$47:$B$67=$B124)*($D$47:$K$67=R$89),1,0))</f>
        <v>0</v>
      </c>
      <c r="S124" s="59">
        <f t="array" ref="S124">SUM(IF(($B$47:$B$67=$B124)*($D$47:$K$67=S$89),1,0))</f>
        <v>0</v>
      </c>
      <c r="T124" s="59">
        <f t="array" ref="T124">SUM(IF(($B$47:$B$67=$B124)*($D$47:$K$67=T$89),1,0))</f>
        <v>0</v>
      </c>
      <c r="U124" s="59">
        <f t="array" ref="U124">SUM(IF(($B$47:$B$67=$B124)*($D$47:$K$67=U$89),1,0))</f>
        <v>0</v>
      </c>
      <c r="V124" s="59">
        <f t="array" ref="V124">SUM(IF(($B$47:$B$67=$B124)*($D$47:$K$67=V$89),1,0))</f>
        <v>0</v>
      </c>
      <c r="W124" s="64">
        <f t="shared" si="0"/>
        <v>0</v>
      </c>
    </row>
    <row r="125" spans="2:23" ht="23.25">
      <c r="B125" s="57" t="s">
        <v>86</v>
      </c>
      <c r="C125" s="59">
        <f t="array" ref="C125">SUM(IF(($B$47:$B$67=$B125)*($D$47:$K$67=C$89),1,0))</f>
        <v>0</v>
      </c>
      <c r="D125" s="59">
        <f t="array" ref="D125">SUM(IF(($B$47:$B$67=$B125)*($D$47:$K$67=D$89),1,0))</f>
        <v>0</v>
      </c>
      <c r="E125" s="59">
        <f t="array" ref="E125">SUM(IF(($B$47:$B$67=$B125)*($D$47:$K$67=E$89),1,0))</f>
        <v>0</v>
      </c>
      <c r="F125" s="59">
        <f t="array" ref="F125">SUM(IF(($B$47:$B$67=$B125)*($D$47:$K$67=F$89),1,0))</f>
        <v>0</v>
      </c>
      <c r="G125" s="59">
        <f t="array" ref="G125">SUM(IF(($B$47:$B$67=$B125)*($D$47:$K$67=G$89),1,0))</f>
        <v>0</v>
      </c>
      <c r="H125" s="59">
        <f t="array" ref="H125">SUM(IF(($B$47:$B$67=$B125)*($D$47:$K$67=H$89),1,0))</f>
        <v>0</v>
      </c>
      <c r="I125" s="59">
        <f t="array" ref="I125">SUM(IF(($B$47:$B$67=$B125)*($D$47:$K$67=I$89),1,0))</f>
        <v>0</v>
      </c>
      <c r="J125" s="59">
        <f t="array" ref="J125">SUM(IF(($B$47:$B$67=$B125)*($D$47:$K$67=J$89),1,0))</f>
        <v>2</v>
      </c>
      <c r="K125" s="59">
        <f t="array" ref="K125">SUM(IF(($B$47:$B$67=$B125)*($D$47:$K$67=K$89),1,0))</f>
        <v>0</v>
      </c>
      <c r="L125" s="59">
        <f t="array" ref="L125">SUM(IF(($B$47:$B$67=$B125)*($D$47:$K$67=L$89),1,0))</f>
        <v>0</v>
      </c>
      <c r="M125" s="59">
        <f t="array" ref="M125">SUM(IF(($B$47:$B$67=$B125)*($D$47:$K$67=M$89),1,0))</f>
        <v>0</v>
      </c>
      <c r="N125" s="59">
        <f t="array" ref="N125">SUM(IF(($B$47:$B$67=$B125)*($D$47:$K$67=N$89),1,0))</f>
        <v>0</v>
      </c>
      <c r="O125" s="59">
        <f t="array" ref="O125">SUM(IF(($B$47:$B$67=$B125)*($D$47:$K$67=O$89),1,0))</f>
        <v>0</v>
      </c>
      <c r="P125" s="59">
        <f t="array" ref="P125">SUM(IF(($B$47:$B$67=$B125)*($D$47:$K$67=P$89),1,0))</f>
        <v>1</v>
      </c>
      <c r="Q125" s="59">
        <f t="array" ref="Q125">SUM(IF(($B$47:$B$67=$B125)*($D$47:$K$67=Q$89),1,0))</f>
        <v>0</v>
      </c>
      <c r="R125" s="59">
        <f t="array" ref="R125">SUM(IF(($B$47:$B$67=$B125)*($D$47:$K$67=R$89),1,0))</f>
        <v>0</v>
      </c>
      <c r="S125" s="59">
        <f t="array" ref="S125">SUM(IF(($B$47:$B$67=$B125)*($D$47:$K$67=S$89),1,0))</f>
        <v>0</v>
      </c>
      <c r="T125" s="59">
        <f t="array" ref="T125">SUM(IF(($B$47:$B$67=$B125)*($D$47:$K$67=T$89),1,0))</f>
        <v>0</v>
      </c>
      <c r="U125" s="59">
        <f t="array" ref="U125">SUM(IF(($B$47:$B$67=$B125)*($D$47:$K$67=U$89),1,0))</f>
        <v>0</v>
      </c>
      <c r="V125" s="59">
        <f t="array" ref="V125">SUM(IF(($B$47:$B$67=$B125)*($D$47:$K$67=V$89),1,0))</f>
        <v>0</v>
      </c>
      <c r="W125" s="64">
        <f t="shared" si="0"/>
        <v>3</v>
      </c>
    </row>
    <row r="126" spans="2:23" ht="23.25">
      <c r="B126" s="57" t="s">
        <v>80</v>
      </c>
      <c r="C126" s="59">
        <f t="array" ref="C126">SUM(IF(($B$47:$B$67=$B126)*($D$47:$K$67=C$89),1,0))</f>
        <v>0</v>
      </c>
      <c r="D126" s="59">
        <f t="array" ref="D126">SUM(IF(($B$47:$B$67=$B126)*($D$47:$K$67=D$89),1,0))</f>
        <v>0</v>
      </c>
      <c r="E126" s="59">
        <f t="array" ref="E126">SUM(IF(($B$47:$B$67=$B126)*($D$47:$K$67=E$89),1,0))</f>
        <v>0</v>
      </c>
      <c r="F126" s="59">
        <f t="array" ref="F126">SUM(IF(($B$47:$B$67=$B126)*($D$47:$K$67=F$89),1,0))</f>
        <v>0</v>
      </c>
      <c r="G126" s="59">
        <f t="array" ref="G126">SUM(IF(($B$47:$B$67=$B126)*($D$47:$K$67=G$89),1,0))</f>
        <v>0</v>
      </c>
      <c r="H126" s="59">
        <f t="array" ref="H126">SUM(IF(($B$47:$B$67=$B126)*($D$47:$K$67=H$89),1,0))</f>
        <v>0</v>
      </c>
      <c r="I126" s="59">
        <f t="array" ref="I126">SUM(IF(($B$47:$B$67=$B126)*($D$47:$K$67=I$89),1,0))</f>
        <v>0</v>
      </c>
      <c r="J126" s="59">
        <f t="array" ref="J126">SUM(IF(($B$47:$B$67=$B126)*($D$47:$K$67=J$89),1,0))</f>
        <v>0</v>
      </c>
      <c r="K126" s="59">
        <f t="array" ref="K126">SUM(IF(($B$47:$B$67=$B126)*($D$47:$K$67=K$89),1,0))</f>
        <v>0</v>
      </c>
      <c r="L126" s="59">
        <f t="array" ref="L126">SUM(IF(($B$47:$B$67=$B126)*($D$47:$K$67=L$89),1,0))</f>
        <v>0</v>
      </c>
      <c r="M126" s="59">
        <f t="array" ref="M126">SUM(IF(($B$47:$B$67=$B126)*($D$47:$K$67=M$89),1,0))</f>
        <v>0</v>
      </c>
      <c r="N126" s="59">
        <f t="array" ref="N126">SUM(IF(($B$47:$B$67=$B126)*($D$47:$K$67=N$89),1,0))</f>
        <v>0</v>
      </c>
      <c r="O126" s="59">
        <f t="array" ref="O126">SUM(IF(($B$47:$B$67=$B126)*($D$47:$K$67=O$89),1,0))</f>
        <v>0</v>
      </c>
      <c r="P126" s="59">
        <f t="array" ref="P126">SUM(IF(($B$47:$B$67=$B126)*($D$47:$K$67=P$89),1,0))</f>
        <v>0</v>
      </c>
      <c r="Q126" s="59">
        <f t="array" ref="Q126">SUM(IF(($B$47:$B$67=$B126)*($D$47:$K$67=Q$89),1,0))</f>
        <v>0</v>
      </c>
      <c r="R126" s="59">
        <f t="array" ref="R126">SUM(IF(($B$47:$B$67=$B126)*($D$47:$K$67=R$89),1,0))</f>
        <v>0</v>
      </c>
      <c r="S126" s="59">
        <f t="array" ref="S126">SUM(IF(($B$47:$B$67=$B126)*($D$47:$K$67=S$89),1,0))</f>
        <v>0</v>
      </c>
      <c r="T126" s="59">
        <f t="array" ref="T126">SUM(IF(($B$47:$B$67=$B126)*($D$47:$K$67=T$89),1,0))</f>
        <v>0</v>
      </c>
      <c r="U126" s="59">
        <f t="array" ref="U126">SUM(IF(($B$47:$B$67=$B126)*($D$47:$K$67=U$89),1,0))</f>
        <v>0</v>
      </c>
      <c r="V126" s="59">
        <f t="array" ref="V126">SUM(IF(($B$47:$B$67=$B126)*($D$47:$K$67=V$89),1,0))</f>
        <v>0</v>
      </c>
      <c r="W126" s="64">
        <f t="shared" si="0"/>
        <v>0</v>
      </c>
    </row>
    <row r="127" spans="2:23" ht="23.25">
      <c r="B127" s="57" t="s">
        <v>117</v>
      </c>
      <c r="C127" s="59">
        <f t="array" ref="C127">SUM(IF(($B$47:$B$67=$B127)*($D$47:$K$67=C$89),1,0))</f>
        <v>0</v>
      </c>
      <c r="D127" s="59">
        <f t="array" ref="D127">SUM(IF(($B$47:$B$67=$B127)*($D$47:$K$67=D$89),1,0))</f>
        <v>0</v>
      </c>
      <c r="E127" s="59">
        <f t="array" ref="E127">SUM(IF(($B$47:$B$67=$B127)*($D$47:$K$67=E$89),1,0))</f>
        <v>0</v>
      </c>
      <c r="F127" s="59">
        <f t="array" ref="F127">SUM(IF(($B$47:$B$67=$B127)*($D$47:$K$67=F$89),1,0))</f>
        <v>0</v>
      </c>
      <c r="G127" s="59">
        <f t="array" ref="G127">SUM(IF(($B$47:$B$67=$B127)*($D$47:$K$67=G$89),1,0))</f>
        <v>0</v>
      </c>
      <c r="H127" s="59">
        <f t="array" ref="H127">SUM(IF(($B$47:$B$67=$B127)*($D$47:$K$67=H$89),1,0))</f>
        <v>0</v>
      </c>
      <c r="I127" s="59">
        <f t="array" ref="I127">SUM(IF(($B$47:$B$67=$B127)*($D$47:$K$67=I$89),1,0))</f>
        <v>0</v>
      </c>
      <c r="J127" s="59">
        <f t="array" ref="J127">SUM(IF(($B$47:$B$67=$B127)*($D$47:$K$67=J$89),1,0))</f>
        <v>0</v>
      </c>
      <c r="K127" s="59">
        <f t="array" ref="K127">SUM(IF(($B$47:$B$67=$B127)*($D$47:$K$67=K$89),1,0))</f>
        <v>0</v>
      </c>
      <c r="L127" s="59">
        <f t="array" ref="L127">SUM(IF(($B$47:$B$67=$B127)*($D$47:$K$67=L$89),1,0))</f>
        <v>0</v>
      </c>
      <c r="M127" s="59">
        <f t="array" ref="M127">SUM(IF(($B$47:$B$67=$B127)*($D$47:$K$67=M$89),1,0))</f>
        <v>0</v>
      </c>
      <c r="N127" s="59">
        <f t="array" ref="N127">SUM(IF(($B$47:$B$67=$B127)*($D$47:$K$67=N$89),1,0))</f>
        <v>0</v>
      </c>
      <c r="O127" s="59">
        <f t="array" ref="O127">SUM(IF(($B$47:$B$67=$B127)*($D$47:$K$67=O$89),1,0))</f>
        <v>0</v>
      </c>
      <c r="P127" s="59">
        <f t="array" ref="P127">SUM(IF(($B$47:$B$67=$B127)*($D$47:$K$67=P$89),1,0))</f>
        <v>0</v>
      </c>
      <c r="Q127" s="59">
        <f t="array" ref="Q127">SUM(IF(($B$47:$B$67=$B127)*($D$47:$K$67=Q$89),1,0))</f>
        <v>0</v>
      </c>
      <c r="R127" s="59">
        <f t="array" ref="R127">SUM(IF(($B$47:$B$67=$B127)*($D$47:$K$67=R$89),1,0))</f>
        <v>0</v>
      </c>
      <c r="S127" s="59">
        <f t="array" ref="S127">SUM(IF(($B$47:$B$67=$B127)*($D$47:$K$67=S$89),1,0))</f>
        <v>0</v>
      </c>
      <c r="T127" s="59">
        <f t="array" ref="T127">SUM(IF(($B$47:$B$67=$B127)*($D$47:$K$67=T$89),1,0))</f>
        <v>0</v>
      </c>
      <c r="U127" s="59">
        <f t="array" ref="U127">SUM(IF(($B$47:$B$67=$B127)*($D$47:$K$67=U$89),1,0))</f>
        <v>0</v>
      </c>
      <c r="V127" s="59">
        <f t="array" ref="V127">SUM(IF(($B$47:$B$67=$B127)*($D$47:$K$67=V$89),1,0))</f>
        <v>0</v>
      </c>
      <c r="W127" s="64">
        <f t="shared" si="0"/>
        <v>0</v>
      </c>
    </row>
    <row r="128" spans="2:23" ht="23.25">
      <c r="B128" s="57" t="s">
        <v>139</v>
      </c>
      <c r="C128" s="59">
        <f t="array" ref="C128">SUM(IF(($B$47:$B$67=$B128)*($D$47:$K$67=C$89),1,0))</f>
        <v>0</v>
      </c>
      <c r="D128" s="59">
        <f t="array" ref="D128">SUM(IF(($B$47:$B$67=$B128)*($D$47:$K$67=D$89),1,0))</f>
        <v>0</v>
      </c>
      <c r="E128" s="59">
        <f t="array" ref="E128">SUM(IF(($B$47:$B$67=$B128)*($D$47:$K$67=E$89),1,0))</f>
        <v>0</v>
      </c>
      <c r="F128" s="59">
        <f t="array" ref="F128">SUM(IF(($B$47:$B$67=$B128)*($D$47:$K$67=F$89),1,0))</f>
        <v>0</v>
      </c>
      <c r="G128" s="59">
        <f t="array" ref="G128">SUM(IF(($B$47:$B$67=$B128)*($D$47:$K$67=G$89),1,0))</f>
        <v>0</v>
      </c>
      <c r="H128" s="59">
        <f t="array" ref="H128">SUM(IF(($B$47:$B$67=$B128)*($D$47:$K$67=H$89),1,0))</f>
        <v>0</v>
      </c>
      <c r="I128" s="59">
        <f t="array" ref="I128">SUM(IF(($B$47:$B$67=$B128)*($D$47:$K$67=I$89),1,0))</f>
        <v>0</v>
      </c>
      <c r="J128" s="59">
        <f t="array" ref="J128">SUM(IF(($B$47:$B$67=$B128)*($D$47:$K$67=J$89),1,0))</f>
        <v>0</v>
      </c>
      <c r="K128" s="59">
        <f t="array" ref="K128">SUM(IF(($B$47:$B$67=$B128)*($D$47:$K$67=K$89),1,0))</f>
        <v>0</v>
      </c>
      <c r="L128" s="59">
        <f t="array" ref="L128">SUM(IF(($B$47:$B$67=$B128)*($D$47:$K$67=L$89),1,0))</f>
        <v>0</v>
      </c>
      <c r="M128" s="59">
        <f t="array" ref="M128">SUM(IF(($B$47:$B$67=$B128)*($D$47:$K$67=M$89),1,0))</f>
        <v>0</v>
      </c>
      <c r="N128" s="59">
        <f t="array" ref="N128">SUM(IF(($B$47:$B$67=$B128)*($D$47:$K$67=N$89),1,0))</f>
        <v>0</v>
      </c>
      <c r="O128" s="59">
        <f t="array" ref="O128">SUM(IF(($B$47:$B$67=$B128)*($D$47:$K$67=O$89),1,0))</f>
        <v>0</v>
      </c>
      <c r="P128" s="59">
        <f t="array" ref="P128">SUM(IF(($B$47:$B$67=$B128)*($D$47:$K$67=P$89),1,0))</f>
        <v>0</v>
      </c>
      <c r="Q128" s="59">
        <f t="array" ref="Q128">SUM(IF(($B$47:$B$67=$B128)*($D$47:$K$67=Q$89),1,0))</f>
        <v>0</v>
      </c>
      <c r="R128" s="59">
        <f t="array" ref="R128">SUM(IF(($B$47:$B$67=$B128)*($D$47:$K$67=R$89),1,0))</f>
        <v>0</v>
      </c>
      <c r="S128" s="59">
        <f t="array" ref="S128">SUM(IF(($B$47:$B$67=$B128)*($D$47:$K$67=S$89),1,0))</f>
        <v>0</v>
      </c>
      <c r="T128" s="59">
        <f t="array" ref="T128">SUM(IF(($B$47:$B$67=$B128)*($D$47:$K$67=T$89),1,0))</f>
        <v>0</v>
      </c>
      <c r="U128" s="59">
        <f t="array" ref="U128">SUM(IF(($B$47:$B$67=$B128)*($D$47:$K$67=U$89),1,0))</f>
        <v>0</v>
      </c>
      <c r="V128" s="59">
        <f t="array" ref="V128">SUM(IF(($B$47:$B$67=$B128)*($D$47:$K$67=V$89),1,0))</f>
        <v>0</v>
      </c>
      <c r="W128" s="64">
        <f t="shared" si="0"/>
        <v>0</v>
      </c>
    </row>
    <row r="129" spans="2:23" ht="23.25">
      <c r="B129" s="57" t="s">
        <v>85</v>
      </c>
      <c r="C129" s="59">
        <f t="array" ref="C129">SUM(IF(($B$47:$B$67=$B129)*($D$47:$K$67=C$89),1,0))</f>
        <v>0</v>
      </c>
      <c r="D129" s="59">
        <f t="array" ref="D129">SUM(IF(($B$47:$B$67=$B129)*($D$47:$K$67=D$89),1,0))</f>
        <v>0</v>
      </c>
      <c r="E129" s="59">
        <f t="array" ref="E129">SUM(IF(($B$47:$B$67=$B129)*($D$47:$K$67=E$89),1,0))</f>
        <v>0</v>
      </c>
      <c r="F129" s="59">
        <f t="array" ref="F129">SUM(IF(($B$47:$B$67=$B129)*($D$47:$K$67=F$89),1,0))</f>
        <v>0</v>
      </c>
      <c r="G129" s="59">
        <f t="array" ref="G129">SUM(IF(($B$47:$B$67=$B129)*($D$47:$K$67=G$89),1,0))</f>
        <v>0</v>
      </c>
      <c r="H129" s="59">
        <f t="array" ref="H129">SUM(IF(($B$47:$B$67=$B129)*($D$47:$K$67=H$89),1,0))</f>
        <v>0</v>
      </c>
      <c r="I129" s="59">
        <f t="array" ref="I129">SUM(IF(($B$47:$B$67=$B129)*($D$47:$K$67=I$89),1,0))</f>
        <v>0</v>
      </c>
      <c r="J129" s="59">
        <f t="array" ref="J129">SUM(IF(($B$47:$B$67=$B129)*($D$47:$K$67=J$89),1,0))</f>
        <v>0</v>
      </c>
      <c r="K129" s="59">
        <f t="array" ref="K129">SUM(IF(($B$47:$B$67=$B129)*($D$47:$K$67=K$89),1,0))</f>
        <v>0</v>
      </c>
      <c r="L129" s="59">
        <f t="array" ref="L129">SUM(IF(($B$47:$B$67=$B129)*($D$47:$K$67=L$89),1,0))</f>
        <v>0</v>
      </c>
      <c r="M129" s="59">
        <f t="array" ref="M129">SUM(IF(($B$47:$B$67=$B129)*($D$47:$K$67=M$89),1,0))</f>
        <v>0</v>
      </c>
      <c r="N129" s="59">
        <f t="array" ref="N129">SUM(IF(($B$47:$B$67=$B129)*($D$47:$K$67=N$89),1,0))</f>
        <v>0</v>
      </c>
      <c r="O129" s="59">
        <f t="array" ref="O129">SUM(IF(($B$47:$B$67=$B129)*($D$47:$K$67=O$89),1,0))</f>
        <v>0</v>
      </c>
      <c r="P129" s="59">
        <f t="array" ref="P129">SUM(IF(($B$47:$B$67=$B129)*($D$47:$K$67=P$89),1,0))</f>
        <v>0</v>
      </c>
      <c r="Q129" s="59">
        <f t="array" ref="Q129">SUM(IF(($B$47:$B$67=$B129)*($D$47:$K$67=Q$89),1,0))</f>
        <v>0</v>
      </c>
      <c r="R129" s="59">
        <f t="array" ref="R129">SUM(IF(($B$47:$B$67=$B129)*($D$47:$K$67=R$89),1,0))</f>
        <v>0</v>
      </c>
      <c r="S129" s="59">
        <f t="array" ref="S129">SUM(IF(($B$47:$B$67=$B129)*($D$47:$K$67=S$89),1,0))</f>
        <v>0</v>
      </c>
      <c r="T129" s="59">
        <f t="array" ref="T129">SUM(IF(($B$47:$B$67=$B129)*($D$47:$K$67=T$89),1,0))</f>
        <v>0</v>
      </c>
      <c r="U129" s="59">
        <f t="array" ref="U129">SUM(IF(($B$47:$B$67=$B129)*($D$47:$K$67=U$89),1,0))</f>
        <v>0</v>
      </c>
      <c r="V129" s="59">
        <f t="array" ref="V129">SUM(IF(($B$47:$B$67=$B129)*($D$47:$K$67=V$89),1,0))</f>
        <v>0</v>
      </c>
      <c r="W129" s="64">
        <f t="shared" si="0"/>
        <v>0</v>
      </c>
    </row>
    <row r="130" spans="2:23" ht="23.25">
      <c r="B130" s="57" t="s">
        <v>118</v>
      </c>
      <c r="C130" s="59">
        <f t="array" ref="C130">SUM(IF(($B$47:$B$67=$B130)*($D$47:$K$67=C$89),1,0))</f>
        <v>0</v>
      </c>
      <c r="D130" s="59">
        <f t="array" ref="D130">SUM(IF(($B$47:$B$67=$B130)*($D$47:$K$67=D$89),1,0))</f>
        <v>0</v>
      </c>
      <c r="E130" s="59">
        <f t="array" ref="E130">SUM(IF(($B$47:$B$67=$B130)*($D$47:$K$67=E$89),1,0))</f>
        <v>0</v>
      </c>
      <c r="F130" s="59">
        <f t="array" ref="F130">SUM(IF(($B$47:$B$67=$B130)*($D$47:$K$67=F$89),1,0))</f>
        <v>0</v>
      </c>
      <c r="G130" s="59">
        <f t="array" ref="G130">SUM(IF(($B$47:$B$67=$B130)*($D$47:$K$67=G$89),1,0))</f>
        <v>0</v>
      </c>
      <c r="H130" s="59">
        <f t="array" ref="H130">SUM(IF(($B$47:$B$67=$B130)*($D$47:$K$67=H$89),1,0))</f>
        <v>0</v>
      </c>
      <c r="I130" s="59">
        <f t="array" ref="I130">SUM(IF(($B$47:$B$67=$B130)*($D$47:$K$67=I$89),1,0))</f>
        <v>0</v>
      </c>
      <c r="J130" s="59">
        <f t="array" ref="J130">SUM(IF(($B$47:$B$67=$B130)*($D$47:$K$67=J$89),1,0))</f>
        <v>0</v>
      </c>
      <c r="K130" s="59">
        <f t="array" ref="K130">SUM(IF(($B$47:$B$67=$B130)*($D$47:$K$67=K$89),1,0))</f>
        <v>0</v>
      </c>
      <c r="L130" s="59">
        <f t="array" ref="L130">SUM(IF(($B$47:$B$67=$B130)*($D$47:$K$67=L$89),1,0))</f>
        <v>0</v>
      </c>
      <c r="M130" s="59">
        <f t="array" ref="M130">SUM(IF(($B$47:$B$67=$B130)*($D$47:$K$67=M$89),1,0))</f>
        <v>0</v>
      </c>
      <c r="N130" s="59">
        <f t="array" ref="N130">SUM(IF(($B$47:$B$67=$B130)*($D$47:$K$67=N$89),1,0))</f>
        <v>0</v>
      </c>
      <c r="O130" s="59">
        <f t="array" ref="O130">SUM(IF(($B$47:$B$67=$B130)*($D$47:$K$67=O$89),1,0))</f>
        <v>0</v>
      </c>
      <c r="P130" s="59">
        <f t="array" ref="P130">SUM(IF(($B$47:$B$67=$B130)*($D$47:$K$67=P$89),1,0))</f>
        <v>0</v>
      </c>
      <c r="Q130" s="59">
        <f t="array" ref="Q130">SUM(IF(($B$47:$B$67=$B130)*($D$47:$K$67=Q$89),1,0))</f>
        <v>0</v>
      </c>
      <c r="R130" s="59">
        <f t="array" ref="R130">SUM(IF(($B$47:$B$67=$B130)*($D$47:$K$67=R$89),1,0))</f>
        <v>0</v>
      </c>
      <c r="S130" s="59">
        <f t="array" ref="S130">SUM(IF(($B$47:$B$67=$B130)*($D$47:$K$67=S$89),1,0))</f>
        <v>0</v>
      </c>
      <c r="T130" s="59">
        <f t="array" ref="T130">SUM(IF(($B$47:$B$67=$B130)*($D$47:$K$67=T$89),1,0))</f>
        <v>0</v>
      </c>
      <c r="U130" s="59">
        <f t="array" ref="U130">SUM(IF(($B$47:$B$67=$B130)*($D$47:$K$67=U$89),1,0))</f>
        <v>0</v>
      </c>
      <c r="V130" s="59">
        <f t="array" ref="V130">SUM(IF(($B$47:$B$67=$B130)*($D$47:$K$67=V$89),1,0))</f>
        <v>0</v>
      </c>
      <c r="W130" s="64">
        <f t="shared" si="0"/>
        <v>0</v>
      </c>
    </row>
    <row r="131" spans="2:23" ht="23.25">
      <c r="B131" s="57" t="s">
        <v>83</v>
      </c>
      <c r="C131" s="59">
        <f t="array" ref="C131">SUM(IF(($B$47:$B$67=$B131)*($D$47:$K$67=C$89),1,0))</f>
        <v>0</v>
      </c>
      <c r="D131" s="59">
        <f t="array" ref="D131">SUM(IF(($B$47:$B$67=$B131)*($D$47:$K$67=D$89),1,0))</f>
        <v>0</v>
      </c>
      <c r="E131" s="59">
        <f t="array" ref="E131">SUM(IF(($B$47:$B$67=$B131)*($D$47:$K$67=E$89),1,0))</f>
        <v>0</v>
      </c>
      <c r="F131" s="59">
        <f t="array" ref="F131">SUM(IF(($B$47:$B$67=$B131)*($D$47:$K$67=F$89),1,0))</f>
        <v>0</v>
      </c>
      <c r="G131" s="59">
        <f t="array" ref="G131">SUM(IF(($B$47:$B$67=$B131)*($D$47:$K$67=G$89),1,0))</f>
        <v>0</v>
      </c>
      <c r="H131" s="59">
        <f t="array" ref="H131">SUM(IF(($B$47:$B$67=$B131)*($D$47:$K$67=H$89),1,0))</f>
        <v>0</v>
      </c>
      <c r="I131" s="59">
        <f t="array" ref="I131">SUM(IF(($B$47:$B$67=$B131)*($D$47:$K$67=I$89),1,0))</f>
        <v>0</v>
      </c>
      <c r="J131" s="59">
        <f t="array" ref="J131">SUM(IF(($B$47:$B$67=$B131)*($D$47:$K$67=J$89),1,0))</f>
        <v>0</v>
      </c>
      <c r="K131" s="59">
        <f t="array" ref="K131">SUM(IF(($B$47:$B$67=$B131)*($D$47:$K$67=K$89),1,0))</f>
        <v>0</v>
      </c>
      <c r="L131" s="59">
        <f t="array" ref="L131">SUM(IF(($B$47:$B$67=$B131)*($D$47:$K$67=L$89),1,0))</f>
        <v>0</v>
      </c>
      <c r="M131" s="59">
        <f t="array" ref="M131">SUM(IF(($B$47:$B$67=$B131)*($D$47:$K$67=M$89),1,0))</f>
        <v>0</v>
      </c>
      <c r="N131" s="59">
        <f t="array" ref="N131">SUM(IF(($B$47:$B$67=$B131)*($D$47:$K$67=N$89),1,0))</f>
        <v>0</v>
      </c>
      <c r="O131" s="59">
        <f t="array" ref="O131">SUM(IF(($B$47:$B$67=$B131)*($D$47:$K$67=O$89),1,0))</f>
        <v>0</v>
      </c>
      <c r="P131" s="59">
        <f t="array" ref="P131">SUM(IF(($B$47:$B$67=$B131)*($D$47:$K$67=P$89),1,0))</f>
        <v>0</v>
      </c>
      <c r="Q131" s="59">
        <f t="array" ref="Q131">SUM(IF(($B$47:$B$67=$B131)*($D$47:$K$67=Q$89),1,0))</f>
        <v>0</v>
      </c>
      <c r="R131" s="59">
        <f t="array" ref="R131">SUM(IF(($B$47:$B$67=$B131)*($D$47:$K$67=R$89),1,0))</f>
        <v>0</v>
      </c>
      <c r="S131" s="59">
        <f t="array" ref="S131">SUM(IF(($B$47:$B$67=$B131)*($D$47:$K$67=S$89),1,0))</f>
        <v>0</v>
      </c>
      <c r="T131" s="59">
        <f t="array" ref="T131">SUM(IF(($B$47:$B$67=$B131)*($D$47:$K$67=T$89),1,0))</f>
        <v>0</v>
      </c>
      <c r="U131" s="59">
        <f t="array" ref="U131">SUM(IF(($B$47:$B$67=$B131)*($D$47:$K$67=U$89),1,0))</f>
        <v>0</v>
      </c>
      <c r="V131" s="59">
        <f t="array" ref="V131">SUM(IF(($B$47:$B$67=$B131)*($D$47:$K$67=V$89),1,0))</f>
        <v>0</v>
      </c>
      <c r="W131" s="64">
        <f t="shared" si="0"/>
        <v>0</v>
      </c>
    </row>
    <row r="132" spans="2:23" ht="23.25">
      <c r="B132" s="57" t="s">
        <v>82</v>
      </c>
      <c r="C132" s="59">
        <f t="array" ref="C132">SUM(IF(($B$47:$B$67=$B132)*($D$47:$K$67=C$89),1,0))</f>
        <v>0</v>
      </c>
      <c r="D132" s="59">
        <f t="array" ref="D132">SUM(IF(($B$47:$B$67=$B132)*($D$47:$K$67=D$89),1,0))</f>
        <v>0</v>
      </c>
      <c r="E132" s="59">
        <f t="array" ref="E132">SUM(IF(($B$47:$B$67=$B132)*($D$47:$K$67=E$89),1,0))</f>
        <v>0</v>
      </c>
      <c r="F132" s="59">
        <f t="array" ref="F132">SUM(IF(($B$47:$B$67=$B132)*($D$47:$K$67=F$89),1,0))</f>
        <v>0</v>
      </c>
      <c r="G132" s="59">
        <f t="array" ref="G132">SUM(IF(($B$47:$B$67=$B132)*($D$47:$K$67=G$89),1,0))</f>
        <v>0</v>
      </c>
      <c r="H132" s="59">
        <f t="array" ref="H132">SUM(IF(($B$47:$B$67=$B132)*($D$47:$K$67=H$89),1,0))</f>
        <v>0</v>
      </c>
      <c r="I132" s="59">
        <f t="array" ref="I132">SUM(IF(($B$47:$B$67=$B132)*($D$47:$K$67=I$89),1,0))</f>
        <v>0</v>
      </c>
      <c r="J132" s="59">
        <f t="array" ref="J132">SUM(IF(($B$47:$B$67=$B132)*($D$47:$K$67=J$89),1,0))</f>
        <v>0</v>
      </c>
      <c r="K132" s="59">
        <f t="array" ref="K132">SUM(IF(($B$47:$B$67=$B132)*($D$47:$K$67=K$89),1,0))</f>
        <v>0</v>
      </c>
      <c r="L132" s="59">
        <f t="array" ref="L132">SUM(IF(($B$47:$B$67=$B132)*($D$47:$K$67=L$89),1,0))</f>
        <v>0</v>
      </c>
      <c r="M132" s="59">
        <f t="array" ref="M132">SUM(IF(($B$47:$B$67=$B132)*($D$47:$K$67=M$89),1,0))</f>
        <v>0</v>
      </c>
      <c r="N132" s="59">
        <f t="array" ref="N132">SUM(IF(($B$47:$B$67=$B132)*($D$47:$K$67=N$89),1,0))</f>
        <v>0</v>
      </c>
      <c r="O132" s="59">
        <f t="array" ref="O132">SUM(IF(($B$47:$B$67=$B132)*($D$47:$K$67=O$89),1,0))</f>
        <v>0</v>
      </c>
      <c r="P132" s="59">
        <f t="array" ref="P132">SUM(IF(($B$47:$B$67=$B132)*($D$47:$K$67=P$89),1,0))</f>
        <v>0</v>
      </c>
      <c r="Q132" s="59">
        <f t="array" ref="Q132">SUM(IF(($B$47:$B$67=$B132)*($D$47:$K$67=Q$89),1,0))</f>
        <v>0</v>
      </c>
      <c r="R132" s="59">
        <f t="array" ref="R132">SUM(IF(($B$47:$B$67=$B132)*($D$47:$K$67=R$89),1,0))</f>
        <v>0</v>
      </c>
      <c r="S132" s="59">
        <f t="array" ref="S132">SUM(IF(($B$47:$B$67=$B132)*($D$47:$K$67=S$89),1,0))</f>
        <v>0</v>
      </c>
      <c r="T132" s="59">
        <f t="array" ref="T132">SUM(IF(($B$47:$B$67=$B132)*($D$47:$K$67=T$89),1,0))</f>
        <v>0</v>
      </c>
      <c r="U132" s="59">
        <f t="array" ref="U132">SUM(IF(($B$47:$B$67=$B132)*($D$47:$K$67=U$89),1,0))</f>
        <v>0</v>
      </c>
      <c r="V132" s="59">
        <f t="array" ref="V132">SUM(IF(($B$47:$B$67=$B132)*($D$47:$K$67=V$89),1,0))</f>
        <v>0</v>
      </c>
      <c r="W132" s="64">
        <f t="shared" si="0"/>
        <v>0</v>
      </c>
    </row>
    <row r="133" spans="2:23" ht="23.25">
      <c r="B133" s="57" t="s">
        <v>119</v>
      </c>
      <c r="C133" s="59">
        <f t="array" ref="C133">SUM(IF(($B$47:$B$67=$B133)*($D$47:$K$67=C$89),1,0))</f>
        <v>0</v>
      </c>
      <c r="D133" s="59">
        <f t="array" ref="D133">SUM(IF(($B$47:$B$67=$B133)*($D$47:$K$67=D$89),1,0))</f>
        <v>0</v>
      </c>
      <c r="E133" s="59">
        <f t="array" ref="E133">SUM(IF(($B$47:$B$67=$B133)*($D$47:$K$67=E$89),1,0))</f>
        <v>0</v>
      </c>
      <c r="F133" s="59">
        <f t="array" ref="F133">SUM(IF(($B$47:$B$67=$B133)*($D$47:$K$67=F$89),1,0))</f>
        <v>0</v>
      </c>
      <c r="G133" s="59">
        <f t="array" ref="G133">SUM(IF(($B$47:$B$67=$B133)*($D$47:$K$67=G$89),1,0))</f>
        <v>0</v>
      </c>
      <c r="H133" s="59">
        <f t="array" ref="H133">SUM(IF(($B$47:$B$67=$B133)*($D$47:$K$67=H$89),1,0))</f>
        <v>0</v>
      </c>
      <c r="I133" s="59">
        <f t="array" ref="I133">SUM(IF(($B$47:$B$67=$B133)*($D$47:$K$67=I$89),1,0))</f>
        <v>0</v>
      </c>
      <c r="J133" s="59">
        <f t="array" ref="J133">SUM(IF(($B$47:$B$67=$B133)*($D$47:$K$67=J$89),1,0))</f>
        <v>0</v>
      </c>
      <c r="K133" s="59">
        <f t="array" ref="K133">SUM(IF(($B$47:$B$67=$B133)*($D$47:$K$67=K$89),1,0))</f>
        <v>0</v>
      </c>
      <c r="L133" s="59">
        <f t="array" ref="L133">SUM(IF(($B$47:$B$67=$B133)*($D$47:$K$67=L$89),1,0))</f>
        <v>0</v>
      </c>
      <c r="M133" s="59">
        <f t="array" ref="M133">SUM(IF(($B$47:$B$67=$B133)*($D$47:$K$67=M$89),1,0))</f>
        <v>0</v>
      </c>
      <c r="N133" s="59">
        <f t="array" ref="N133">SUM(IF(($B$47:$B$67=$B133)*($D$47:$K$67=N$89),1,0))</f>
        <v>0</v>
      </c>
      <c r="O133" s="59">
        <f t="array" ref="O133">SUM(IF(($B$47:$B$67=$B133)*($D$47:$K$67=O$89),1,0))</f>
        <v>0</v>
      </c>
      <c r="P133" s="59">
        <f t="array" ref="P133">SUM(IF(($B$47:$B$67=$B133)*($D$47:$K$67=P$89),1,0))</f>
        <v>0</v>
      </c>
      <c r="Q133" s="59">
        <f t="array" ref="Q133">SUM(IF(($B$47:$B$67=$B133)*($D$47:$K$67=Q$89),1,0))</f>
        <v>0</v>
      </c>
      <c r="R133" s="59">
        <f t="array" ref="R133">SUM(IF(($B$47:$B$67=$B133)*($D$47:$K$67=R$89),1,0))</f>
        <v>0</v>
      </c>
      <c r="S133" s="59">
        <f t="array" ref="S133">SUM(IF(($B$47:$B$67=$B133)*($D$47:$K$67=S$89),1,0))</f>
        <v>0</v>
      </c>
      <c r="T133" s="59">
        <f t="array" ref="T133">SUM(IF(($B$47:$B$67=$B133)*($D$47:$K$67=T$89),1,0))</f>
        <v>0</v>
      </c>
      <c r="U133" s="59">
        <f t="array" ref="U133">SUM(IF(($B$47:$B$67=$B133)*($D$47:$K$67=U$89),1,0))</f>
        <v>0</v>
      </c>
      <c r="V133" s="59">
        <f t="array" ref="V133">SUM(IF(($B$47:$B$67=$B133)*($D$47:$K$67=V$89),1,0))</f>
        <v>0</v>
      </c>
      <c r="W133" s="64">
        <f t="shared" si="0"/>
        <v>0</v>
      </c>
    </row>
    <row r="134" spans="2:23" ht="23.25">
      <c r="B134" s="57"/>
      <c r="C134" s="59">
        <f t="array" ref="C134">SUM(IF(($B$47:$B$67=$B134)*($D$47:$K$67=C$89),1,0))</f>
        <v>0</v>
      </c>
      <c r="D134" s="59">
        <f t="array" ref="D134">SUM(IF(($B$47:$B$67=$B134)*($D$47:$K$67=D$89),1,0))</f>
        <v>0</v>
      </c>
      <c r="E134" s="59">
        <f t="array" ref="E134">SUM(IF(($B$47:$B$67=$B134)*($D$47:$K$67=E$89),1,0))</f>
        <v>0</v>
      </c>
      <c r="F134" s="59">
        <f t="array" ref="F134">SUM(IF(($B$47:$B$67=$B134)*($D$47:$K$67=F$89),1,0))</f>
        <v>0</v>
      </c>
      <c r="G134" s="59">
        <f t="array" ref="G134">SUM(IF(($B$47:$B$67=$B134)*($D$47:$K$67=G$89),1,0))</f>
        <v>0</v>
      </c>
      <c r="H134" s="59">
        <f t="array" ref="H134">SUM(IF(($B$47:$B$67=$B134)*($D$47:$K$67=H$89),1,0))</f>
        <v>0</v>
      </c>
      <c r="I134" s="59">
        <f t="array" ref="I134">SUM(IF(($B$47:$B$67=$B134)*($D$47:$K$67=I$89),1,0))</f>
        <v>0</v>
      </c>
      <c r="J134" s="59">
        <f t="array" ref="J134">SUM(IF(($B$47:$B$67=$B134)*($D$47:$K$67=J$89),1,0))</f>
        <v>0</v>
      </c>
      <c r="K134" s="59">
        <f t="array" ref="K134">SUM(IF(($B$47:$B$67=$B134)*($D$47:$K$67=K$89),1,0))</f>
        <v>0</v>
      </c>
      <c r="L134" s="59">
        <f t="array" ref="L134">SUM(IF(($B$47:$B$67=$B134)*($D$47:$K$67=L$89),1,0))</f>
        <v>0</v>
      </c>
      <c r="M134" s="59">
        <f t="array" ref="M134">SUM(IF(($B$47:$B$67=$B134)*($D$47:$K$67=M$89),1,0))</f>
        <v>0</v>
      </c>
      <c r="N134" s="59">
        <f t="array" ref="N134">SUM(IF(($B$47:$B$67=$B134)*($D$47:$K$67=N$89),1,0))</f>
        <v>0</v>
      </c>
      <c r="O134" s="59">
        <f t="array" ref="O134">SUM(IF(($B$47:$B$67=$B134)*($D$47:$K$67=O$89),1,0))</f>
        <v>0</v>
      </c>
      <c r="P134" s="59">
        <f t="array" ref="P134">SUM(IF(($B$47:$B$67=$B134)*($D$47:$K$67=P$89),1,0))</f>
        <v>0</v>
      </c>
      <c r="Q134" s="59">
        <f t="array" ref="Q134">SUM(IF(($B$47:$B$67=$B134)*($D$47:$K$67=Q$89),1,0))</f>
        <v>0</v>
      </c>
      <c r="R134" s="59">
        <f t="array" ref="R134">SUM(IF(($B$47:$B$67=$B134)*($D$47:$K$67=R$89),1,0))</f>
        <v>0</v>
      </c>
      <c r="S134" s="59">
        <f t="array" ref="S134">SUM(IF(($B$47:$B$67=$B134)*($D$47:$K$67=S$89),1,0))</f>
        <v>0</v>
      </c>
      <c r="T134" s="59">
        <f t="array" ref="T134">SUM(IF(($B$47:$B$67=$B134)*($D$47:$K$67=T$89),1,0))</f>
        <v>0</v>
      </c>
      <c r="U134" s="59">
        <f t="array" ref="U134">SUM(IF(($B$47:$B$67=$B134)*($D$47:$K$67=U$89),1,0))</f>
        <v>0</v>
      </c>
      <c r="V134" s="59">
        <f t="array" ref="V134">SUM(IF(($B$47:$B$67=$B134)*($D$47:$K$67=V$89),1,0))</f>
        <v>0</v>
      </c>
      <c r="W134" s="64">
        <f t="shared" si="0"/>
        <v>0</v>
      </c>
    </row>
    <row r="135" spans="2:23" ht="23.25">
      <c r="B135" s="57"/>
      <c r="C135" s="59">
        <f t="array" ref="C135">SUM(IF(($B$47:$B$67=$B135)*($D$47:$K$67=C$89),1,0))</f>
        <v>0</v>
      </c>
      <c r="D135" s="59">
        <f t="array" ref="D135">SUM(IF(($B$47:$B$67=$B135)*($D$47:$K$67=D$89),1,0))</f>
        <v>0</v>
      </c>
      <c r="E135" s="59">
        <f t="array" ref="E135">SUM(IF(($B$47:$B$67=$B135)*($D$47:$K$67=E$89),1,0))</f>
        <v>0</v>
      </c>
      <c r="F135" s="59">
        <f t="array" ref="F135">SUM(IF(($B$47:$B$67=$B135)*($D$47:$K$67=F$89),1,0))</f>
        <v>0</v>
      </c>
      <c r="G135" s="59">
        <f t="array" ref="G135">SUM(IF(($B$47:$B$67=$B135)*($D$47:$K$67=G$89),1,0))</f>
        <v>0</v>
      </c>
      <c r="H135" s="59">
        <f t="array" ref="H135">SUM(IF(($B$47:$B$67=$B135)*($D$47:$K$67=H$89),1,0))</f>
        <v>0</v>
      </c>
      <c r="I135" s="59">
        <f t="array" ref="I135">SUM(IF(($B$47:$B$67=$B135)*($D$47:$K$67=I$89),1,0))</f>
        <v>0</v>
      </c>
      <c r="J135" s="59">
        <f t="array" ref="J135">SUM(IF(($B$47:$B$67=$B135)*($D$47:$K$67=J$89),1,0))</f>
        <v>0</v>
      </c>
      <c r="K135" s="59">
        <f t="array" ref="K135">SUM(IF(($B$47:$B$67=$B135)*($D$47:$K$67=K$89),1,0))</f>
        <v>0</v>
      </c>
      <c r="L135" s="59">
        <f t="array" ref="L135">SUM(IF(($B$47:$B$67=$B135)*($D$47:$K$67=L$89),1,0))</f>
        <v>0</v>
      </c>
      <c r="M135" s="59">
        <f t="array" ref="M135">SUM(IF(($B$47:$B$67=$B135)*($D$47:$K$67=M$89),1,0))</f>
        <v>0</v>
      </c>
      <c r="N135" s="59">
        <f t="array" ref="N135">SUM(IF(($B$47:$B$67=$B135)*($D$47:$K$67=N$89),1,0))</f>
        <v>0</v>
      </c>
      <c r="O135" s="59">
        <f t="array" ref="O135">SUM(IF(($B$47:$B$67=$B135)*($D$47:$K$67=O$89),1,0))</f>
        <v>0</v>
      </c>
      <c r="P135" s="59">
        <f t="array" ref="P135">SUM(IF(($B$47:$B$67=$B135)*($D$47:$K$67=P$89),1,0))</f>
        <v>0</v>
      </c>
      <c r="Q135" s="59">
        <f t="array" ref="Q135">SUM(IF(($B$47:$B$67=$B135)*($D$47:$K$67=Q$89),1,0))</f>
        <v>0</v>
      </c>
      <c r="R135" s="59">
        <f t="array" ref="R135">SUM(IF(($B$47:$B$67=$B135)*($D$47:$K$67=R$89),1,0))</f>
        <v>0</v>
      </c>
      <c r="S135" s="59">
        <f t="array" ref="S135">SUM(IF(($B$47:$B$67=$B135)*($D$47:$K$67=S$89),1,0))</f>
        <v>0</v>
      </c>
      <c r="T135" s="59">
        <f t="array" ref="T135">SUM(IF(($B$47:$B$67=$B135)*($D$47:$K$67=T$89),1,0))</f>
        <v>0</v>
      </c>
      <c r="U135" s="59">
        <f t="array" ref="U135">SUM(IF(($B$47:$B$67=$B135)*($D$47:$K$67=U$89),1,0))</f>
        <v>0</v>
      </c>
      <c r="V135" s="59">
        <f t="array" ref="V135">SUM(IF(($B$47:$B$67=$B135)*($D$47:$K$67=V$89),1,0))</f>
        <v>0</v>
      </c>
      <c r="W135" s="64">
        <f t="shared" si="0"/>
        <v>0</v>
      </c>
    </row>
    <row r="136" spans="2:23" ht="23.25">
      <c r="B136" s="57"/>
      <c r="C136" s="59">
        <f t="array" ref="C136">SUM(IF(($B$47:$B$67=$B136)*($D$47:$K$67=C$89),1,0))</f>
        <v>0</v>
      </c>
      <c r="D136" s="59">
        <f t="array" ref="D136">SUM(IF(($B$47:$B$67=$B136)*($D$47:$K$67=D$89),1,0))</f>
        <v>0</v>
      </c>
      <c r="E136" s="59">
        <f t="array" ref="E136">SUM(IF(($B$47:$B$67=$B136)*($D$47:$K$67=E$89),1,0))</f>
        <v>0</v>
      </c>
      <c r="F136" s="59">
        <f t="array" ref="F136">SUM(IF(($B$47:$B$67=$B136)*($D$47:$K$67=F$89),1,0))</f>
        <v>0</v>
      </c>
      <c r="G136" s="59">
        <f t="array" ref="G136">SUM(IF(($B$47:$B$67=$B136)*($D$47:$K$67=G$89),1,0))</f>
        <v>0</v>
      </c>
      <c r="H136" s="59">
        <f t="array" ref="H136">SUM(IF(($B$47:$B$67=$B136)*($D$47:$K$67=H$89),1,0))</f>
        <v>0</v>
      </c>
      <c r="I136" s="59">
        <f t="array" ref="I136">SUM(IF(($B$47:$B$67=$B136)*($D$47:$K$67=I$89),1,0))</f>
        <v>0</v>
      </c>
      <c r="J136" s="59">
        <f t="array" ref="J136">SUM(IF(($B$47:$B$67=$B136)*($D$47:$K$67=J$89),1,0))</f>
        <v>0</v>
      </c>
      <c r="K136" s="59">
        <f t="array" ref="K136">SUM(IF(($B$47:$B$67=$B136)*($D$47:$K$67=K$89),1,0))</f>
        <v>0</v>
      </c>
      <c r="L136" s="59">
        <f t="array" ref="L136">SUM(IF(($B$47:$B$67=$B136)*($D$47:$K$67=L$89),1,0))</f>
        <v>0</v>
      </c>
      <c r="M136" s="59">
        <f t="array" ref="M136">SUM(IF(($B$47:$B$67=$B136)*($D$47:$K$67=M$89),1,0))</f>
        <v>0</v>
      </c>
      <c r="N136" s="59">
        <f t="array" ref="N136">SUM(IF(($B$47:$B$67=$B136)*($D$47:$K$67=N$89),1,0))</f>
        <v>0</v>
      </c>
      <c r="O136" s="59">
        <f t="array" ref="O136">SUM(IF(($B$47:$B$67=$B136)*($D$47:$K$67=O$89),1,0))</f>
        <v>0</v>
      </c>
      <c r="P136" s="59">
        <f t="array" ref="P136">SUM(IF(($B$47:$B$67=$B136)*($D$47:$K$67=P$89),1,0))</f>
        <v>0</v>
      </c>
      <c r="Q136" s="59">
        <f t="array" ref="Q136">SUM(IF(($B$47:$B$67=$B136)*($D$47:$K$67=Q$89),1,0))</f>
        <v>0</v>
      </c>
      <c r="R136" s="59">
        <f t="array" ref="R136">SUM(IF(($B$47:$B$67=$B136)*($D$47:$K$67=R$89),1,0))</f>
        <v>0</v>
      </c>
      <c r="S136" s="59">
        <f t="array" ref="S136">SUM(IF(($B$47:$B$67=$B136)*($D$47:$K$67=S$89),1,0))</f>
        <v>0</v>
      </c>
      <c r="T136" s="59">
        <f t="array" ref="T136">SUM(IF(($B$47:$B$67=$B136)*($D$47:$K$67=T$89),1,0))</f>
        <v>0</v>
      </c>
      <c r="U136" s="59">
        <f t="array" ref="U136">SUM(IF(($B$47:$B$67=$B136)*($D$47:$K$67=U$89),1,0))</f>
        <v>0</v>
      </c>
      <c r="V136" s="59">
        <f t="array" ref="V136">SUM(IF(($B$47:$B$67=$B136)*($D$47:$K$67=V$89),1,0))</f>
        <v>0</v>
      </c>
      <c r="W136" s="64">
        <f t="shared" si="0"/>
        <v>0</v>
      </c>
    </row>
    <row r="137" spans="2:23" ht="23.25">
      <c r="B137" s="62" t="s">
        <v>19</v>
      </c>
      <c r="C137" s="63">
        <f>SUM(C90:C136)</f>
        <v>0</v>
      </c>
      <c r="D137" s="63">
        <f t="shared" ref="D137:V137" si="1">SUM(D90:D136)</f>
        <v>0</v>
      </c>
      <c r="E137" s="63">
        <f t="shared" si="1"/>
        <v>0</v>
      </c>
      <c r="F137" s="63">
        <f t="shared" si="1"/>
        <v>0</v>
      </c>
      <c r="G137" s="63">
        <f t="shared" si="1"/>
        <v>0</v>
      </c>
      <c r="H137" s="63">
        <f t="shared" si="1"/>
        <v>0</v>
      </c>
      <c r="I137" s="63">
        <f t="shared" si="1"/>
        <v>0</v>
      </c>
      <c r="J137" s="63">
        <f t="shared" si="1"/>
        <v>2</v>
      </c>
      <c r="K137" s="63">
        <f t="shared" si="1"/>
        <v>0</v>
      </c>
      <c r="L137" s="63">
        <f t="shared" si="1"/>
        <v>0</v>
      </c>
      <c r="M137" s="63">
        <f t="shared" si="1"/>
        <v>0</v>
      </c>
      <c r="N137" s="63">
        <f t="shared" si="1"/>
        <v>0</v>
      </c>
      <c r="O137" s="63">
        <f t="shared" si="1"/>
        <v>0</v>
      </c>
      <c r="P137" s="63">
        <f t="shared" si="1"/>
        <v>1</v>
      </c>
      <c r="Q137" s="63">
        <f t="shared" si="1"/>
        <v>0</v>
      </c>
      <c r="R137" s="63">
        <f t="shared" si="1"/>
        <v>0</v>
      </c>
      <c r="S137" s="63">
        <f t="shared" si="1"/>
        <v>0</v>
      </c>
      <c r="T137" s="63">
        <f t="shared" si="1"/>
        <v>0</v>
      </c>
      <c r="U137" s="63">
        <f t="shared" si="1"/>
        <v>0</v>
      </c>
      <c r="V137" s="63">
        <f t="shared" si="1"/>
        <v>0</v>
      </c>
      <c r="W137" s="63">
        <f t="shared" si="0"/>
        <v>3</v>
      </c>
    </row>
    <row r="138" spans="2:23" ht="20.25">
      <c r="B138" s="36"/>
    </row>
    <row r="139" spans="2:23" ht="20.25">
      <c r="B139" s="36"/>
    </row>
    <row r="140" spans="2:23" ht="20.25">
      <c r="B140" s="36"/>
    </row>
    <row r="141" spans="2:23" ht="20.25">
      <c r="B141" s="36"/>
    </row>
    <row r="142" spans="2:23" ht="20.25">
      <c r="B142" s="36"/>
    </row>
    <row r="143" spans="2:23" ht="20.25">
      <c r="B143" s="36"/>
    </row>
  </sheetData>
  <mergeCells count="132">
    <mergeCell ref="L1:M1"/>
    <mergeCell ref="L2:M2"/>
    <mergeCell ref="I5:J5"/>
    <mergeCell ref="I6:J6"/>
    <mergeCell ref="I7:J7"/>
    <mergeCell ref="I8:J8"/>
    <mergeCell ref="I9:J9"/>
    <mergeCell ref="I4:J4"/>
    <mergeCell ref="K4:K5"/>
    <mergeCell ref="B87:C87"/>
    <mergeCell ref="K87:L87"/>
    <mergeCell ref="J83:M83"/>
    <mergeCell ref="J84:M84"/>
    <mergeCell ref="J85:M85"/>
    <mergeCell ref="J86:M86"/>
    <mergeCell ref="A85:B85"/>
    <mergeCell ref="A88:V88"/>
    <mergeCell ref="A80:M80"/>
    <mergeCell ref="A86:B86"/>
    <mergeCell ref="A84:C84"/>
    <mergeCell ref="D84:I84"/>
    <mergeCell ref="D85:I85"/>
    <mergeCell ref="D86:I86"/>
    <mergeCell ref="A6:B6"/>
    <mergeCell ref="L6:M6"/>
    <mergeCell ref="A7:B7"/>
    <mergeCell ref="L7:L9"/>
    <mergeCell ref="M7:M9"/>
    <mergeCell ref="A8:B8"/>
    <mergeCell ref="A9:B9"/>
    <mergeCell ref="F3:G3"/>
    <mergeCell ref="H3:J3"/>
    <mergeCell ref="A4:B5"/>
    <mergeCell ref="C4:E4"/>
    <mergeCell ref="F4:H4"/>
    <mergeCell ref="A10:G10"/>
    <mergeCell ref="J45:K45"/>
    <mergeCell ref="L45:M45"/>
    <mergeCell ref="A11:A12"/>
    <mergeCell ref="B11:C12"/>
    <mergeCell ref="E11:G12"/>
    <mergeCell ref="I11:L12"/>
    <mergeCell ref="B13:C13"/>
    <mergeCell ref="E13:G13"/>
    <mergeCell ref="I13:J13"/>
    <mergeCell ref="K13:L13"/>
    <mergeCell ref="B14:C14"/>
    <mergeCell ref="E14:G14"/>
    <mergeCell ref="I14:J14"/>
    <mergeCell ref="K14:L14"/>
    <mergeCell ref="B15:C15"/>
    <mergeCell ref="E15:G15"/>
    <mergeCell ref="I15:J15"/>
    <mergeCell ref="K15:L15"/>
    <mergeCell ref="B16:C16"/>
    <mergeCell ref="E16:G16"/>
    <mergeCell ref="I16:J16"/>
    <mergeCell ref="K16:L16"/>
    <mergeCell ref="B17:C17"/>
    <mergeCell ref="E17:G17"/>
    <mergeCell ref="I17:J17"/>
    <mergeCell ref="K17:L17"/>
    <mergeCell ref="A18:M18"/>
    <mergeCell ref="E19:H19"/>
    <mergeCell ref="K19:L19"/>
    <mergeCell ref="E20:H20"/>
    <mergeCell ref="K20:L20"/>
    <mergeCell ref="E21:H21"/>
    <mergeCell ref="K21:L21"/>
    <mergeCell ref="E22:H22"/>
    <mergeCell ref="K22:L22"/>
    <mergeCell ref="E23:H23"/>
    <mergeCell ref="K23:L23"/>
    <mergeCell ref="E24:H24"/>
    <mergeCell ref="K24:L24"/>
    <mergeCell ref="E25:H25"/>
    <mergeCell ref="K25:L25"/>
    <mergeCell ref="E26:H26"/>
    <mergeCell ref="K26:L26"/>
    <mergeCell ref="E27:H27"/>
    <mergeCell ref="K27:L27"/>
    <mergeCell ref="E28:H28"/>
    <mergeCell ref="K28:L28"/>
    <mergeCell ref="E29:H29"/>
    <mergeCell ref="K29:L29"/>
    <mergeCell ref="E30:H30"/>
    <mergeCell ref="K30:L30"/>
    <mergeCell ref="E31:H31"/>
    <mergeCell ref="K31:L31"/>
    <mergeCell ref="E32:H32"/>
    <mergeCell ref="K32:L32"/>
    <mergeCell ref="E33:H33"/>
    <mergeCell ref="K33:L33"/>
    <mergeCell ref="E34:H34"/>
    <mergeCell ref="K34:L34"/>
    <mergeCell ref="E35:H35"/>
    <mergeCell ref="K35:L35"/>
    <mergeCell ref="D83:I83"/>
    <mergeCell ref="D81:I81"/>
    <mergeCell ref="E36:H36"/>
    <mergeCell ref="K36:L36"/>
    <mergeCell ref="E37:H37"/>
    <mergeCell ref="K37:L37"/>
    <mergeCell ref="E38:H38"/>
    <mergeCell ref="K38:L38"/>
    <mergeCell ref="E39:H39"/>
    <mergeCell ref="K39:L39"/>
    <mergeCell ref="E42:H42"/>
    <mergeCell ref="K42:L42"/>
    <mergeCell ref="D78:E78"/>
    <mergeCell ref="F78:G78"/>
    <mergeCell ref="H78:M78"/>
    <mergeCell ref="D79:E79"/>
    <mergeCell ref="E40:H40"/>
    <mergeCell ref="K40:L40"/>
    <mergeCell ref="E41:H41"/>
    <mergeCell ref="K41:L41"/>
    <mergeCell ref="J81:M81"/>
    <mergeCell ref="J82:M82"/>
    <mergeCell ref="A81:C81"/>
    <mergeCell ref="D82:I82"/>
    <mergeCell ref="F79:G79"/>
    <mergeCell ref="H79:M79"/>
    <mergeCell ref="D76:E76"/>
    <mergeCell ref="F76:G76"/>
    <mergeCell ref="H76:M76"/>
    <mergeCell ref="D77:E77"/>
    <mergeCell ref="F77:G77"/>
    <mergeCell ref="H77:M77"/>
    <mergeCell ref="E43:H43"/>
    <mergeCell ref="K43:L43"/>
    <mergeCell ref="B45:G45"/>
  </mergeCells>
  <dataValidations count="12">
    <dataValidation type="list" allowBlank="1" showInputMessage="1" showErrorMessage="1" sqref="I20:I43 M20:M43 C21:C43 D78:E79 D51:K67 D47:I49">
      <formula1>CL</formula1>
    </dataValidation>
    <dataValidation type="list" allowBlank="1" showInputMessage="1" showErrorMessage="1" sqref="J45:K45 F3:G3">
      <formula1>J</formula1>
    </dataValidation>
    <dataValidation type="list" allowBlank="1" showInputMessage="1" showErrorMessage="1" sqref="C78:C79 C47:C49 C51:C67">
      <formula1>M</formula1>
    </dataValidation>
    <dataValidation type="list" allowBlank="1" showInputMessage="1" showErrorMessage="1" sqref="F78:G79">
      <formula1>T</formula1>
    </dataValidation>
    <dataValidation type="list" allowBlank="1" showInputMessage="1" showErrorMessage="1" sqref="B78:B79 B47:B49">
      <formula1>P</formula1>
    </dataValidation>
    <dataValidation type="list" allowBlank="1" showInputMessage="1" showErrorMessage="1" sqref="L71:L74 L47:L67">
      <formula1>OBSE</formula1>
    </dataValidation>
    <dataValidation type="list" allowBlank="1" showInputMessage="1" showErrorMessage="1" sqref="C71:C74">
      <formula1>CAT</formula1>
    </dataValidation>
    <dataValidation type="list" allowBlank="1" showInputMessage="1" showErrorMessage="1" sqref="B71:B74">
      <formula1>adj</formula1>
    </dataValidation>
    <dataValidation type="list" allowBlank="1" showInputMessage="1" showErrorMessage="1" sqref="D71:K74">
      <formula1>#REF!</formula1>
    </dataValidation>
    <dataValidation type="list" allowBlank="1" showInputMessage="1" showErrorMessage="1" sqref="B50:B67">
      <formula1>$B$90:$B$136</formula1>
    </dataValidation>
    <dataValidation type="list" allowBlank="1" showInputMessage="1" showErrorMessage="1" sqref="J47:K50 D50:I50">
      <formula1>LCA</formula1>
    </dataValidation>
    <dataValidation type="list" allowBlank="1" showInputMessage="1" showErrorMessage="1" sqref="C50">
      <formula1>MAT</formula1>
    </dataValidation>
  </dataValidations>
  <pageMargins left="0" right="0" top="0" bottom="0" header="0" footer="0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5">
    <tabColor rgb="FFFFFF00"/>
  </sheetPr>
  <dimension ref="A1:W142"/>
  <sheetViews>
    <sheetView rightToLeft="1" topLeftCell="A2" workbookViewId="0">
      <selection activeCell="A10" sqref="A10:M86"/>
    </sheetView>
  </sheetViews>
  <sheetFormatPr baseColWidth="10" defaultColWidth="11.42578125" defaultRowHeight="18.75"/>
  <cols>
    <col min="1" max="1" width="4.7109375" style="2" customWidth="1"/>
    <col min="2" max="2" width="15.140625" style="2" customWidth="1"/>
    <col min="3" max="3" width="7.7109375" style="2" customWidth="1"/>
    <col min="4" max="4" width="6.7109375" style="2" customWidth="1"/>
    <col min="5" max="5" width="8.5703125" style="2" customWidth="1"/>
    <col min="6" max="6" width="6.7109375" style="2" customWidth="1"/>
    <col min="7" max="7" width="5.7109375" style="2" customWidth="1"/>
    <col min="8" max="9" width="6.7109375" style="2" customWidth="1"/>
    <col min="10" max="10" width="6.140625" style="2" customWidth="1"/>
    <col min="11" max="11" width="7.85546875" style="2" customWidth="1"/>
    <col min="12" max="12" width="9.28515625" style="2" customWidth="1"/>
    <col min="13" max="13" width="7.5703125" style="2" customWidth="1"/>
    <col min="14" max="22" width="6.28515625" style="2" customWidth="1"/>
    <col min="23" max="16384" width="11.42578125" style="2"/>
  </cols>
  <sheetData>
    <row r="1" spans="1:14">
      <c r="A1" s="5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79" t="s">
        <v>225</v>
      </c>
      <c r="M1" s="480"/>
      <c r="N1" s="1"/>
    </row>
    <row r="2" spans="1:14">
      <c r="A2" s="54" t="s">
        <v>1</v>
      </c>
      <c r="B2" s="43"/>
      <c r="C2" s="43"/>
      <c r="D2" s="43"/>
      <c r="E2" s="43"/>
      <c r="F2" s="43"/>
      <c r="G2" s="43"/>
      <c r="H2" s="43"/>
      <c r="I2" s="43"/>
      <c r="J2" s="29"/>
      <c r="K2" s="55"/>
      <c r="L2" s="481" t="s">
        <v>226</v>
      </c>
      <c r="M2" s="482"/>
      <c r="N2" s="3"/>
    </row>
    <row r="3" spans="1:14" ht="22.5" thickBot="1">
      <c r="A3" s="52" t="s">
        <v>3</v>
      </c>
      <c r="C3" s="3"/>
      <c r="D3" s="3"/>
      <c r="E3" s="55" t="s">
        <v>8</v>
      </c>
      <c r="F3" s="455" t="s">
        <v>92</v>
      </c>
      <c r="G3" s="455"/>
      <c r="H3" s="456">
        <v>42724</v>
      </c>
      <c r="I3" s="456"/>
      <c r="J3" s="456"/>
      <c r="L3" s="106"/>
      <c r="M3" s="109"/>
      <c r="N3" s="3"/>
    </row>
    <row r="4" spans="1:14">
      <c r="A4" s="457" t="s">
        <v>12</v>
      </c>
      <c r="B4" s="458"/>
      <c r="C4" s="461" t="s">
        <v>13</v>
      </c>
      <c r="D4" s="461"/>
      <c r="E4" s="461"/>
      <c r="F4" s="461" t="s">
        <v>14</v>
      </c>
      <c r="G4" s="461"/>
      <c r="H4" s="462"/>
      <c r="I4" s="491" t="s">
        <v>228</v>
      </c>
      <c r="J4" s="492"/>
      <c r="K4" s="493" t="s">
        <v>232</v>
      </c>
      <c r="M4" s="44"/>
      <c r="N4" s="3"/>
    </row>
    <row r="5" spans="1:14" ht="19.5" thickBot="1">
      <c r="A5" s="459"/>
      <c r="B5" s="460"/>
      <c r="C5" s="45" t="s">
        <v>17</v>
      </c>
      <c r="D5" s="46" t="s">
        <v>18</v>
      </c>
      <c r="E5" s="46" t="s">
        <v>19</v>
      </c>
      <c r="F5" s="46" t="s">
        <v>17</v>
      </c>
      <c r="G5" s="46" t="s">
        <v>18</v>
      </c>
      <c r="H5" s="122" t="s">
        <v>19</v>
      </c>
      <c r="I5" s="483" t="s">
        <v>227</v>
      </c>
      <c r="J5" s="484"/>
      <c r="K5" s="494"/>
      <c r="L5" s="110"/>
      <c r="M5" s="44"/>
      <c r="N5" s="3"/>
    </row>
    <row r="6" spans="1:14" ht="22.5" thickBot="1">
      <c r="A6" s="443" t="s">
        <v>22</v>
      </c>
      <c r="B6" s="444"/>
      <c r="C6" s="112" t="e">
        <f>SUM(التعداد!U31)</f>
        <v>#REF!</v>
      </c>
      <c r="D6" s="6" t="e">
        <f>SUM(التعداد!V31)</f>
        <v>#REF!</v>
      </c>
      <c r="E6" s="6" t="e">
        <f>SUM(C6:D6)</f>
        <v>#REF!</v>
      </c>
      <c r="F6" s="49">
        <v>6</v>
      </c>
      <c r="G6" s="49">
        <v>5</v>
      </c>
      <c r="H6" s="6">
        <f>SUM(F6:G6)</f>
        <v>11</v>
      </c>
      <c r="I6" s="485" t="e">
        <f>SUM(C6-F6)</f>
        <v>#REF!</v>
      </c>
      <c r="J6" s="486"/>
      <c r="K6" s="123" t="e">
        <f>SUM(التعداد!AB31)</f>
        <v>#REF!</v>
      </c>
      <c r="L6" s="445" t="s">
        <v>15</v>
      </c>
      <c r="M6" s="446"/>
      <c r="N6" s="3"/>
    </row>
    <row r="7" spans="1:14" ht="21.75">
      <c r="A7" s="447" t="s">
        <v>25</v>
      </c>
      <c r="B7" s="448"/>
      <c r="C7" s="112" t="e">
        <f>SUM(التعداد!U23)</f>
        <v>#VALUE!</v>
      </c>
      <c r="D7" s="6" t="e">
        <f>SUM(التعداد!V23)</f>
        <v>#VALUE!</v>
      </c>
      <c r="E7" s="6" t="e">
        <f>SUM(C7:D7)</f>
        <v>#VALUE!</v>
      </c>
      <c r="F7" s="49">
        <v>2</v>
      </c>
      <c r="G7" s="49">
        <v>7</v>
      </c>
      <c r="H7" s="6">
        <f>SUM(F7:G7)</f>
        <v>9</v>
      </c>
      <c r="I7" s="487" t="e">
        <f>SUM(C7-F7)</f>
        <v>#VALUE!</v>
      </c>
      <c r="J7" s="488"/>
      <c r="K7" s="124" t="e">
        <f>SUM(التعداد!AB22)</f>
        <v>#VALUE!</v>
      </c>
      <c r="L7" s="449" t="e">
        <f>(I9/K9)*100</f>
        <v>#REF!</v>
      </c>
      <c r="M7" s="452" t="s">
        <v>26</v>
      </c>
      <c r="N7" s="3"/>
    </row>
    <row r="8" spans="1:14" ht="21.75">
      <c r="A8" s="447" t="s">
        <v>29</v>
      </c>
      <c r="B8" s="448"/>
      <c r="C8" s="112" t="e">
        <f>SUM(التعداد!U14)</f>
        <v>#VALUE!</v>
      </c>
      <c r="D8" s="6" t="e">
        <f>SUM(التعداد!V14)</f>
        <v>#VALUE!</v>
      </c>
      <c r="E8" s="6" t="e">
        <f>SUM(C8:D8)</f>
        <v>#VALUE!</v>
      </c>
      <c r="F8" s="49">
        <v>6</v>
      </c>
      <c r="G8" s="49">
        <v>9</v>
      </c>
      <c r="H8" s="6">
        <f>SUM(F8:G8)</f>
        <v>15</v>
      </c>
      <c r="I8" s="487" t="e">
        <f>SUM(C8-F8)</f>
        <v>#VALUE!</v>
      </c>
      <c r="J8" s="488"/>
      <c r="K8" s="124" t="e">
        <f>SUM(التعداد!AB13)</f>
        <v>#VALUE!</v>
      </c>
      <c r="L8" s="450"/>
      <c r="M8" s="452"/>
      <c r="N8" s="3"/>
    </row>
    <row r="9" spans="1:14" ht="22.5" thickBot="1">
      <c r="A9" s="454" t="s">
        <v>19</v>
      </c>
      <c r="B9" s="372"/>
      <c r="C9" s="113" t="e">
        <f>SUM(C6:C8)</f>
        <v>#REF!</v>
      </c>
      <c r="D9" s="113" t="e">
        <f>SUM(D6:D8)</f>
        <v>#REF!</v>
      </c>
      <c r="E9" s="113" t="e">
        <f>SUM(C9:D9)</f>
        <v>#REF!</v>
      </c>
      <c r="F9" s="8">
        <f>SUM(F6:F8)</f>
        <v>14</v>
      </c>
      <c r="G9" s="8">
        <f>SUM(G6:G8)</f>
        <v>21</v>
      </c>
      <c r="H9" s="8">
        <f>SUM(F9:G9)</f>
        <v>35</v>
      </c>
      <c r="I9" s="489" t="e">
        <f>SUM(C9-F9)</f>
        <v>#REF!</v>
      </c>
      <c r="J9" s="490"/>
      <c r="K9" s="125" t="e">
        <f>SUM(K6:K8)</f>
        <v>#REF!</v>
      </c>
      <c r="L9" s="451"/>
      <c r="M9" s="453"/>
      <c r="N9" s="3"/>
    </row>
    <row r="10" spans="1:14" ht="24" thickBot="1">
      <c r="A10" s="412" t="s">
        <v>190</v>
      </c>
      <c r="B10" s="413"/>
      <c r="C10" s="413"/>
      <c r="D10" s="413"/>
      <c r="E10" s="413"/>
      <c r="F10" s="413"/>
      <c r="G10" s="413"/>
      <c r="N10" s="3"/>
    </row>
    <row r="11" spans="1:14">
      <c r="A11" s="417" t="s">
        <v>46</v>
      </c>
      <c r="B11" s="419" t="s">
        <v>187</v>
      </c>
      <c r="C11" s="420"/>
      <c r="D11" s="75" t="s">
        <v>184</v>
      </c>
      <c r="E11" s="423" t="s">
        <v>188</v>
      </c>
      <c r="F11" s="424"/>
      <c r="G11" s="425"/>
      <c r="H11" s="75" t="s">
        <v>186</v>
      </c>
      <c r="I11" s="424" t="s">
        <v>189</v>
      </c>
      <c r="J11" s="424"/>
      <c r="K11" s="424"/>
      <c r="L11" s="425"/>
      <c r="M11" s="75" t="s">
        <v>184</v>
      </c>
      <c r="N11" s="3"/>
    </row>
    <row r="12" spans="1:14" ht="19.5" thickBot="1">
      <c r="A12" s="418"/>
      <c r="B12" s="421"/>
      <c r="C12" s="422"/>
      <c r="D12" s="76" t="s">
        <v>185</v>
      </c>
      <c r="E12" s="426"/>
      <c r="F12" s="427"/>
      <c r="G12" s="428"/>
      <c r="H12" s="76" t="s">
        <v>185</v>
      </c>
      <c r="I12" s="427"/>
      <c r="J12" s="427"/>
      <c r="K12" s="427"/>
      <c r="L12" s="428"/>
      <c r="M12" s="76" t="s">
        <v>185</v>
      </c>
      <c r="N12" s="3"/>
    </row>
    <row r="13" spans="1:14">
      <c r="A13" s="25">
        <v>1</v>
      </c>
      <c r="B13" s="410"/>
      <c r="C13" s="411"/>
      <c r="D13" s="25"/>
      <c r="E13" s="429"/>
      <c r="F13" s="430"/>
      <c r="G13" s="431"/>
      <c r="H13" s="71"/>
      <c r="I13" s="432"/>
      <c r="J13" s="433"/>
      <c r="K13" s="434"/>
      <c r="L13" s="433"/>
      <c r="M13" s="77"/>
      <c r="N13" s="3"/>
    </row>
    <row r="14" spans="1:14">
      <c r="A14" s="26">
        <v>2</v>
      </c>
      <c r="B14" s="356"/>
      <c r="C14" s="357"/>
      <c r="D14" s="26"/>
      <c r="E14" s="435"/>
      <c r="F14" s="436"/>
      <c r="G14" s="437"/>
      <c r="H14" s="72"/>
      <c r="I14" s="438"/>
      <c r="J14" s="439"/>
      <c r="K14" s="440"/>
      <c r="L14" s="439"/>
      <c r="M14" s="60"/>
      <c r="N14" s="3"/>
    </row>
    <row r="15" spans="1:14">
      <c r="A15" s="26"/>
      <c r="B15" s="356"/>
      <c r="C15" s="357"/>
      <c r="D15" s="26"/>
      <c r="E15" s="435"/>
      <c r="F15" s="436"/>
      <c r="G15" s="437"/>
      <c r="H15" s="73"/>
      <c r="I15" s="438"/>
      <c r="J15" s="439"/>
      <c r="K15" s="440"/>
      <c r="L15" s="439"/>
      <c r="M15" s="60"/>
      <c r="N15" s="3"/>
    </row>
    <row r="16" spans="1:14">
      <c r="A16" s="26">
        <v>3</v>
      </c>
      <c r="B16" s="356"/>
      <c r="C16" s="357"/>
      <c r="D16" s="26"/>
      <c r="E16" s="435"/>
      <c r="F16" s="436"/>
      <c r="G16" s="437"/>
      <c r="H16" s="72"/>
      <c r="I16" s="438"/>
      <c r="J16" s="439"/>
      <c r="K16" s="440"/>
      <c r="L16" s="439"/>
      <c r="M16" s="60"/>
      <c r="N16" s="3"/>
    </row>
    <row r="17" spans="1:14" ht="19.5" thickBot="1">
      <c r="A17" s="78">
        <v>4</v>
      </c>
      <c r="B17" s="441"/>
      <c r="C17" s="442"/>
      <c r="D17" s="78"/>
      <c r="E17" s="396"/>
      <c r="F17" s="397"/>
      <c r="G17" s="398"/>
      <c r="H17" s="74"/>
      <c r="I17" s="399"/>
      <c r="J17" s="400"/>
      <c r="K17" s="401"/>
      <c r="L17" s="400"/>
      <c r="M17" s="79"/>
      <c r="N17" s="3"/>
    </row>
    <row r="18" spans="1:14" ht="24" thickBot="1">
      <c r="A18" s="402" t="s">
        <v>101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3"/>
    </row>
    <row r="19" spans="1:14" ht="19.5" thickBot="1">
      <c r="A19" s="80" t="s">
        <v>46</v>
      </c>
      <c r="B19" s="80" t="s">
        <v>84</v>
      </c>
      <c r="C19" s="80" t="s">
        <v>75</v>
      </c>
      <c r="D19" s="27" t="s">
        <v>46</v>
      </c>
      <c r="E19" s="404" t="s">
        <v>84</v>
      </c>
      <c r="F19" s="405"/>
      <c r="G19" s="405"/>
      <c r="H19" s="406"/>
      <c r="I19" s="27" t="s">
        <v>75</v>
      </c>
      <c r="J19" s="80" t="s">
        <v>46</v>
      </c>
      <c r="K19" s="404" t="s">
        <v>88</v>
      </c>
      <c r="L19" s="406"/>
      <c r="M19" s="81" t="s">
        <v>75</v>
      </c>
      <c r="N19" s="3"/>
    </row>
    <row r="20" spans="1:14">
      <c r="A20" s="25">
        <v>1</v>
      </c>
      <c r="B20" s="28" t="s">
        <v>166</v>
      </c>
      <c r="C20" s="65" t="s">
        <v>105</v>
      </c>
      <c r="D20" s="28">
        <v>1</v>
      </c>
      <c r="E20" s="407" t="s">
        <v>159</v>
      </c>
      <c r="F20" s="408"/>
      <c r="G20" s="408"/>
      <c r="H20" s="409"/>
      <c r="I20" s="28" t="s">
        <v>136</v>
      </c>
      <c r="J20" s="28">
        <v>1</v>
      </c>
      <c r="K20" s="410" t="s">
        <v>180</v>
      </c>
      <c r="L20" s="411"/>
      <c r="M20" s="120" t="s">
        <v>94</v>
      </c>
      <c r="N20" s="3"/>
    </row>
    <row r="21" spans="1:14">
      <c r="A21" s="26">
        <v>2</v>
      </c>
      <c r="B21" s="60" t="s">
        <v>167</v>
      </c>
      <c r="C21" s="26" t="s">
        <v>103</v>
      </c>
      <c r="D21" s="60">
        <v>2</v>
      </c>
      <c r="E21" s="353" t="s">
        <v>163</v>
      </c>
      <c r="F21" s="354"/>
      <c r="G21" s="354"/>
      <c r="H21" s="355"/>
      <c r="I21" s="60" t="s">
        <v>136</v>
      </c>
      <c r="J21" s="60">
        <v>2</v>
      </c>
      <c r="K21" s="356" t="s">
        <v>164</v>
      </c>
      <c r="L21" s="357"/>
      <c r="M21" s="119" t="s">
        <v>94</v>
      </c>
      <c r="N21" s="3"/>
    </row>
    <row r="22" spans="1:14">
      <c r="A22" s="26">
        <v>3</v>
      </c>
      <c r="B22" s="60" t="s">
        <v>158</v>
      </c>
      <c r="C22" s="26" t="s">
        <v>103</v>
      </c>
      <c r="D22" s="60">
        <v>3</v>
      </c>
      <c r="E22" s="353" t="s">
        <v>160</v>
      </c>
      <c r="F22" s="354"/>
      <c r="G22" s="354"/>
      <c r="H22" s="355"/>
      <c r="I22" s="60" t="s">
        <v>136</v>
      </c>
      <c r="J22" s="60">
        <v>3</v>
      </c>
      <c r="K22" s="356" t="s">
        <v>179</v>
      </c>
      <c r="L22" s="357"/>
      <c r="M22" s="119" t="s">
        <v>4</v>
      </c>
      <c r="N22" s="3"/>
    </row>
    <row r="23" spans="1:14">
      <c r="A23" s="26">
        <v>4</v>
      </c>
      <c r="B23" s="60" t="s">
        <v>181</v>
      </c>
      <c r="C23" s="26" t="s">
        <v>103</v>
      </c>
      <c r="D23" s="60">
        <v>4</v>
      </c>
      <c r="E23" s="353" t="s">
        <v>175</v>
      </c>
      <c r="F23" s="354"/>
      <c r="G23" s="354"/>
      <c r="H23" s="355"/>
      <c r="I23" s="60" t="s">
        <v>136</v>
      </c>
      <c r="J23" s="60">
        <v>4</v>
      </c>
      <c r="K23" s="356" t="s">
        <v>178</v>
      </c>
      <c r="L23" s="357"/>
      <c r="M23" s="119" t="s">
        <v>6</v>
      </c>
      <c r="N23" s="3"/>
    </row>
    <row r="24" spans="1:14">
      <c r="A24" s="26">
        <v>5</v>
      </c>
      <c r="B24" s="60" t="s">
        <v>168</v>
      </c>
      <c r="C24" s="26" t="s">
        <v>103</v>
      </c>
      <c r="D24" s="60">
        <v>5</v>
      </c>
      <c r="E24" s="353" t="s">
        <v>165</v>
      </c>
      <c r="F24" s="354"/>
      <c r="G24" s="354"/>
      <c r="H24" s="355"/>
      <c r="I24" s="60" t="s">
        <v>140</v>
      </c>
      <c r="J24" s="60">
        <v>5</v>
      </c>
      <c r="K24" s="356" t="s">
        <v>162</v>
      </c>
      <c r="L24" s="357"/>
      <c r="M24" s="119" t="s">
        <v>6</v>
      </c>
      <c r="N24" s="3"/>
    </row>
    <row r="25" spans="1:14">
      <c r="A25" s="26">
        <v>6</v>
      </c>
      <c r="B25" s="60" t="s">
        <v>182</v>
      </c>
      <c r="C25" s="26" t="s">
        <v>105</v>
      </c>
      <c r="D25" s="60">
        <v>6</v>
      </c>
      <c r="E25" s="353" t="s">
        <v>176</v>
      </c>
      <c r="F25" s="354"/>
      <c r="G25" s="354"/>
      <c r="H25" s="355"/>
      <c r="I25" s="60" t="s">
        <v>34</v>
      </c>
      <c r="J25" s="60">
        <v>6</v>
      </c>
      <c r="K25" s="356"/>
      <c r="L25" s="357"/>
      <c r="M25" s="119"/>
      <c r="N25" s="3"/>
    </row>
    <row r="26" spans="1:14">
      <c r="A26" s="26">
        <v>7</v>
      </c>
      <c r="B26" s="60" t="s">
        <v>169</v>
      </c>
      <c r="C26" s="26" t="s">
        <v>102</v>
      </c>
      <c r="D26" s="60">
        <v>7</v>
      </c>
      <c r="E26" s="353" t="s">
        <v>173</v>
      </c>
      <c r="F26" s="354"/>
      <c r="G26" s="354"/>
      <c r="H26" s="355"/>
      <c r="I26" s="60" t="s">
        <v>34</v>
      </c>
      <c r="J26" s="60">
        <v>7</v>
      </c>
      <c r="K26" s="356"/>
      <c r="L26" s="357"/>
      <c r="M26" s="119"/>
      <c r="N26" s="3"/>
    </row>
    <row r="27" spans="1:14">
      <c r="A27" s="26">
        <v>8</v>
      </c>
      <c r="B27" s="60" t="s">
        <v>170</v>
      </c>
      <c r="C27" s="26" t="s">
        <v>102</v>
      </c>
      <c r="D27" s="60">
        <v>8</v>
      </c>
      <c r="E27" s="353" t="s">
        <v>177</v>
      </c>
      <c r="F27" s="354"/>
      <c r="G27" s="354"/>
      <c r="H27" s="355"/>
      <c r="I27" s="60" t="s">
        <v>140</v>
      </c>
      <c r="J27" s="60">
        <v>8</v>
      </c>
      <c r="K27" s="356"/>
      <c r="L27" s="357"/>
      <c r="M27" s="119"/>
      <c r="N27" s="3"/>
    </row>
    <row r="28" spans="1:14">
      <c r="A28" s="26">
        <v>9</v>
      </c>
      <c r="B28" s="60" t="s">
        <v>171</v>
      </c>
      <c r="C28" s="26" t="s">
        <v>106</v>
      </c>
      <c r="D28" s="60">
        <v>9</v>
      </c>
      <c r="E28" s="353" t="s">
        <v>174</v>
      </c>
      <c r="F28" s="354"/>
      <c r="G28" s="354"/>
      <c r="H28" s="355"/>
      <c r="I28" s="60" t="s">
        <v>27</v>
      </c>
      <c r="J28" s="60">
        <v>9</v>
      </c>
      <c r="K28" s="356"/>
      <c r="L28" s="357"/>
      <c r="M28" s="119"/>
      <c r="N28" s="3"/>
    </row>
    <row r="29" spans="1:14">
      <c r="A29" s="26">
        <v>10</v>
      </c>
      <c r="B29" s="60" t="s">
        <v>172</v>
      </c>
      <c r="C29" s="26" t="s">
        <v>106</v>
      </c>
      <c r="D29" s="60">
        <v>10</v>
      </c>
      <c r="E29" s="353"/>
      <c r="F29" s="354"/>
      <c r="G29" s="354"/>
      <c r="H29" s="355"/>
      <c r="I29" s="60"/>
      <c r="J29" s="60">
        <v>10</v>
      </c>
      <c r="K29" s="356"/>
      <c r="L29" s="357"/>
      <c r="M29" s="119"/>
      <c r="N29" s="3"/>
    </row>
    <row r="30" spans="1:14">
      <c r="A30" s="26">
        <v>11</v>
      </c>
      <c r="B30" s="60" t="s">
        <v>161</v>
      </c>
      <c r="C30" s="26" t="s">
        <v>106</v>
      </c>
      <c r="D30" s="60">
        <v>11</v>
      </c>
      <c r="E30" s="353"/>
      <c r="F30" s="354"/>
      <c r="G30" s="354"/>
      <c r="H30" s="355"/>
      <c r="I30" s="60"/>
      <c r="J30" s="60">
        <v>11</v>
      </c>
      <c r="K30" s="356"/>
      <c r="L30" s="357"/>
      <c r="M30" s="119"/>
      <c r="N30" s="3"/>
    </row>
    <row r="31" spans="1:14">
      <c r="A31" s="26">
        <v>12</v>
      </c>
      <c r="B31" s="60" t="s">
        <v>183</v>
      </c>
      <c r="C31" s="26" t="s">
        <v>102</v>
      </c>
      <c r="D31" s="60">
        <v>12</v>
      </c>
      <c r="E31" s="353"/>
      <c r="F31" s="354"/>
      <c r="G31" s="354"/>
      <c r="H31" s="355"/>
      <c r="I31" s="61"/>
      <c r="J31" s="60">
        <v>12</v>
      </c>
      <c r="K31" s="356"/>
      <c r="L31" s="357"/>
      <c r="M31" s="119"/>
      <c r="N31" s="3"/>
    </row>
    <row r="32" spans="1:14">
      <c r="A32" s="26">
        <v>13</v>
      </c>
      <c r="B32" s="60"/>
      <c r="C32" s="26"/>
      <c r="D32" s="60">
        <v>13</v>
      </c>
      <c r="E32" s="353"/>
      <c r="F32" s="354"/>
      <c r="G32" s="354"/>
      <c r="H32" s="355"/>
      <c r="I32" s="60"/>
      <c r="J32" s="60">
        <v>13</v>
      </c>
      <c r="K32" s="356"/>
      <c r="L32" s="357"/>
      <c r="M32" s="119"/>
      <c r="N32" s="3"/>
    </row>
    <row r="33" spans="1:14">
      <c r="A33" s="26">
        <v>14</v>
      </c>
      <c r="B33" s="60"/>
      <c r="C33" s="26"/>
      <c r="D33" s="60">
        <v>14</v>
      </c>
      <c r="E33" s="353"/>
      <c r="F33" s="354"/>
      <c r="G33" s="354"/>
      <c r="H33" s="355"/>
      <c r="I33" s="60"/>
      <c r="J33" s="60">
        <v>14</v>
      </c>
      <c r="K33" s="356"/>
      <c r="L33" s="357"/>
      <c r="M33" s="119"/>
      <c r="N33" s="3"/>
    </row>
    <row r="34" spans="1:14">
      <c r="A34" s="26">
        <v>15</v>
      </c>
      <c r="B34" s="60"/>
      <c r="C34" s="26"/>
      <c r="D34" s="60">
        <v>15</v>
      </c>
      <c r="E34" s="353"/>
      <c r="F34" s="354"/>
      <c r="G34" s="354"/>
      <c r="H34" s="355"/>
      <c r="I34" s="60"/>
      <c r="J34" s="60">
        <v>15</v>
      </c>
      <c r="K34" s="356"/>
      <c r="L34" s="357"/>
      <c r="M34" s="119"/>
      <c r="N34" s="3"/>
    </row>
    <row r="35" spans="1:14">
      <c r="A35" s="26">
        <v>16</v>
      </c>
      <c r="B35" s="61"/>
      <c r="C35" s="66"/>
      <c r="D35" s="60">
        <v>16</v>
      </c>
      <c r="E35" s="353"/>
      <c r="F35" s="354"/>
      <c r="G35" s="354"/>
      <c r="H35" s="355"/>
      <c r="I35" s="60"/>
      <c r="J35" s="60">
        <v>16</v>
      </c>
      <c r="K35" s="356"/>
      <c r="L35" s="357"/>
      <c r="M35" s="119"/>
      <c r="N35" s="3"/>
    </row>
    <row r="36" spans="1:14">
      <c r="A36" s="26">
        <v>17</v>
      </c>
      <c r="B36" s="60"/>
      <c r="C36" s="66"/>
      <c r="D36" s="60">
        <v>17</v>
      </c>
      <c r="E36" s="388"/>
      <c r="F36" s="389"/>
      <c r="G36" s="389"/>
      <c r="H36" s="390"/>
      <c r="I36" s="61"/>
      <c r="J36" s="60">
        <v>17</v>
      </c>
      <c r="K36" s="356"/>
      <c r="L36" s="357"/>
      <c r="M36" s="119"/>
      <c r="N36" s="3"/>
    </row>
    <row r="37" spans="1:14">
      <c r="A37" s="26">
        <v>18</v>
      </c>
      <c r="B37" s="60"/>
      <c r="C37" s="66"/>
      <c r="D37" s="60">
        <v>18</v>
      </c>
      <c r="E37" s="353"/>
      <c r="F37" s="354"/>
      <c r="G37" s="354"/>
      <c r="H37" s="355"/>
      <c r="I37" s="60"/>
      <c r="J37" s="60">
        <v>18</v>
      </c>
      <c r="K37" s="356"/>
      <c r="L37" s="357"/>
      <c r="M37" s="119"/>
      <c r="N37" s="3"/>
    </row>
    <row r="38" spans="1:14">
      <c r="A38" s="26">
        <v>19</v>
      </c>
      <c r="B38" s="60"/>
      <c r="C38" s="66"/>
      <c r="D38" s="60">
        <v>19</v>
      </c>
      <c r="E38" s="353"/>
      <c r="F38" s="354"/>
      <c r="G38" s="354"/>
      <c r="H38" s="355"/>
      <c r="I38" s="60"/>
      <c r="J38" s="60">
        <v>19</v>
      </c>
      <c r="K38" s="356"/>
      <c r="L38" s="357"/>
      <c r="M38" s="119"/>
      <c r="N38" s="3"/>
    </row>
    <row r="39" spans="1:14">
      <c r="A39" s="26">
        <v>20</v>
      </c>
      <c r="B39" s="61"/>
      <c r="C39" s="66"/>
      <c r="D39" s="60">
        <v>20</v>
      </c>
      <c r="E39" s="353"/>
      <c r="F39" s="354"/>
      <c r="G39" s="354"/>
      <c r="H39" s="355"/>
      <c r="I39" s="60"/>
      <c r="J39" s="60">
        <v>20</v>
      </c>
      <c r="K39" s="356"/>
      <c r="L39" s="357"/>
      <c r="M39" s="119"/>
      <c r="N39" s="3"/>
    </row>
    <row r="40" spans="1:14">
      <c r="A40" s="26">
        <v>21</v>
      </c>
      <c r="B40" s="61"/>
      <c r="C40" s="66"/>
      <c r="D40" s="60">
        <v>21</v>
      </c>
      <c r="E40" s="353"/>
      <c r="F40" s="354"/>
      <c r="G40" s="354"/>
      <c r="H40" s="355"/>
      <c r="I40" s="60"/>
      <c r="J40" s="60">
        <v>21</v>
      </c>
      <c r="K40" s="356"/>
      <c r="L40" s="357"/>
      <c r="M40" s="119"/>
      <c r="N40" s="3"/>
    </row>
    <row r="41" spans="1:14">
      <c r="A41" s="26">
        <v>22</v>
      </c>
      <c r="B41" s="61"/>
      <c r="C41" s="66"/>
      <c r="D41" s="60">
        <v>22</v>
      </c>
      <c r="E41" s="353"/>
      <c r="F41" s="354"/>
      <c r="G41" s="354"/>
      <c r="H41" s="355"/>
      <c r="I41" s="60"/>
      <c r="J41" s="60">
        <v>22</v>
      </c>
      <c r="K41" s="356"/>
      <c r="L41" s="357"/>
      <c r="M41" s="119"/>
      <c r="N41" s="3"/>
    </row>
    <row r="42" spans="1:14">
      <c r="A42" s="26">
        <v>23</v>
      </c>
      <c r="B42" s="61"/>
      <c r="C42" s="66"/>
      <c r="D42" s="60">
        <v>23</v>
      </c>
      <c r="E42" s="353"/>
      <c r="F42" s="354"/>
      <c r="G42" s="354"/>
      <c r="H42" s="355"/>
      <c r="I42" s="60"/>
      <c r="J42" s="60">
        <v>23</v>
      </c>
      <c r="K42" s="356"/>
      <c r="L42" s="357"/>
      <c r="M42" s="119"/>
      <c r="N42" s="3"/>
    </row>
    <row r="43" spans="1:14">
      <c r="A43" s="26">
        <v>24</v>
      </c>
      <c r="B43" s="61"/>
      <c r="C43" s="66"/>
      <c r="D43" s="60">
        <v>24</v>
      </c>
      <c r="E43" s="353"/>
      <c r="F43" s="354"/>
      <c r="G43" s="354"/>
      <c r="H43" s="355"/>
      <c r="I43" s="60"/>
      <c r="J43" s="60">
        <v>24</v>
      </c>
      <c r="K43" s="356"/>
      <c r="L43" s="357"/>
      <c r="M43" s="119"/>
      <c r="N43" s="3"/>
    </row>
    <row r="44" spans="1:14" ht="6.75" customHeight="1" thickBot="1">
      <c r="A44" s="127"/>
      <c r="B44" s="128"/>
      <c r="C44" s="129"/>
      <c r="D44" s="129"/>
      <c r="E44" s="129"/>
      <c r="F44" s="129"/>
      <c r="G44" s="129"/>
      <c r="H44" s="129"/>
      <c r="I44" s="129"/>
      <c r="J44" s="129"/>
      <c r="K44" s="130"/>
      <c r="L44" s="121"/>
      <c r="M44" s="117"/>
      <c r="N44" s="3"/>
    </row>
    <row r="45" spans="1:14" ht="28.5" thickBot="1">
      <c r="A45" s="9"/>
      <c r="B45" s="384" t="s">
        <v>42</v>
      </c>
      <c r="C45" s="384"/>
      <c r="D45" s="384"/>
      <c r="E45" s="384"/>
      <c r="F45" s="384"/>
      <c r="G45" s="384"/>
      <c r="H45" s="82" t="s">
        <v>87</v>
      </c>
      <c r="I45" s="83"/>
      <c r="J45" s="414" t="s">
        <v>89</v>
      </c>
      <c r="K45" s="414"/>
      <c r="L45" s="415">
        <f ca="1">TODAY()</f>
        <v>43313</v>
      </c>
      <c r="M45" s="416"/>
      <c r="N45" s="3"/>
    </row>
    <row r="46" spans="1:14" ht="19.5" thickBot="1">
      <c r="A46" s="10" t="s">
        <v>46</v>
      </c>
      <c r="B46" s="10" t="s">
        <v>47</v>
      </c>
      <c r="C46" s="11" t="s">
        <v>48</v>
      </c>
      <c r="D46" s="10" t="s">
        <v>49</v>
      </c>
      <c r="E46" s="10" t="s">
        <v>50</v>
      </c>
      <c r="F46" s="10" t="s">
        <v>51</v>
      </c>
      <c r="G46" s="10" t="s">
        <v>52</v>
      </c>
      <c r="H46" s="50" t="s">
        <v>53</v>
      </c>
      <c r="I46" s="50" t="s">
        <v>54</v>
      </c>
      <c r="J46" s="50" t="s">
        <v>55</v>
      </c>
      <c r="K46" s="10" t="s">
        <v>56</v>
      </c>
      <c r="L46" s="11" t="s">
        <v>57</v>
      </c>
      <c r="M46" s="10" t="s">
        <v>58</v>
      </c>
      <c r="N46" s="3"/>
    </row>
    <row r="47" spans="1:14">
      <c r="A47" s="12">
        <v>1</v>
      </c>
      <c r="B47" s="13" t="s">
        <v>86</v>
      </c>
      <c r="C47" s="118" t="s">
        <v>60</v>
      </c>
      <c r="D47" s="14" t="s">
        <v>10</v>
      </c>
      <c r="E47" s="14" t="s">
        <v>10</v>
      </c>
      <c r="F47" s="14" t="s">
        <v>140</v>
      </c>
      <c r="G47" s="15"/>
      <c r="H47" s="16"/>
      <c r="I47" s="14"/>
      <c r="J47" s="14"/>
      <c r="K47" s="14"/>
      <c r="L47" s="15"/>
      <c r="M47" s="17"/>
      <c r="N47" s="3"/>
    </row>
    <row r="48" spans="1:14">
      <c r="A48" s="19">
        <v>2</v>
      </c>
      <c r="B48" s="13"/>
      <c r="C48" s="118"/>
      <c r="D48" s="14"/>
      <c r="E48" s="14"/>
      <c r="F48" s="15"/>
      <c r="G48" s="15"/>
      <c r="H48" s="16"/>
      <c r="I48" s="14"/>
      <c r="J48" s="14"/>
      <c r="K48" s="14"/>
      <c r="L48" s="15"/>
      <c r="M48" s="17"/>
      <c r="N48" s="3"/>
    </row>
    <row r="49" spans="1:14" ht="18.75" customHeight="1">
      <c r="A49" s="19">
        <v>3</v>
      </c>
      <c r="B49" s="13"/>
      <c r="C49" s="118"/>
      <c r="D49" s="14"/>
      <c r="E49" s="14"/>
      <c r="F49" s="14"/>
      <c r="G49" s="15"/>
      <c r="H49" s="20"/>
      <c r="I49" s="21"/>
      <c r="J49" s="14"/>
      <c r="K49" s="14"/>
      <c r="L49" s="15"/>
      <c r="M49" s="17"/>
      <c r="N49" s="3"/>
    </row>
    <row r="50" spans="1:14" ht="19.5" customHeight="1">
      <c r="A50" s="19">
        <v>4</v>
      </c>
      <c r="B50" s="13"/>
      <c r="C50" s="118"/>
      <c r="D50" s="14"/>
      <c r="E50" s="14"/>
      <c r="F50" s="14"/>
      <c r="G50" s="15"/>
      <c r="H50" s="20"/>
      <c r="I50" s="21"/>
      <c r="J50" s="14"/>
      <c r="K50" s="14"/>
      <c r="L50" s="15"/>
      <c r="M50" s="17"/>
      <c r="N50" s="3"/>
    </row>
    <row r="51" spans="1:14">
      <c r="A51" s="19">
        <v>5</v>
      </c>
      <c r="B51" s="13"/>
      <c r="C51" s="118"/>
      <c r="D51" s="14"/>
      <c r="E51" s="14"/>
      <c r="F51" s="14"/>
      <c r="G51" s="15"/>
      <c r="H51" s="20"/>
      <c r="I51" s="21"/>
      <c r="J51" s="14"/>
      <c r="K51" s="14"/>
      <c r="L51" s="15"/>
      <c r="M51" s="17"/>
      <c r="N51" s="3"/>
    </row>
    <row r="52" spans="1:14">
      <c r="A52" s="19">
        <v>6</v>
      </c>
      <c r="B52" s="13"/>
      <c r="C52" s="118"/>
      <c r="D52" s="14"/>
      <c r="E52" s="14"/>
      <c r="F52" s="14"/>
      <c r="G52" s="15"/>
      <c r="H52" s="20"/>
      <c r="I52" s="21"/>
      <c r="J52" s="14"/>
      <c r="K52" s="14"/>
      <c r="L52" s="15"/>
      <c r="M52" s="17"/>
      <c r="N52" s="3"/>
    </row>
    <row r="53" spans="1:14">
      <c r="A53" s="19">
        <v>7</v>
      </c>
      <c r="B53" s="13"/>
      <c r="C53" s="118"/>
      <c r="D53" s="14"/>
      <c r="E53" s="14"/>
      <c r="F53" s="14"/>
      <c r="G53" s="15"/>
      <c r="H53" s="20"/>
      <c r="I53" s="21"/>
      <c r="J53" s="14"/>
      <c r="K53" s="14"/>
      <c r="L53" s="15"/>
      <c r="M53" s="17"/>
      <c r="N53" s="3"/>
    </row>
    <row r="54" spans="1:14">
      <c r="A54" s="19">
        <v>8</v>
      </c>
      <c r="B54" s="13"/>
      <c r="C54" s="118"/>
      <c r="D54" s="14"/>
      <c r="E54" s="14"/>
      <c r="F54" s="14"/>
      <c r="G54" s="15"/>
      <c r="H54" s="16"/>
      <c r="I54" s="14"/>
      <c r="J54" s="14"/>
      <c r="K54" s="14"/>
      <c r="L54" s="15"/>
      <c r="M54" s="17"/>
      <c r="N54" s="3"/>
    </row>
    <row r="55" spans="1:14">
      <c r="A55" s="19">
        <v>9</v>
      </c>
      <c r="B55" s="13"/>
      <c r="C55" s="118"/>
      <c r="D55" s="14"/>
      <c r="E55" s="14"/>
      <c r="F55" s="15"/>
      <c r="G55" s="15"/>
      <c r="H55" s="16"/>
      <c r="I55" s="14"/>
      <c r="J55" s="14"/>
      <c r="K55" s="14"/>
      <c r="L55" s="15"/>
      <c r="M55" s="17"/>
      <c r="N55" s="3"/>
    </row>
    <row r="56" spans="1:14">
      <c r="A56" s="19">
        <v>10</v>
      </c>
      <c r="B56" s="13"/>
      <c r="C56" s="118"/>
      <c r="D56" s="14"/>
      <c r="E56" s="14"/>
      <c r="F56" s="15"/>
      <c r="G56" s="15"/>
      <c r="H56" s="16"/>
      <c r="I56" s="14"/>
      <c r="J56" s="14"/>
      <c r="K56" s="14"/>
      <c r="L56" s="15"/>
      <c r="M56" s="17"/>
      <c r="N56" s="3"/>
    </row>
    <row r="57" spans="1:14">
      <c r="A57" s="19">
        <v>11</v>
      </c>
      <c r="B57" s="13"/>
      <c r="C57" s="118"/>
      <c r="D57" s="14"/>
      <c r="E57" s="14"/>
      <c r="F57" s="15"/>
      <c r="G57" s="15"/>
      <c r="H57" s="16"/>
      <c r="I57" s="14"/>
      <c r="J57" s="14"/>
      <c r="K57" s="14"/>
      <c r="L57" s="15"/>
      <c r="M57" s="17"/>
      <c r="N57" s="3"/>
    </row>
    <row r="58" spans="1:14">
      <c r="A58" s="19">
        <v>12</v>
      </c>
      <c r="B58" s="13"/>
      <c r="C58" s="118"/>
      <c r="D58" s="14"/>
      <c r="E58" s="14"/>
      <c r="F58" s="15"/>
      <c r="G58" s="15"/>
      <c r="H58" s="16"/>
      <c r="I58" s="14"/>
      <c r="J58" s="14"/>
      <c r="K58" s="14"/>
      <c r="L58" s="15"/>
      <c r="M58" s="17"/>
      <c r="N58" s="3"/>
    </row>
    <row r="59" spans="1:14">
      <c r="A59" s="19">
        <v>13</v>
      </c>
      <c r="B59" s="13"/>
      <c r="C59" s="118"/>
      <c r="D59" s="14"/>
      <c r="E59" s="14"/>
      <c r="F59" s="15"/>
      <c r="G59" s="15"/>
      <c r="H59" s="16"/>
      <c r="I59" s="14"/>
      <c r="J59" s="14"/>
      <c r="K59" s="14"/>
      <c r="L59" s="15"/>
      <c r="M59" s="17"/>
      <c r="N59" s="3"/>
    </row>
    <row r="60" spans="1:14">
      <c r="A60" s="19">
        <v>14</v>
      </c>
      <c r="B60" s="13"/>
      <c r="C60" s="118"/>
      <c r="D60" s="14"/>
      <c r="E60" s="14"/>
      <c r="F60" s="15"/>
      <c r="G60" s="15"/>
      <c r="H60" s="16"/>
      <c r="I60" s="14"/>
      <c r="J60" s="14"/>
      <c r="K60" s="14"/>
      <c r="L60" s="15"/>
      <c r="M60" s="17"/>
      <c r="N60" s="3"/>
    </row>
    <row r="61" spans="1:14">
      <c r="A61" s="19">
        <v>15</v>
      </c>
      <c r="B61" s="13"/>
      <c r="C61" s="118"/>
      <c r="D61" s="14"/>
      <c r="E61" s="14"/>
      <c r="F61" s="15"/>
      <c r="G61" s="15"/>
      <c r="H61" s="16"/>
      <c r="I61" s="14"/>
      <c r="J61" s="14"/>
      <c r="K61" s="14"/>
      <c r="L61" s="15"/>
      <c r="M61" s="17"/>
      <c r="N61" s="3"/>
    </row>
    <row r="62" spans="1:14">
      <c r="A62" s="19">
        <v>16</v>
      </c>
      <c r="B62" s="13"/>
      <c r="C62" s="118"/>
      <c r="D62" s="14"/>
      <c r="E62" s="14"/>
      <c r="F62" s="15"/>
      <c r="G62" s="15"/>
      <c r="H62" s="16"/>
      <c r="I62" s="14"/>
      <c r="J62" s="14"/>
      <c r="K62" s="14"/>
      <c r="L62" s="15"/>
      <c r="M62" s="17"/>
      <c r="N62" s="3"/>
    </row>
    <row r="63" spans="1:14">
      <c r="A63" s="19">
        <v>17</v>
      </c>
      <c r="B63" s="13"/>
      <c r="C63" s="118"/>
      <c r="D63" s="14"/>
      <c r="E63" s="14"/>
      <c r="F63" s="15"/>
      <c r="G63" s="15"/>
      <c r="H63" s="16"/>
      <c r="I63" s="14"/>
      <c r="J63" s="14"/>
      <c r="K63" s="14"/>
      <c r="L63" s="15"/>
      <c r="M63" s="17"/>
      <c r="N63" s="3"/>
    </row>
    <row r="64" spans="1:14">
      <c r="A64" s="19">
        <v>18</v>
      </c>
      <c r="B64" s="13"/>
      <c r="C64" s="118"/>
      <c r="D64" s="14"/>
      <c r="E64" s="14"/>
      <c r="F64" s="14"/>
      <c r="G64" s="14"/>
      <c r="H64" s="16"/>
      <c r="I64" s="14"/>
      <c r="J64" s="14"/>
      <c r="K64" s="14"/>
      <c r="L64" s="15"/>
      <c r="M64" s="17"/>
      <c r="N64" s="3"/>
    </row>
    <row r="65" spans="1:14">
      <c r="A65" s="19">
        <v>19</v>
      </c>
      <c r="B65" s="13"/>
      <c r="C65" s="118"/>
      <c r="D65" s="14"/>
      <c r="E65" s="14"/>
      <c r="F65" s="14"/>
      <c r="G65" s="14"/>
      <c r="H65" s="16"/>
      <c r="I65" s="14"/>
      <c r="J65" s="14"/>
      <c r="K65" s="14"/>
      <c r="L65" s="15"/>
      <c r="M65" s="17"/>
      <c r="N65" s="3"/>
    </row>
    <row r="66" spans="1:14">
      <c r="A66" s="19">
        <v>20</v>
      </c>
      <c r="B66" s="13"/>
      <c r="C66" s="118"/>
      <c r="D66" s="14"/>
      <c r="E66" s="14"/>
      <c r="F66" s="14"/>
      <c r="G66" s="14"/>
      <c r="H66" s="16"/>
      <c r="I66" s="14"/>
      <c r="J66" s="14"/>
      <c r="K66" s="14"/>
      <c r="L66" s="15"/>
      <c r="M66" s="17"/>
      <c r="N66" s="3"/>
    </row>
    <row r="67" spans="1:14">
      <c r="A67" s="19">
        <v>21</v>
      </c>
      <c r="B67" s="13"/>
      <c r="C67" s="118"/>
      <c r="D67" s="14"/>
      <c r="E67" s="14"/>
      <c r="F67" s="14"/>
      <c r="G67" s="14"/>
      <c r="H67" s="16"/>
      <c r="I67" s="14"/>
      <c r="J67" s="14"/>
      <c r="K67" s="14"/>
      <c r="L67" s="15"/>
      <c r="M67" s="17"/>
      <c r="N67" s="3"/>
    </row>
    <row r="68" spans="1:14" ht="22.5" thickBot="1">
      <c r="A68" s="9"/>
      <c r="B68" s="107" t="s">
        <v>66</v>
      </c>
      <c r="C68" s="108"/>
      <c r="D68" s="108"/>
      <c r="E68" s="107" t="s">
        <v>67</v>
      </c>
      <c r="F68" s="107"/>
      <c r="G68" s="107"/>
      <c r="H68" s="3"/>
      <c r="I68" s="3"/>
      <c r="J68" s="3"/>
      <c r="K68" s="3"/>
      <c r="L68" s="3"/>
      <c r="M68" s="4"/>
      <c r="N68" s="3"/>
    </row>
    <row r="69" spans="1:14" ht="19.5" thickBot="1">
      <c r="A69" s="10" t="s">
        <v>46</v>
      </c>
      <c r="B69" s="10" t="s">
        <v>47</v>
      </c>
      <c r="C69" s="11" t="s">
        <v>48</v>
      </c>
      <c r="D69" s="10" t="s">
        <v>49</v>
      </c>
      <c r="E69" s="10" t="s">
        <v>50</v>
      </c>
      <c r="F69" s="10" t="s">
        <v>51</v>
      </c>
      <c r="G69" s="10" t="s">
        <v>52</v>
      </c>
      <c r="H69" s="10" t="s">
        <v>53</v>
      </c>
      <c r="I69" s="10" t="s">
        <v>54</v>
      </c>
      <c r="J69" s="10" t="s">
        <v>55</v>
      </c>
      <c r="K69" s="10" t="s">
        <v>56</v>
      </c>
      <c r="L69" s="11" t="s">
        <v>57</v>
      </c>
      <c r="M69" s="10" t="s">
        <v>58</v>
      </c>
      <c r="N69" s="3"/>
    </row>
    <row r="70" spans="1:14">
      <c r="A70" s="18">
        <v>1</v>
      </c>
      <c r="B70" s="13"/>
      <c r="C70" s="51"/>
      <c r="D70" s="13"/>
      <c r="E70" s="13"/>
      <c r="F70" s="13"/>
      <c r="G70" s="22"/>
      <c r="H70" s="19"/>
      <c r="I70" s="23"/>
      <c r="J70" s="23"/>
      <c r="K70" s="118"/>
      <c r="L70" s="13"/>
      <c r="M70" s="22"/>
      <c r="N70" s="3"/>
    </row>
    <row r="71" spans="1:14">
      <c r="A71" s="19">
        <v>2</v>
      </c>
      <c r="B71" s="13"/>
      <c r="C71" s="13"/>
      <c r="D71" s="13"/>
      <c r="E71" s="13"/>
      <c r="F71" s="13"/>
      <c r="G71" s="22"/>
      <c r="H71" s="19"/>
      <c r="I71" s="23"/>
      <c r="J71" s="23"/>
      <c r="K71" s="118"/>
      <c r="L71" s="13"/>
      <c r="M71" s="22"/>
      <c r="N71" s="3"/>
    </row>
    <row r="72" spans="1:14">
      <c r="A72" s="19">
        <v>3</v>
      </c>
      <c r="B72" s="13"/>
      <c r="C72" s="13"/>
      <c r="D72" s="13"/>
      <c r="E72" s="13"/>
      <c r="F72" s="13"/>
      <c r="G72" s="22"/>
      <c r="H72" s="19"/>
      <c r="I72" s="23"/>
      <c r="J72" s="23"/>
      <c r="K72" s="118"/>
      <c r="L72" s="13"/>
      <c r="M72" s="22"/>
      <c r="N72" s="3"/>
    </row>
    <row r="73" spans="1:14">
      <c r="A73" s="19">
        <v>4</v>
      </c>
      <c r="B73" s="13"/>
      <c r="C73" s="13"/>
      <c r="D73" s="24"/>
      <c r="E73" s="24"/>
      <c r="F73" s="24"/>
      <c r="G73" s="22"/>
      <c r="H73" s="19"/>
      <c r="I73" s="118"/>
      <c r="J73" s="118"/>
      <c r="K73" s="13"/>
      <c r="L73" s="13"/>
      <c r="M73" s="22"/>
      <c r="N73" s="3"/>
    </row>
    <row r="74" spans="1:14" ht="22.5" thickBot="1">
      <c r="A74" s="9"/>
      <c r="B74" s="107" t="s">
        <v>72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3"/>
    </row>
    <row r="75" spans="1:14" ht="19.5" thickBot="1">
      <c r="A75" s="67" t="s">
        <v>46</v>
      </c>
      <c r="B75" s="67" t="s">
        <v>47</v>
      </c>
      <c r="C75" s="68" t="s">
        <v>48</v>
      </c>
      <c r="D75" s="373" t="s">
        <v>75</v>
      </c>
      <c r="E75" s="374"/>
      <c r="F75" s="375" t="s">
        <v>76</v>
      </c>
      <c r="G75" s="376"/>
      <c r="H75" s="377" t="s">
        <v>77</v>
      </c>
      <c r="I75" s="373"/>
      <c r="J75" s="373"/>
      <c r="K75" s="373"/>
      <c r="L75" s="373"/>
      <c r="M75" s="378"/>
      <c r="N75" s="3"/>
    </row>
    <row r="76" spans="1:14">
      <c r="A76" s="115">
        <v>1</v>
      </c>
      <c r="B76" s="134"/>
      <c r="C76" s="134"/>
      <c r="D76" s="379"/>
      <c r="E76" s="379"/>
      <c r="F76" s="380"/>
      <c r="G76" s="381"/>
      <c r="H76" s="382"/>
      <c r="I76" s="379"/>
      <c r="J76" s="379"/>
      <c r="K76" s="379"/>
      <c r="L76" s="379"/>
      <c r="M76" s="383"/>
      <c r="N76" s="3"/>
    </row>
    <row r="77" spans="1:14">
      <c r="A77" s="116">
        <v>2</v>
      </c>
      <c r="B77" s="13"/>
      <c r="C77" s="13"/>
      <c r="D77" s="391"/>
      <c r="E77" s="391"/>
      <c r="F77" s="392"/>
      <c r="G77" s="393"/>
      <c r="H77" s="394"/>
      <c r="I77" s="391"/>
      <c r="J77" s="391"/>
      <c r="K77" s="391"/>
      <c r="L77" s="391"/>
      <c r="M77" s="395"/>
      <c r="N77" s="3"/>
    </row>
    <row r="78" spans="1:14" ht="19.5" thickBot="1">
      <c r="A78" s="135">
        <v>3</v>
      </c>
      <c r="B78" s="136"/>
      <c r="C78" s="136"/>
      <c r="D78" s="371"/>
      <c r="E78" s="371"/>
      <c r="F78" s="368"/>
      <c r="G78" s="369"/>
      <c r="H78" s="370"/>
      <c r="I78" s="371"/>
      <c r="J78" s="371"/>
      <c r="K78" s="371"/>
      <c r="L78" s="371"/>
      <c r="M78" s="372"/>
      <c r="N78" s="3"/>
    </row>
    <row r="79" spans="1:14" ht="20.25" customHeight="1" thickBot="1">
      <c r="A79" s="471" t="s">
        <v>191</v>
      </c>
      <c r="B79" s="472"/>
      <c r="C79" s="472"/>
      <c r="D79" s="472"/>
      <c r="E79" s="473"/>
      <c r="F79" s="473"/>
      <c r="G79" s="473"/>
      <c r="H79" s="473"/>
      <c r="I79" s="473"/>
      <c r="J79" s="473"/>
      <c r="K79" s="473"/>
      <c r="L79" s="473"/>
      <c r="M79" s="473"/>
      <c r="N79" s="3"/>
    </row>
    <row r="80" spans="1:14" ht="22.5" thickBot="1">
      <c r="A80" s="363" t="s">
        <v>236</v>
      </c>
      <c r="B80" s="364"/>
      <c r="C80" s="364"/>
      <c r="D80" s="358" t="s">
        <v>238</v>
      </c>
      <c r="E80" s="359"/>
      <c r="F80" s="359"/>
      <c r="G80" s="359"/>
      <c r="H80" s="359"/>
      <c r="I80" s="360"/>
      <c r="J80" s="358" t="s">
        <v>239</v>
      </c>
      <c r="K80" s="359"/>
      <c r="L80" s="359"/>
      <c r="M80" s="360"/>
      <c r="N80" s="3"/>
    </row>
    <row r="81" spans="1:23" ht="26.25" thickBot="1">
      <c r="A81" s="137" t="s">
        <v>233</v>
      </c>
      <c r="B81" s="132" t="s">
        <v>234</v>
      </c>
      <c r="C81" s="131" t="s">
        <v>235</v>
      </c>
      <c r="D81" s="365"/>
      <c r="E81" s="366"/>
      <c r="F81" s="366"/>
      <c r="G81" s="366"/>
      <c r="H81" s="366"/>
      <c r="I81" s="367"/>
      <c r="J81" s="361"/>
      <c r="K81" s="361"/>
      <c r="L81" s="361"/>
      <c r="M81" s="362"/>
      <c r="N81" s="3"/>
    </row>
    <row r="82" spans="1:23" ht="22.5" thickBot="1">
      <c r="A82" s="138"/>
      <c r="B82" s="139"/>
      <c r="C82" s="133"/>
      <c r="D82" s="385"/>
      <c r="E82" s="386"/>
      <c r="F82" s="386"/>
      <c r="G82" s="386"/>
      <c r="H82" s="386"/>
      <c r="I82" s="387"/>
      <c r="J82" s="464"/>
      <c r="K82" s="464"/>
      <c r="L82" s="464"/>
      <c r="M82" s="465"/>
      <c r="N82" s="3"/>
    </row>
    <row r="83" spans="1:23" ht="22.5" thickBot="1">
      <c r="A83" s="474" t="s">
        <v>237</v>
      </c>
      <c r="B83" s="475"/>
      <c r="C83" s="475"/>
      <c r="D83" s="385"/>
      <c r="E83" s="386"/>
      <c r="F83" s="386"/>
      <c r="G83" s="386"/>
      <c r="H83" s="386"/>
      <c r="I83" s="387"/>
      <c r="J83" s="464"/>
      <c r="K83" s="464"/>
      <c r="L83" s="464"/>
      <c r="M83" s="465"/>
      <c r="N83" s="3"/>
    </row>
    <row r="84" spans="1:23" ht="22.5" thickBot="1">
      <c r="A84" s="468" t="s">
        <v>240</v>
      </c>
      <c r="B84" s="469"/>
      <c r="C84" s="140"/>
      <c r="D84" s="385"/>
      <c r="E84" s="386"/>
      <c r="F84" s="386"/>
      <c r="G84" s="386"/>
      <c r="H84" s="386"/>
      <c r="I84" s="387"/>
      <c r="J84" s="464"/>
      <c r="K84" s="464"/>
      <c r="L84" s="464"/>
      <c r="M84" s="465"/>
      <c r="N84" s="3"/>
    </row>
    <row r="85" spans="1:23" ht="22.5" thickBot="1">
      <c r="A85" s="468" t="s">
        <v>241</v>
      </c>
      <c r="B85" s="469"/>
      <c r="C85" s="140"/>
      <c r="D85" s="476"/>
      <c r="E85" s="477"/>
      <c r="F85" s="477"/>
      <c r="G85" s="477"/>
      <c r="H85" s="477"/>
      <c r="I85" s="478"/>
      <c r="J85" s="466"/>
      <c r="K85" s="466"/>
      <c r="L85" s="466"/>
      <c r="M85" s="467"/>
      <c r="N85" s="3"/>
    </row>
    <row r="86" spans="1:23" ht="23.25">
      <c r="A86" s="9"/>
      <c r="B86" s="463" t="s">
        <v>81</v>
      </c>
      <c r="C86" s="463"/>
      <c r="D86" s="3"/>
      <c r="E86" s="3"/>
      <c r="F86" s="3"/>
      <c r="G86" s="3"/>
      <c r="H86" s="3"/>
      <c r="I86" s="3"/>
      <c r="J86" s="3"/>
      <c r="K86" s="463" t="s">
        <v>152</v>
      </c>
      <c r="L86" s="463"/>
      <c r="M86" s="4"/>
      <c r="N86" s="3"/>
    </row>
    <row r="87" spans="1:23" ht="57.75" customHeight="1">
      <c r="A87" s="470" t="s">
        <v>156</v>
      </c>
      <c r="B87" s="470"/>
      <c r="C87" s="470"/>
      <c r="D87" s="470"/>
      <c r="E87" s="470"/>
      <c r="F87" s="470"/>
      <c r="G87" s="470"/>
      <c r="H87" s="470"/>
      <c r="I87" s="470"/>
      <c r="J87" s="470"/>
      <c r="K87" s="470"/>
      <c r="L87" s="470"/>
      <c r="M87" s="470"/>
      <c r="N87" s="470"/>
      <c r="O87" s="470"/>
      <c r="P87" s="470"/>
      <c r="Q87" s="470"/>
      <c r="R87" s="470"/>
      <c r="S87" s="470"/>
      <c r="T87" s="470"/>
      <c r="U87" s="470"/>
      <c r="V87" s="470"/>
    </row>
    <row r="88" spans="1:23" ht="35.25" customHeight="1">
      <c r="B88" s="58" t="s">
        <v>157</v>
      </c>
      <c r="C88" s="56" t="s">
        <v>2</v>
      </c>
      <c r="D88" s="56" t="s">
        <v>4</v>
      </c>
      <c r="E88" s="56" t="s">
        <v>6</v>
      </c>
      <c r="F88" s="56" t="s">
        <v>95</v>
      </c>
      <c r="G88" s="56" t="s">
        <v>94</v>
      </c>
      <c r="H88" s="56" t="s">
        <v>134</v>
      </c>
      <c r="I88" s="56" t="s">
        <v>135</v>
      </c>
      <c r="J88" s="56" t="s">
        <v>10</v>
      </c>
      <c r="K88" s="56" t="s">
        <v>27</v>
      </c>
      <c r="L88" s="56" t="s">
        <v>30</v>
      </c>
      <c r="M88" s="56" t="s">
        <v>32</v>
      </c>
      <c r="N88" s="56" t="s">
        <v>34</v>
      </c>
      <c r="O88" s="56" t="s">
        <v>136</v>
      </c>
      <c r="P88" s="56" t="s">
        <v>140</v>
      </c>
      <c r="Q88" s="56" t="s">
        <v>104</v>
      </c>
      <c r="R88" s="56" t="s">
        <v>103</v>
      </c>
      <c r="S88" s="56" t="s">
        <v>105</v>
      </c>
      <c r="T88" s="56" t="s">
        <v>102</v>
      </c>
      <c r="U88" s="56" t="s">
        <v>155</v>
      </c>
      <c r="V88" s="56" t="s">
        <v>100</v>
      </c>
      <c r="W88" s="56" t="s">
        <v>19</v>
      </c>
    </row>
    <row r="89" spans="1:23" ht="23.25">
      <c r="B89" s="57" t="s">
        <v>45</v>
      </c>
      <c r="C89" s="59">
        <f t="array" ref="C89">SUM(IF(($B$15:$B$34=$B89)*($D$15:$K$34=C$88),1,0))</f>
        <v>0</v>
      </c>
      <c r="D89" s="59">
        <f t="array" ref="D89">SUM(IF(($B$15:$B$34=$B89)*($D$15:$K$34=D$88),1,0))</f>
        <v>0</v>
      </c>
      <c r="E89" s="59">
        <f t="array" ref="E89">SUM(IF(($B$15:$B$34=$B89)*($D$15:$K$34=E$88),1,0))</f>
        <v>0</v>
      </c>
      <c r="F89" s="59">
        <f t="array" ref="F89">SUM(IF(($B$15:$B$34=$B89)*($D$15:$K$34=F$88),1,0))</f>
        <v>0</v>
      </c>
      <c r="G89" s="59">
        <f t="array" ref="G89">SUM(IF(($B$15:$B$34=$B89)*($D$15:$K$34=G$88),1,0))</f>
        <v>0</v>
      </c>
      <c r="H89" s="59">
        <f t="array" ref="H89">SUM(IF(($B$15:$B$34=$B89)*($D$15:$K$34=H$88),1,0))</f>
        <v>0</v>
      </c>
      <c r="I89" s="59">
        <f t="array" ref="I89">SUM(IF(($B$15:$B$34=$B89)*($D$15:$K$34=I$88),1,0))</f>
        <v>0</v>
      </c>
      <c r="J89" s="59">
        <f t="array" ref="J89">SUM(IF(($B$15:$B$34=$B89)*($D$15:$K$34=J$88),1,0))</f>
        <v>0</v>
      </c>
      <c r="K89" s="59">
        <f t="array" ref="K89">SUM(IF(($B$15:$B$34=$B89)*($D$15:$K$34=K$88),1,0))</f>
        <v>0</v>
      </c>
      <c r="L89" s="59">
        <f t="array" ref="L89">SUM(IF(($B$15:$B$34=$B89)*($D$15:$K$34=L$88),1,0))</f>
        <v>0</v>
      </c>
      <c r="M89" s="59">
        <f t="array" ref="M89">SUM(IF(($B$15:$B$34=$B89)*($D$15:$K$34=M$88),1,0))</f>
        <v>0</v>
      </c>
      <c r="N89" s="59">
        <f t="array" ref="N89">SUM(IF(($B$15:$B$34=$B89)*($D$15:$K$34=N$88),1,0))</f>
        <v>0</v>
      </c>
      <c r="O89" s="59">
        <f t="array" ref="O89">SUM(IF(($B$15:$B$34=$B89)*($D$15:$K$34=O$88),1,0))</f>
        <v>0</v>
      </c>
      <c r="P89" s="59">
        <f t="array" ref="P89">SUM(IF(($B$15:$B$34=$B89)*($D$15:$K$34=P$88),1,0))</f>
        <v>0</v>
      </c>
      <c r="Q89" s="59">
        <f t="array" ref="Q89">SUM(IF(($B$15:$B$34=$B89)*($D$15:$K$34=Q$88),1,0))</f>
        <v>0</v>
      </c>
      <c r="R89" s="59">
        <f t="array" ref="R89">SUM(IF(($B$15:$B$34=$B89)*($D$15:$K$34=R$88),1,0))</f>
        <v>0</v>
      </c>
      <c r="S89" s="59">
        <f t="array" ref="S89">SUM(IF(($B$15:$B$34=$B89)*($D$15:$K$34=S$88),1,0))</f>
        <v>0</v>
      </c>
      <c r="T89" s="59">
        <f t="array" ref="T89">SUM(IF(($B$15:$B$34=$B89)*($D$15:$K$34=T$88),1,0))</f>
        <v>0</v>
      </c>
      <c r="U89" s="59">
        <f t="array" ref="U89">SUM(IF(($B$15:$B$34=$B89)*($D$15:$K$34=U$88),1,0))</f>
        <v>0</v>
      </c>
      <c r="V89" s="59">
        <f t="array" ref="V89">SUM(IF(($B$15:$B$34=$B89)*($D$15:$K$34=V$88),1,0))</f>
        <v>0</v>
      </c>
      <c r="W89" s="64">
        <f>SUM(C89:V89)</f>
        <v>0</v>
      </c>
    </row>
    <row r="90" spans="1:23" ht="23.25">
      <c r="B90" s="57" t="s">
        <v>96</v>
      </c>
      <c r="C90" s="59">
        <f t="array" ref="C90">SUM(IF(($B$15:$B$34=$B90)*($D$15:$K$34=C$88),1,0))</f>
        <v>0</v>
      </c>
      <c r="D90" s="59">
        <f t="array" ref="D90">SUM(IF(($B$15:$B$34=$B90)*($D$15:$K$34=D$88),1,0))</f>
        <v>0</v>
      </c>
      <c r="E90" s="59">
        <f t="array" ref="E90">SUM(IF(($B$15:$B$34=$B90)*($D$15:$K$34=E$88),1,0))</f>
        <v>0</v>
      </c>
      <c r="F90" s="59">
        <f t="array" ref="F90">SUM(IF(($B$15:$B$34=$B90)*($D$15:$K$34=F$88),1,0))</f>
        <v>0</v>
      </c>
      <c r="G90" s="59">
        <f t="array" ref="G90">SUM(IF(($B$15:$B$34=$B90)*($D$15:$K$34=G$88),1,0))</f>
        <v>0</v>
      </c>
      <c r="H90" s="59">
        <f t="array" ref="H90">SUM(IF(($B$15:$B$34=$B90)*($D$15:$K$34=H$88),1,0))</f>
        <v>0</v>
      </c>
      <c r="I90" s="59">
        <f t="array" ref="I90">SUM(IF(($B$15:$B$34=$B90)*($D$15:$K$34=I$88),1,0))</f>
        <v>0</v>
      </c>
      <c r="J90" s="59">
        <f t="array" ref="J90">SUM(IF(($B$15:$B$34=$B90)*($D$15:$K$34=J$88),1,0))</f>
        <v>0</v>
      </c>
      <c r="K90" s="59">
        <f t="array" ref="K90">SUM(IF(($B$15:$B$34=$B90)*($D$15:$K$34=K$88),1,0))</f>
        <v>0</v>
      </c>
      <c r="L90" s="59">
        <f t="array" ref="L90">SUM(IF(($B$15:$B$34=$B90)*($D$15:$K$34=L$88),1,0))</f>
        <v>0</v>
      </c>
      <c r="M90" s="59">
        <f t="array" ref="M90">SUM(IF(($B$15:$B$34=$B90)*($D$15:$K$34=M$88),1,0))</f>
        <v>0</v>
      </c>
      <c r="N90" s="59">
        <f t="array" ref="N90">SUM(IF(($B$15:$B$34=$B90)*($D$15:$K$34=N$88),1,0))</f>
        <v>0</v>
      </c>
      <c r="O90" s="59">
        <f t="array" ref="O90">SUM(IF(($B$15:$B$34=$B90)*($D$15:$K$34=O$88),1,0))</f>
        <v>0</v>
      </c>
      <c r="P90" s="59">
        <f t="array" ref="P90">SUM(IF(($B$15:$B$34=$B90)*($D$15:$K$34=P$88),1,0))</f>
        <v>0</v>
      </c>
      <c r="Q90" s="59">
        <f t="array" ref="Q90">SUM(IF(($B$15:$B$34=$B90)*($D$15:$K$34=Q$88),1,0))</f>
        <v>0</v>
      </c>
      <c r="R90" s="59">
        <f t="array" ref="R90">SUM(IF(($B$15:$B$34=$B90)*($D$15:$K$34=R$88),1,0))</f>
        <v>0</v>
      </c>
      <c r="S90" s="59">
        <f t="array" ref="S90">SUM(IF(($B$15:$B$34=$B90)*($D$15:$K$34=S$88),1,0))</f>
        <v>0</v>
      </c>
      <c r="T90" s="59">
        <f t="array" ref="T90">SUM(IF(($B$15:$B$34=$B90)*($D$15:$K$34=T$88),1,0))</f>
        <v>0</v>
      </c>
      <c r="U90" s="59">
        <f t="array" ref="U90">SUM(IF(($B$15:$B$34=$B90)*($D$15:$K$34=U$88),1,0))</f>
        <v>0</v>
      </c>
      <c r="V90" s="59">
        <f t="array" ref="V90">SUM(IF(($B$15:$B$34=$B90)*($D$15:$K$34=V$88),1,0))</f>
        <v>0</v>
      </c>
      <c r="W90" s="64">
        <f t="shared" ref="W90:W136" si="0">SUM(C90:V90)</f>
        <v>0</v>
      </c>
    </row>
    <row r="91" spans="1:23" ht="23.25">
      <c r="B91" s="57" t="s">
        <v>61</v>
      </c>
      <c r="C91" s="59">
        <f t="array" ref="C91">SUM(IF(($B$15:$B$34=$B91)*($D$15:$K$34=C$88),1,0))</f>
        <v>0</v>
      </c>
      <c r="D91" s="59">
        <f t="array" ref="D91">SUM(IF(($B$15:$B$34=$B91)*($D$15:$K$34=D$88),1,0))</f>
        <v>0</v>
      </c>
      <c r="E91" s="59">
        <f t="array" ref="E91">SUM(IF(($B$15:$B$34=$B91)*($D$15:$K$34=E$88),1,0))</f>
        <v>0</v>
      </c>
      <c r="F91" s="59">
        <f t="array" ref="F91">SUM(IF(($B$15:$B$34=$B91)*($D$15:$K$34=F$88),1,0))</f>
        <v>0</v>
      </c>
      <c r="G91" s="59">
        <f t="array" ref="G91">SUM(IF(($B$15:$B$34=$B91)*($D$15:$K$34=G$88),1,0))</f>
        <v>0</v>
      </c>
      <c r="H91" s="59">
        <f t="array" ref="H91">SUM(IF(($B$15:$B$34=$B91)*($D$15:$K$34=H$88),1,0))</f>
        <v>0</v>
      </c>
      <c r="I91" s="59">
        <f t="array" ref="I91">SUM(IF(($B$15:$B$34=$B91)*($D$15:$K$34=I$88),1,0))</f>
        <v>0</v>
      </c>
      <c r="J91" s="59">
        <f t="array" ref="J91">SUM(IF(($B$15:$B$34=$B91)*($D$15:$K$34=J$88),1,0))</f>
        <v>0</v>
      </c>
      <c r="K91" s="59">
        <f t="array" ref="K91">SUM(IF(($B$15:$B$34=$B91)*($D$15:$K$34=K$88),1,0))</f>
        <v>0</v>
      </c>
      <c r="L91" s="59">
        <f t="array" ref="L91">SUM(IF(($B$15:$B$34=$B91)*($D$15:$K$34=L$88),1,0))</f>
        <v>0</v>
      </c>
      <c r="M91" s="59">
        <f t="array" ref="M91">SUM(IF(($B$15:$B$34=$B91)*($D$15:$K$34=M$88),1,0))</f>
        <v>0</v>
      </c>
      <c r="N91" s="59">
        <f t="array" ref="N91">SUM(IF(($B$15:$B$34=$B91)*($D$15:$K$34=N$88),1,0))</f>
        <v>0</v>
      </c>
      <c r="O91" s="59">
        <f t="array" ref="O91">SUM(IF(($B$15:$B$34=$B91)*($D$15:$K$34=O$88),1,0))</f>
        <v>0</v>
      </c>
      <c r="P91" s="59">
        <f t="array" ref="P91">SUM(IF(($B$15:$B$34=$B91)*($D$15:$K$34=P$88),1,0))</f>
        <v>0</v>
      </c>
      <c r="Q91" s="59">
        <f t="array" ref="Q91">SUM(IF(($B$15:$B$34=$B91)*($D$15:$K$34=Q$88),1,0))</f>
        <v>0</v>
      </c>
      <c r="R91" s="59">
        <f t="array" ref="R91">SUM(IF(($B$15:$B$34=$B91)*($D$15:$K$34=R$88),1,0))</f>
        <v>0</v>
      </c>
      <c r="S91" s="59">
        <f t="array" ref="S91">SUM(IF(($B$15:$B$34=$B91)*($D$15:$K$34=S$88),1,0))</f>
        <v>0</v>
      </c>
      <c r="T91" s="59">
        <f t="array" ref="T91">SUM(IF(($B$15:$B$34=$B91)*($D$15:$K$34=T$88),1,0))</f>
        <v>0</v>
      </c>
      <c r="U91" s="59">
        <f t="array" ref="U91">SUM(IF(($B$15:$B$34=$B91)*($D$15:$K$34=U$88),1,0))</f>
        <v>0</v>
      </c>
      <c r="V91" s="59">
        <f t="array" ref="V91">SUM(IF(($B$15:$B$34=$B91)*($D$15:$K$34=V$88),1,0))</f>
        <v>0</v>
      </c>
      <c r="W91" s="64">
        <f t="shared" si="0"/>
        <v>0</v>
      </c>
    </row>
    <row r="92" spans="1:23" ht="23.25">
      <c r="B92" s="57" t="s">
        <v>62</v>
      </c>
      <c r="C92" s="59">
        <f t="array" ref="C92">SUM(IF(($B$15:$B$34=$B92)*($D$15:$K$34=C$88),1,0))</f>
        <v>0</v>
      </c>
      <c r="D92" s="59">
        <f t="array" ref="D92">SUM(IF(($B$15:$B$34=$B92)*($D$15:$K$34=D$88),1,0))</f>
        <v>0</v>
      </c>
      <c r="E92" s="59">
        <f t="array" ref="E92">SUM(IF(($B$15:$B$34=$B92)*($D$15:$K$34=E$88),1,0))</f>
        <v>0</v>
      </c>
      <c r="F92" s="59">
        <f t="array" ref="F92">SUM(IF(($B$15:$B$34=$B92)*($D$15:$K$34=F$88),1,0))</f>
        <v>0</v>
      </c>
      <c r="G92" s="59">
        <f t="array" ref="G92">SUM(IF(($B$15:$B$34=$B92)*($D$15:$K$34=G$88),1,0))</f>
        <v>0</v>
      </c>
      <c r="H92" s="59">
        <f t="array" ref="H92">SUM(IF(($B$15:$B$34=$B92)*($D$15:$K$34=H$88),1,0))</f>
        <v>0</v>
      </c>
      <c r="I92" s="59">
        <f t="array" ref="I92">SUM(IF(($B$15:$B$34=$B92)*($D$15:$K$34=I$88),1,0))</f>
        <v>0</v>
      </c>
      <c r="J92" s="59">
        <f t="array" ref="J92">SUM(IF(($B$15:$B$34=$B92)*($D$15:$K$34=J$88),1,0))</f>
        <v>0</v>
      </c>
      <c r="K92" s="59">
        <f t="array" ref="K92">SUM(IF(($B$15:$B$34=$B92)*($D$15:$K$34=K$88),1,0))</f>
        <v>0</v>
      </c>
      <c r="L92" s="59">
        <f t="array" ref="L92">SUM(IF(($B$15:$B$34=$B92)*($D$15:$K$34=L$88),1,0))</f>
        <v>0</v>
      </c>
      <c r="M92" s="59">
        <f t="array" ref="M92">SUM(IF(($B$15:$B$34=$B92)*($D$15:$K$34=M$88),1,0))</f>
        <v>0</v>
      </c>
      <c r="N92" s="59">
        <f t="array" ref="N92">SUM(IF(($B$15:$B$34=$B92)*($D$15:$K$34=N$88),1,0))</f>
        <v>0</v>
      </c>
      <c r="O92" s="59">
        <f t="array" ref="O92">SUM(IF(($B$15:$B$34=$B92)*($D$15:$K$34=O$88),1,0))</f>
        <v>0</v>
      </c>
      <c r="P92" s="59">
        <f t="array" ref="P92">SUM(IF(($B$15:$B$34=$B92)*($D$15:$K$34=P$88),1,0))</f>
        <v>0</v>
      </c>
      <c r="Q92" s="59">
        <f t="array" ref="Q92">SUM(IF(($B$15:$B$34=$B92)*($D$15:$K$34=Q$88),1,0))</f>
        <v>0</v>
      </c>
      <c r="R92" s="59">
        <f t="array" ref="R92">SUM(IF(($B$15:$B$34=$B92)*($D$15:$K$34=R$88),1,0))</f>
        <v>0</v>
      </c>
      <c r="S92" s="59">
        <f t="array" ref="S92">SUM(IF(($B$15:$B$34=$B92)*($D$15:$K$34=S$88),1,0))</f>
        <v>0</v>
      </c>
      <c r="T92" s="59">
        <f t="array" ref="T92">SUM(IF(($B$15:$B$34=$B92)*($D$15:$K$34=T$88),1,0))</f>
        <v>0</v>
      </c>
      <c r="U92" s="59">
        <f t="array" ref="U92">SUM(IF(($B$15:$B$34=$B92)*($D$15:$K$34=U$88),1,0))</f>
        <v>0</v>
      </c>
      <c r="V92" s="59">
        <f t="array" ref="V92">SUM(IF(($B$15:$B$34=$B92)*($D$15:$K$34=V$88),1,0))</f>
        <v>0</v>
      </c>
      <c r="W92" s="64">
        <f t="shared" si="0"/>
        <v>0</v>
      </c>
    </row>
    <row r="93" spans="1:23" ht="23.25">
      <c r="B93" s="57" t="s">
        <v>63</v>
      </c>
      <c r="C93" s="59">
        <f t="array" ref="C93">SUM(IF(($B$15:$B$34=$B93)*($D$15:$K$34=C$88),1,0))</f>
        <v>0</v>
      </c>
      <c r="D93" s="59">
        <f t="array" ref="D93">SUM(IF(($B$15:$B$34=$B93)*($D$15:$K$34=D$88),1,0))</f>
        <v>0</v>
      </c>
      <c r="E93" s="59">
        <f t="array" ref="E93">SUM(IF(($B$15:$B$34=$B93)*($D$15:$K$34=E$88),1,0))</f>
        <v>0</v>
      </c>
      <c r="F93" s="59">
        <f t="array" ref="F93">SUM(IF(($B$15:$B$34=$B93)*($D$15:$K$34=F$88),1,0))</f>
        <v>0</v>
      </c>
      <c r="G93" s="59">
        <f t="array" ref="G93">SUM(IF(($B$15:$B$34=$B93)*($D$15:$K$34=G$88),1,0))</f>
        <v>0</v>
      </c>
      <c r="H93" s="59">
        <f t="array" ref="H93">SUM(IF(($B$15:$B$34=$B93)*($D$15:$K$34=H$88),1,0))</f>
        <v>0</v>
      </c>
      <c r="I93" s="59">
        <f t="array" ref="I93">SUM(IF(($B$15:$B$34=$B93)*($D$15:$K$34=I$88),1,0))</f>
        <v>0</v>
      </c>
      <c r="J93" s="59">
        <f t="array" ref="J93">SUM(IF(($B$15:$B$34=$B93)*($D$15:$K$34=J$88),1,0))</f>
        <v>0</v>
      </c>
      <c r="K93" s="59">
        <f t="array" ref="K93">SUM(IF(($B$15:$B$34=$B93)*($D$15:$K$34=K$88),1,0))</f>
        <v>0</v>
      </c>
      <c r="L93" s="59">
        <f t="array" ref="L93">SUM(IF(($B$15:$B$34=$B93)*($D$15:$K$34=L$88),1,0))</f>
        <v>0</v>
      </c>
      <c r="M93" s="59">
        <f t="array" ref="M93">SUM(IF(($B$15:$B$34=$B93)*($D$15:$K$34=M$88),1,0))</f>
        <v>0</v>
      </c>
      <c r="N93" s="59">
        <f t="array" ref="N93">SUM(IF(($B$15:$B$34=$B93)*($D$15:$K$34=N$88),1,0))</f>
        <v>0</v>
      </c>
      <c r="O93" s="59">
        <f t="array" ref="O93">SUM(IF(($B$15:$B$34=$B93)*($D$15:$K$34=O$88),1,0))</f>
        <v>0</v>
      </c>
      <c r="P93" s="59">
        <f t="array" ref="P93">SUM(IF(($B$15:$B$34=$B93)*($D$15:$K$34=P$88),1,0))</f>
        <v>0</v>
      </c>
      <c r="Q93" s="59">
        <f t="array" ref="Q93">SUM(IF(($B$15:$B$34=$B93)*($D$15:$K$34=Q$88),1,0))</f>
        <v>0</v>
      </c>
      <c r="R93" s="59">
        <f t="array" ref="R93">SUM(IF(($B$15:$B$34=$B93)*($D$15:$K$34=R$88),1,0))</f>
        <v>0</v>
      </c>
      <c r="S93" s="59">
        <f t="array" ref="S93">SUM(IF(($B$15:$B$34=$B93)*($D$15:$K$34=S$88),1,0))</f>
        <v>0</v>
      </c>
      <c r="T93" s="59">
        <f t="array" ref="T93">SUM(IF(($B$15:$B$34=$B93)*($D$15:$K$34=T$88),1,0))</f>
        <v>0</v>
      </c>
      <c r="U93" s="59">
        <f t="array" ref="U93">SUM(IF(($B$15:$B$34=$B93)*($D$15:$K$34=U$88),1,0))</f>
        <v>0</v>
      </c>
      <c r="V93" s="59">
        <f t="array" ref="V93">SUM(IF(($B$15:$B$34=$B93)*($D$15:$K$34=V$88),1,0))</f>
        <v>0</v>
      </c>
      <c r="W93" s="64">
        <f t="shared" si="0"/>
        <v>0</v>
      </c>
    </row>
    <row r="94" spans="1:23" ht="23.25">
      <c r="B94" s="57" t="s">
        <v>69</v>
      </c>
      <c r="C94" s="59">
        <f t="array" ref="C94">SUM(IF(($B$15:$B$34=$B94)*($D$15:$K$34=C$88),1,0))</f>
        <v>0</v>
      </c>
      <c r="D94" s="59">
        <f t="array" ref="D94">SUM(IF(($B$15:$B$34=$B94)*($D$15:$K$34=D$88),1,0))</f>
        <v>0</v>
      </c>
      <c r="E94" s="59">
        <f t="array" ref="E94">SUM(IF(($B$15:$B$34=$B94)*($D$15:$K$34=E$88),1,0))</f>
        <v>0</v>
      </c>
      <c r="F94" s="59">
        <f t="array" ref="F94">SUM(IF(($B$15:$B$34=$B94)*($D$15:$K$34=F$88),1,0))</f>
        <v>0</v>
      </c>
      <c r="G94" s="59">
        <f t="array" ref="G94">SUM(IF(($B$15:$B$34=$B94)*($D$15:$K$34=G$88),1,0))</f>
        <v>0</v>
      </c>
      <c r="H94" s="59">
        <f t="array" ref="H94">SUM(IF(($B$15:$B$34=$B94)*($D$15:$K$34=H$88),1,0))</f>
        <v>0</v>
      </c>
      <c r="I94" s="59">
        <f t="array" ref="I94">SUM(IF(($B$15:$B$34=$B94)*($D$15:$K$34=I$88),1,0))</f>
        <v>0</v>
      </c>
      <c r="J94" s="59">
        <f t="array" ref="J94">SUM(IF(($B$15:$B$34=$B94)*($D$15:$K$34=J$88),1,0))</f>
        <v>0</v>
      </c>
      <c r="K94" s="59">
        <f t="array" ref="K94">SUM(IF(($B$15:$B$34=$B94)*($D$15:$K$34=K$88),1,0))</f>
        <v>0</v>
      </c>
      <c r="L94" s="59">
        <f t="array" ref="L94">SUM(IF(($B$15:$B$34=$B94)*($D$15:$K$34=L$88),1,0))</f>
        <v>0</v>
      </c>
      <c r="M94" s="59">
        <f t="array" ref="M94">SUM(IF(($B$15:$B$34=$B94)*($D$15:$K$34=M$88),1,0))</f>
        <v>0</v>
      </c>
      <c r="N94" s="59">
        <f t="array" ref="N94">SUM(IF(($B$15:$B$34=$B94)*($D$15:$K$34=N$88),1,0))</f>
        <v>0</v>
      </c>
      <c r="O94" s="59">
        <f t="array" ref="O94">SUM(IF(($B$15:$B$34=$B94)*($D$15:$K$34=O$88),1,0))</f>
        <v>0</v>
      </c>
      <c r="P94" s="59">
        <f t="array" ref="P94">SUM(IF(($B$15:$B$34=$B94)*($D$15:$K$34=P$88),1,0))</f>
        <v>0</v>
      </c>
      <c r="Q94" s="59">
        <f t="array" ref="Q94">SUM(IF(($B$15:$B$34=$B94)*($D$15:$K$34=Q$88),1,0))</f>
        <v>0</v>
      </c>
      <c r="R94" s="59">
        <f t="array" ref="R94">SUM(IF(($B$15:$B$34=$B94)*($D$15:$K$34=R$88),1,0))</f>
        <v>0</v>
      </c>
      <c r="S94" s="59">
        <f t="array" ref="S94">SUM(IF(($B$15:$B$34=$B94)*($D$15:$K$34=S$88),1,0))</f>
        <v>0</v>
      </c>
      <c r="T94" s="59">
        <f t="array" ref="T94">SUM(IF(($B$15:$B$34=$B94)*($D$15:$K$34=T$88),1,0))</f>
        <v>0</v>
      </c>
      <c r="U94" s="59">
        <f t="array" ref="U94">SUM(IF(($B$15:$B$34=$B94)*($D$15:$K$34=U$88),1,0))</f>
        <v>0</v>
      </c>
      <c r="V94" s="59">
        <f t="array" ref="V94">SUM(IF(($B$15:$B$34=$B94)*($D$15:$K$34=V$88),1,0))</f>
        <v>0</v>
      </c>
      <c r="W94" s="64">
        <f t="shared" si="0"/>
        <v>0</v>
      </c>
    </row>
    <row r="95" spans="1:23" ht="23.25">
      <c r="B95" s="57" t="s">
        <v>70</v>
      </c>
      <c r="C95" s="59">
        <f t="array" ref="C95">SUM(IF(($B$15:$B$34=$B95)*($D$15:$K$34=C$88),1,0))</f>
        <v>0</v>
      </c>
      <c r="D95" s="59">
        <f t="array" ref="D95">SUM(IF(($B$15:$B$34=$B95)*($D$15:$K$34=D$88),1,0))</f>
        <v>0</v>
      </c>
      <c r="E95" s="59">
        <f t="array" ref="E95">SUM(IF(($B$15:$B$34=$B95)*($D$15:$K$34=E$88),1,0))</f>
        <v>0</v>
      </c>
      <c r="F95" s="59">
        <f t="array" ref="F95">SUM(IF(($B$15:$B$34=$B95)*($D$15:$K$34=F$88),1,0))</f>
        <v>0</v>
      </c>
      <c r="G95" s="59">
        <f t="array" ref="G95">SUM(IF(($B$15:$B$34=$B95)*($D$15:$K$34=G$88),1,0))</f>
        <v>0</v>
      </c>
      <c r="H95" s="59">
        <f t="array" ref="H95">SUM(IF(($B$15:$B$34=$B95)*($D$15:$K$34=H$88),1,0))</f>
        <v>0</v>
      </c>
      <c r="I95" s="59">
        <f t="array" ref="I95">SUM(IF(($B$15:$B$34=$B95)*($D$15:$K$34=I$88),1,0))</f>
        <v>0</v>
      </c>
      <c r="J95" s="59">
        <f t="array" ref="J95">SUM(IF(($B$15:$B$34=$B95)*($D$15:$K$34=J$88),1,0))</f>
        <v>0</v>
      </c>
      <c r="K95" s="59">
        <f t="array" ref="K95">SUM(IF(($B$15:$B$34=$B95)*($D$15:$K$34=K$88),1,0))</f>
        <v>0</v>
      </c>
      <c r="L95" s="59">
        <f t="array" ref="L95">SUM(IF(($B$15:$B$34=$B95)*($D$15:$K$34=L$88),1,0))</f>
        <v>0</v>
      </c>
      <c r="M95" s="59">
        <f t="array" ref="M95">SUM(IF(($B$15:$B$34=$B95)*($D$15:$K$34=M$88),1,0))</f>
        <v>0</v>
      </c>
      <c r="N95" s="59">
        <f t="array" ref="N95">SUM(IF(($B$15:$B$34=$B95)*($D$15:$K$34=N$88),1,0))</f>
        <v>0</v>
      </c>
      <c r="O95" s="59">
        <f t="array" ref="O95">SUM(IF(($B$15:$B$34=$B95)*($D$15:$K$34=O$88),1,0))</f>
        <v>0</v>
      </c>
      <c r="P95" s="59">
        <f t="array" ref="P95">SUM(IF(($B$15:$B$34=$B95)*($D$15:$K$34=P$88),1,0))</f>
        <v>0</v>
      </c>
      <c r="Q95" s="59">
        <f t="array" ref="Q95">SUM(IF(($B$15:$B$34=$B95)*($D$15:$K$34=Q$88),1,0))</f>
        <v>0</v>
      </c>
      <c r="R95" s="59">
        <f t="array" ref="R95">SUM(IF(($B$15:$B$34=$B95)*($D$15:$K$34=R$88),1,0))</f>
        <v>0</v>
      </c>
      <c r="S95" s="59">
        <f t="array" ref="S95">SUM(IF(($B$15:$B$34=$B95)*($D$15:$K$34=S$88),1,0))</f>
        <v>0</v>
      </c>
      <c r="T95" s="59">
        <f t="array" ref="T95">SUM(IF(($B$15:$B$34=$B95)*($D$15:$K$34=T$88),1,0))</f>
        <v>0</v>
      </c>
      <c r="U95" s="59">
        <f t="array" ref="U95">SUM(IF(($B$15:$B$34=$B95)*($D$15:$K$34=U$88),1,0))</f>
        <v>0</v>
      </c>
      <c r="V95" s="59">
        <f t="array" ref="V95">SUM(IF(($B$15:$B$34=$B95)*($D$15:$K$34=V$88),1,0))</f>
        <v>0</v>
      </c>
      <c r="W95" s="64">
        <f t="shared" si="0"/>
        <v>0</v>
      </c>
    </row>
    <row r="96" spans="1:23" ht="23.25">
      <c r="B96" s="57" t="s">
        <v>65</v>
      </c>
      <c r="C96" s="59">
        <f t="array" ref="C96">SUM(IF(($B$15:$B$34=$B96)*($D$15:$K$34=C$88),1,0))</f>
        <v>0</v>
      </c>
      <c r="D96" s="59">
        <f t="array" ref="D96">SUM(IF(($B$15:$B$34=$B96)*($D$15:$K$34=D$88),1,0))</f>
        <v>0</v>
      </c>
      <c r="E96" s="59">
        <f t="array" ref="E96">SUM(IF(($B$15:$B$34=$B96)*($D$15:$K$34=E$88),1,0))</f>
        <v>0</v>
      </c>
      <c r="F96" s="59">
        <f t="array" ref="F96">SUM(IF(($B$15:$B$34=$B96)*($D$15:$K$34=F$88),1,0))</f>
        <v>0</v>
      </c>
      <c r="G96" s="59">
        <f t="array" ref="G96">SUM(IF(($B$15:$B$34=$B96)*($D$15:$K$34=G$88),1,0))</f>
        <v>0</v>
      </c>
      <c r="H96" s="59">
        <f t="array" ref="H96">SUM(IF(($B$15:$B$34=$B96)*($D$15:$K$34=H$88),1,0))</f>
        <v>0</v>
      </c>
      <c r="I96" s="59">
        <f t="array" ref="I96">SUM(IF(($B$15:$B$34=$B96)*($D$15:$K$34=I$88),1,0))</f>
        <v>0</v>
      </c>
      <c r="J96" s="59">
        <f t="array" ref="J96">SUM(IF(($B$15:$B$34=$B96)*($D$15:$K$34=J$88),1,0))</f>
        <v>0</v>
      </c>
      <c r="K96" s="59">
        <f t="array" ref="K96">SUM(IF(($B$15:$B$34=$B96)*($D$15:$K$34=K$88),1,0))</f>
        <v>0</v>
      </c>
      <c r="L96" s="59">
        <f t="array" ref="L96">SUM(IF(($B$15:$B$34=$B96)*($D$15:$K$34=L$88),1,0))</f>
        <v>0</v>
      </c>
      <c r="M96" s="59">
        <f t="array" ref="M96">SUM(IF(($B$15:$B$34=$B96)*($D$15:$K$34=M$88),1,0))</f>
        <v>0</v>
      </c>
      <c r="N96" s="59">
        <f t="array" ref="N96">SUM(IF(($B$15:$B$34=$B96)*($D$15:$K$34=N$88),1,0))</f>
        <v>0</v>
      </c>
      <c r="O96" s="59">
        <f t="array" ref="O96">SUM(IF(($B$15:$B$34=$B96)*($D$15:$K$34=O$88),1,0))</f>
        <v>0</v>
      </c>
      <c r="P96" s="59">
        <f t="array" ref="P96">SUM(IF(($B$15:$B$34=$B96)*($D$15:$K$34=P$88),1,0))</f>
        <v>0</v>
      </c>
      <c r="Q96" s="59">
        <f t="array" ref="Q96">SUM(IF(($B$15:$B$34=$B96)*($D$15:$K$34=Q$88),1,0))</f>
        <v>0</v>
      </c>
      <c r="R96" s="59">
        <f t="array" ref="R96">SUM(IF(($B$15:$B$34=$B96)*($D$15:$K$34=R$88),1,0))</f>
        <v>0</v>
      </c>
      <c r="S96" s="59">
        <f t="array" ref="S96">SUM(IF(($B$15:$B$34=$B96)*($D$15:$K$34=S$88),1,0))</f>
        <v>0</v>
      </c>
      <c r="T96" s="59">
        <f t="array" ref="T96">SUM(IF(($B$15:$B$34=$B96)*($D$15:$K$34=T$88),1,0))</f>
        <v>0</v>
      </c>
      <c r="U96" s="59">
        <f t="array" ref="U96">SUM(IF(($B$15:$B$34=$B96)*($D$15:$K$34=U$88),1,0))</f>
        <v>0</v>
      </c>
      <c r="V96" s="59">
        <f t="array" ref="V96">SUM(IF(($B$15:$B$34=$B96)*($D$15:$K$34=V$88),1,0))</f>
        <v>0</v>
      </c>
      <c r="W96" s="64">
        <f t="shared" si="0"/>
        <v>0</v>
      </c>
    </row>
    <row r="97" spans="2:23" ht="23.25">
      <c r="B97" s="57" t="s">
        <v>68</v>
      </c>
      <c r="C97" s="59">
        <f t="array" ref="C97">SUM(IF(($B$15:$B$34=$B97)*($D$15:$K$34=C$88),1,0))</f>
        <v>0</v>
      </c>
      <c r="D97" s="59">
        <f t="array" ref="D97">SUM(IF(($B$15:$B$34=$B97)*($D$15:$K$34=D$88),1,0))</f>
        <v>0</v>
      </c>
      <c r="E97" s="59">
        <f t="array" ref="E97">SUM(IF(($B$15:$B$34=$B97)*($D$15:$K$34=E$88),1,0))</f>
        <v>0</v>
      </c>
      <c r="F97" s="59">
        <f t="array" ref="F97">SUM(IF(($B$15:$B$34=$B97)*($D$15:$K$34=F$88),1,0))</f>
        <v>0</v>
      </c>
      <c r="G97" s="59">
        <f t="array" ref="G97">SUM(IF(($B$15:$B$34=$B97)*($D$15:$K$34=G$88),1,0))</f>
        <v>0</v>
      </c>
      <c r="H97" s="59">
        <f t="array" ref="H97">SUM(IF(($B$15:$B$34=$B97)*($D$15:$K$34=H$88),1,0))</f>
        <v>0</v>
      </c>
      <c r="I97" s="59">
        <f t="array" ref="I97">SUM(IF(($B$15:$B$34=$B97)*($D$15:$K$34=I$88),1,0))</f>
        <v>0</v>
      </c>
      <c r="J97" s="59">
        <f t="array" ref="J97">SUM(IF(($B$15:$B$34=$B97)*($D$15:$K$34=J$88),1,0))</f>
        <v>0</v>
      </c>
      <c r="K97" s="59">
        <f t="array" ref="K97">SUM(IF(($B$15:$B$34=$B97)*($D$15:$K$34=K$88),1,0))</f>
        <v>0</v>
      </c>
      <c r="L97" s="59">
        <f t="array" ref="L97">SUM(IF(($B$15:$B$34=$B97)*($D$15:$K$34=L$88),1,0))</f>
        <v>0</v>
      </c>
      <c r="M97" s="59">
        <f t="array" ref="M97">SUM(IF(($B$15:$B$34=$B97)*($D$15:$K$34=M$88),1,0))</f>
        <v>0</v>
      </c>
      <c r="N97" s="59">
        <f t="array" ref="N97">SUM(IF(($B$15:$B$34=$B97)*($D$15:$K$34=N$88),1,0))</f>
        <v>0</v>
      </c>
      <c r="O97" s="59">
        <f t="array" ref="O97">SUM(IF(($B$15:$B$34=$B97)*($D$15:$K$34=O$88),1,0))</f>
        <v>0</v>
      </c>
      <c r="P97" s="59">
        <f t="array" ref="P97">SUM(IF(($B$15:$B$34=$B97)*($D$15:$K$34=P$88),1,0))</f>
        <v>0</v>
      </c>
      <c r="Q97" s="59">
        <f t="array" ref="Q97">SUM(IF(($B$15:$B$34=$B97)*($D$15:$K$34=Q$88),1,0))</f>
        <v>0</v>
      </c>
      <c r="R97" s="59">
        <f t="array" ref="R97">SUM(IF(($B$15:$B$34=$B97)*($D$15:$K$34=R$88),1,0))</f>
        <v>0</v>
      </c>
      <c r="S97" s="59">
        <f t="array" ref="S97">SUM(IF(($B$15:$B$34=$B97)*($D$15:$K$34=S$88),1,0))</f>
        <v>0</v>
      </c>
      <c r="T97" s="59">
        <f t="array" ref="T97">SUM(IF(($B$15:$B$34=$B97)*($D$15:$K$34=T$88),1,0))</f>
        <v>0</v>
      </c>
      <c r="U97" s="59">
        <f t="array" ref="U97">SUM(IF(($B$15:$B$34=$B97)*($D$15:$K$34=U$88),1,0))</f>
        <v>0</v>
      </c>
      <c r="V97" s="59">
        <f t="array" ref="V97">SUM(IF(($B$15:$B$34=$B97)*($D$15:$K$34=V$88),1,0))</f>
        <v>0</v>
      </c>
      <c r="W97" s="64">
        <f t="shared" si="0"/>
        <v>0</v>
      </c>
    </row>
    <row r="98" spans="2:23" ht="23.25">
      <c r="B98" s="57" t="s">
        <v>153</v>
      </c>
      <c r="C98" s="59">
        <f t="array" ref="C98">SUM(IF(($B$15:$B$34=$B98)*($D$15:$K$34=C$88),1,0))</f>
        <v>0</v>
      </c>
      <c r="D98" s="59">
        <f t="array" ref="D98">SUM(IF(($B$15:$B$34=$B98)*($D$15:$K$34=D$88),1,0))</f>
        <v>0</v>
      </c>
      <c r="E98" s="59">
        <f t="array" ref="E98">SUM(IF(($B$15:$B$34=$B98)*($D$15:$K$34=E$88),1,0))</f>
        <v>0</v>
      </c>
      <c r="F98" s="59">
        <f t="array" ref="F98">SUM(IF(($B$15:$B$34=$B98)*($D$15:$K$34=F$88),1,0))</f>
        <v>0</v>
      </c>
      <c r="G98" s="59">
        <f t="array" ref="G98">SUM(IF(($B$15:$B$34=$B98)*($D$15:$K$34=G$88),1,0))</f>
        <v>0</v>
      </c>
      <c r="H98" s="59">
        <f t="array" ref="H98">SUM(IF(($B$15:$B$34=$B98)*($D$15:$K$34=H$88),1,0))</f>
        <v>0</v>
      </c>
      <c r="I98" s="59">
        <f t="array" ref="I98">SUM(IF(($B$15:$B$34=$B98)*($D$15:$K$34=I$88),1,0))</f>
        <v>0</v>
      </c>
      <c r="J98" s="59">
        <f t="array" ref="J98">SUM(IF(($B$15:$B$34=$B98)*($D$15:$K$34=J$88),1,0))</f>
        <v>0</v>
      </c>
      <c r="K98" s="59">
        <f t="array" ref="K98">SUM(IF(($B$15:$B$34=$B98)*($D$15:$K$34=K$88),1,0))</f>
        <v>0</v>
      </c>
      <c r="L98" s="59">
        <f t="array" ref="L98">SUM(IF(($B$15:$B$34=$B98)*($D$15:$K$34=L$88),1,0))</f>
        <v>0</v>
      </c>
      <c r="M98" s="59">
        <f t="array" ref="M98">SUM(IF(($B$15:$B$34=$B98)*($D$15:$K$34=M$88),1,0))</f>
        <v>0</v>
      </c>
      <c r="N98" s="59">
        <f t="array" ref="N98">SUM(IF(($B$15:$B$34=$B98)*($D$15:$K$34=N$88),1,0))</f>
        <v>0</v>
      </c>
      <c r="O98" s="59">
        <f t="array" ref="O98">SUM(IF(($B$15:$B$34=$B98)*($D$15:$K$34=O$88),1,0))</f>
        <v>0</v>
      </c>
      <c r="P98" s="59">
        <f t="array" ref="P98">SUM(IF(($B$15:$B$34=$B98)*($D$15:$K$34=P$88),1,0))</f>
        <v>0</v>
      </c>
      <c r="Q98" s="59">
        <f t="array" ref="Q98">SUM(IF(($B$15:$B$34=$B98)*($D$15:$K$34=Q$88),1,0))</f>
        <v>0</v>
      </c>
      <c r="R98" s="59">
        <f t="array" ref="R98">SUM(IF(($B$15:$B$34=$B98)*($D$15:$K$34=R$88),1,0))</f>
        <v>0</v>
      </c>
      <c r="S98" s="59">
        <f t="array" ref="S98">SUM(IF(($B$15:$B$34=$B98)*($D$15:$K$34=S$88),1,0))</f>
        <v>0</v>
      </c>
      <c r="T98" s="59">
        <f t="array" ref="T98">SUM(IF(($B$15:$B$34=$B98)*($D$15:$K$34=T$88),1,0))</f>
        <v>0</v>
      </c>
      <c r="U98" s="59">
        <f t="array" ref="U98">SUM(IF(($B$15:$B$34=$B98)*($D$15:$K$34=U$88),1,0))</f>
        <v>0</v>
      </c>
      <c r="V98" s="59">
        <f t="array" ref="V98">SUM(IF(($B$15:$B$34=$B98)*($D$15:$K$34=V$88),1,0))</f>
        <v>0</v>
      </c>
      <c r="W98" s="64">
        <f t="shared" si="0"/>
        <v>0</v>
      </c>
    </row>
    <row r="99" spans="2:23" ht="23.25">
      <c r="B99" s="57" t="s">
        <v>64</v>
      </c>
      <c r="C99" s="59">
        <f t="array" ref="C99">SUM(IF(($B$15:$B$34=$B99)*($D$15:$K$34=C$88),1,0))</f>
        <v>0</v>
      </c>
      <c r="D99" s="59">
        <f t="array" ref="D99">SUM(IF(($B$15:$B$34=$B99)*($D$15:$K$34=D$88),1,0))</f>
        <v>0</v>
      </c>
      <c r="E99" s="59">
        <f t="array" ref="E99">SUM(IF(($B$15:$B$34=$B99)*($D$15:$K$34=E$88),1,0))</f>
        <v>0</v>
      </c>
      <c r="F99" s="59">
        <f t="array" ref="F99">SUM(IF(($B$15:$B$34=$B99)*($D$15:$K$34=F$88),1,0))</f>
        <v>0</v>
      </c>
      <c r="G99" s="59">
        <f t="array" ref="G99">SUM(IF(($B$15:$B$34=$B99)*($D$15:$K$34=G$88),1,0))</f>
        <v>0</v>
      </c>
      <c r="H99" s="59">
        <f t="array" ref="H99">SUM(IF(($B$15:$B$34=$B99)*($D$15:$K$34=H$88),1,0))</f>
        <v>0</v>
      </c>
      <c r="I99" s="59">
        <f t="array" ref="I99">SUM(IF(($B$15:$B$34=$B99)*($D$15:$K$34=I$88),1,0))</f>
        <v>0</v>
      </c>
      <c r="J99" s="59">
        <f t="array" ref="J99">SUM(IF(($B$15:$B$34=$B99)*($D$15:$K$34=J$88),1,0))</f>
        <v>0</v>
      </c>
      <c r="K99" s="59">
        <f t="array" ref="K99">SUM(IF(($B$15:$B$34=$B99)*($D$15:$K$34=K$88),1,0))</f>
        <v>0</v>
      </c>
      <c r="L99" s="59">
        <f t="array" ref="L99">SUM(IF(($B$15:$B$34=$B99)*($D$15:$K$34=L$88),1,0))</f>
        <v>0</v>
      </c>
      <c r="M99" s="59">
        <f t="array" ref="M99">SUM(IF(($B$15:$B$34=$B99)*($D$15:$K$34=M$88),1,0))</f>
        <v>0</v>
      </c>
      <c r="N99" s="59">
        <f t="array" ref="N99">SUM(IF(($B$15:$B$34=$B99)*($D$15:$K$34=N$88),1,0))</f>
        <v>0</v>
      </c>
      <c r="O99" s="59">
        <f t="array" ref="O99">SUM(IF(($B$15:$B$34=$B99)*($D$15:$K$34=O$88),1,0))</f>
        <v>0</v>
      </c>
      <c r="P99" s="59">
        <f t="array" ref="P99">SUM(IF(($B$15:$B$34=$B99)*($D$15:$K$34=P$88),1,0))</f>
        <v>0</v>
      </c>
      <c r="Q99" s="59">
        <f t="array" ref="Q99">SUM(IF(($B$15:$B$34=$B99)*($D$15:$K$34=Q$88),1,0))</f>
        <v>0</v>
      </c>
      <c r="R99" s="59">
        <f t="array" ref="R99">SUM(IF(($B$15:$B$34=$B99)*($D$15:$K$34=R$88),1,0))</f>
        <v>0</v>
      </c>
      <c r="S99" s="59">
        <f t="array" ref="S99">SUM(IF(($B$15:$B$34=$B99)*($D$15:$K$34=S$88),1,0))</f>
        <v>0</v>
      </c>
      <c r="T99" s="59">
        <f t="array" ref="T99">SUM(IF(($B$15:$B$34=$B99)*($D$15:$K$34=T$88),1,0))</f>
        <v>0</v>
      </c>
      <c r="U99" s="59">
        <f t="array" ref="U99">SUM(IF(($B$15:$B$34=$B99)*($D$15:$K$34=U$88),1,0))</f>
        <v>0</v>
      </c>
      <c r="V99" s="59">
        <f t="array" ref="V99">SUM(IF(($B$15:$B$34=$B99)*($D$15:$K$34=V$88),1,0))</f>
        <v>0</v>
      </c>
      <c r="W99" s="64">
        <f t="shared" si="0"/>
        <v>0</v>
      </c>
    </row>
    <row r="100" spans="2:23" ht="23.25">
      <c r="B100" s="57" t="s">
        <v>115</v>
      </c>
      <c r="C100" s="59">
        <f t="array" ref="C100">SUM(IF(($B$15:$B$34=$B100)*($D$15:$K$34=C$88),1,0))</f>
        <v>0</v>
      </c>
      <c r="D100" s="59">
        <f t="array" ref="D100">SUM(IF(($B$15:$B$34=$B100)*($D$15:$K$34=D$88),1,0))</f>
        <v>0</v>
      </c>
      <c r="E100" s="59">
        <f t="array" ref="E100">SUM(IF(($B$15:$B$34=$B100)*($D$15:$K$34=E$88),1,0))</f>
        <v>0</v>
      </c>
      <c r="F100" s="59">
        <f t="array" ref="F100">SUM(IF(($B$15:$B$34=$B100)*($D$15:$K$34=F$88),1,0))</f>
        <v>0</v>
      </c>
      <c r="G100" s="59">
        <f t="array" ref="G100">SUM(IF(($B$15:$B$34=$B100)*($D$15:$K$34=G$88),1,0))</f>
        <v>0</v>
      </c>
      <c r="H100" s="59">
        <f t="array" ref="H100">SUM(IF(($B$15:$B$34=$B100)*($D$15:$K$34=H$88),1,0))</f>
        <v>0</v>
      </c>
      <c r="I100" s="59">
        <f t="array" ref="I100">SUM(IF(($B$15:$B$34=$B100)*($D$15:$K$34=I$88),1,0))</f>
        <v>0</v>
      </c>
      <c r="J100" s="59">
        <f t="array" ref="J100">SUM(IF(($B$15:$B$34=$B100)*($D$15:$K$34=J$88),1,0))</f>
        <v>0</v>
      </c>
      <c r="K100" s="59">
        <f t="array" ref="K100">SUM(IF(($B$15:$B$34=$B100)*($D$15:$K$34=K$88),1,0))</f>
        <v>0</v>
      </c>
      <c r="L100" s="59">
        <f t="array" ref="L100">SUM(IF(($B$15:$B$34=$B100)*($D$15:$K$34=L$88),1,0))</f>
        <v>0</v>
      </c>
      <c r="M100" s="59">
        <f t="array" ref="M100">SUM(IF(($B$15:$B$34=$B100)*($D$15:$K$34=M$88),1,0))</f>
        <v>0</v>
      </c>
      <c r="N100" s="59">
        <f t="array" ref="N100">SUM(IF(($B$15:$B$34=$B100)*($D$15:$K$34=N$88),1,0))</f>
        <v>0</v>
      </c>
      <c r="O100" s="59">
        <f t="array" ref="O100">SUM(IF(($B$15:$B$34=$B100)*($D$15:$K$34=O$88),1,0))</f>
        <v>0</v>
      </c>
      <c r="P100" s="59">
        <f t="array" ref="P100">SUM(IF(($B$15:$B$34=$B100)*($D$15:$K$34=P$88),1,0))</f>
        <v>0</v>
      </c>
      <c r="Q100" s="59">
        <f t="array" ref="Q100">SUM(IF(($B$15:$B$34=$B100)*($D$15:$K$34=Q$88),1,0))</f>
        <v>0</v>
      </c>
      <c r="R100" s="59">
        <f t="array" ref="R100">SUM(IF(($B$15:$B$34=$B100)*($D$15:$K$34=R$88),1,0))</f>
        <v>0</v>
      </c>
      <c r="S100" s="59">
        <f t="array" ref="S100">SUM(IF(($B$15:$B$34=$B100)*($D$15:$K$34=S$88),1,0))</f>
        <v>0</v>
      </c>
      <c r="T100" s="59">
        <f t="array" ref="T100">SUM(IF(($B$15:$B$34=$B100)*($D$15:$K$34=T$88),1,0))</f>
        <v>0</v>
      </c>
      <c r="U100" s="59">
        <f t="array" ref="U100">SUM(IF(($B$15:$B$34=$B100)*($D$15:$K$34=U$88),1,0))</f>
        <v>0</v>
      </c>
      <c r="V100" s="59">
        <f t="array" ref="V100">SUM(IF(($B$15:$B$34=$B100)*($D$15:$K$34=V$88),1,0))</f>
        <v>0</v>
      </c>
      <c r="W100" s="64">
        <f t="shared" si="0"/>
        <v>0</v>
      </c>
    </row>
    <row r="101" spans="2:23" ht="23.25">
      <c r="B101" s="57" t="s">
        <v>99</v>
      </c>
      <c r="C101" s="59">
        <f t="array" ref="C101">SUM(IF(($B$15:$B$34=$B101)*($D$15:$K$34=C$88),1,0))</f>
        <v>0</v>
      </c>
      <c r="D101" s="59">
        <f t="array" ref="D101">SUM(IF(($B$15:$B$34=$B101)*($D$15:$K$34=D$88),1,0))</f>
        <v>0</v>
      </c>
      <c r="E101" s="59">
        <f t="array" ref="E101">SUM(IF(($B$15:$B$34=$B101)*($D$15:$K$34=E$88),1,0))</f>
        <v>0</v>
      </c>
      <c r="F101" s="59">
        <f t="array" ref="F101">SUM(IF(($B$15:$B$34=$B101)*($D$15:$K$34=F$88),1,0))</f>
        <v>0</v>
      </c>
      <c r="G101" s="59">
        <f t="array" ref="G101">SUM(IF(($B$15:$B$34=$B101)*($D$15:$K$34=G$88),1,0))</f>
        <v>0</v>
      </c>
      <c r="H101" s="59">
        <f t="array" ref="H101">SUM(IF(($B$15:$B$34=$B101)*($D$15:$K$34=H$88),1,0))</f>
        <v>0</v>
      </c>
      <c r="I101" s="59">
        <f t="array" ref="I101">SUM(IF(($B$15:$B$34=$B101)*($D$15:$K$34=I$88),1,0))</f>
        <v>0</v>
      </c>
      <c r="J101" s="59">
        <f t="array" ref="J101">SUM(IF(($B$15:$B$34=$B101)*($D$15:$K$34=J$88),1,0))</f>
        <v>0</v>
      </c>
      <c r="K101" s="59">
        <f t="array" ref="K101">SUM(IF(($B$15:$B$34=$B101)*($D$15:$K$34=K$88),1,0))</f>
        <v>0</v>
      </c>
      <c r="L101" s="59">
        <f t="array" ref="L101">SUM(IF(($B$15:$B$34=$B101)*($D$15:$K$34=L$88),1,0))</f>
        <v>0</v>
      </c>
      <c r="M101" s="59">
        <f t="array" ref="M101">SUM(IF(($B$15:$B$34=$B101)*($D$15:$K$34=M$88),1,0))</f>
        <v>0</v>
      </c>
      <c r="N101" s="59">
        <f t="array" ref="N101">SUM(IF(($B$15:$B$34=$B101)*($D$15:$K$34=N$88),1,0))</f>
        <v>0</v>
      </c>
      <c r="O101" s="59">
        <f t="array" ref="O101">SUM(IF(($B$15:$B$34=$B101)*($D$15:$K$34=O$88),1,0))</f>
        <v>0</v>
      </c>
      <c r="P101" s="59">
        <f t="array" ref="P101">SUM(IF(($B$15:$B$34=$B101)*($D$15:$K$34=P$88),1,0))</f>
        <v>0</v>
      </c>
      <c r="Q101" s="59">
        <f t="array" ref="Q101">SUM(IF(($B$15:$B$34=$B101)*($D$15:$K$34=Q$88),1,0))</f>
        <v>0</v>
      </c>
      <c r="R101" s="59">
        <f t="array" ref="R101">SUM(IF(($B$15:$B$34=$B101)*($D$15:$K$34=R$88),1,0))</f>
        <v>0</v>
      </c>
      <c r="S101" s="59">
        <f t="array" ref="S101">SUM(IF(($B$15:$B$34=$B101)*($D$15:$K$34=S$88),1,0))</f>
        <v>0</v>
      </c>
      <c r="T101" s="59">
        <f t="array" ref="T101">SUM(IF(($B$15:$B$34=$B101)*($D$15:$K$34=T$88),1,0))</f>
        <v>0</v>
      </c>
      <c r="U101" s="59">
        <f t="array" ref="U101">SUM(IF(($B$15:$B$34=$B101)*($D$15:$K$34=U$88),1,0))</f>
        <v>0</v>
      </c>
      <c r="V101" s="59">
        <f t="array" ref="V101">SUM(IF(($B$15:$B$34=$B101)*($D$15:$K$34=V$88),1,0))</f>
        <v>0</v>
      </c>
      <c r="W101" s="64">
        <f t="shared" si="0"/>
        <v>0</v>
      </c>
    </row>
    <row r="102" spans="2:23" ht="23.25">
      <c r="B102" s="57" t="s">
        <v>116</v>
      </c>
      <c r="C102" s="59">
        <f t="array" ref="C102">SUM(IF(($B$15:$B$34=$B102)*($D$15:$K$34=C$88),1,0))</f>
        <v>0</v>
      </c>
      <c r="D102" s="59">
        <f t="array" ref="D102">SUM(IF(($B$15:$B$34=$B102)*($D$15:$K$34=D$88),1,0))</f>
        <v>0</v>
      </c>
      <c r="E102" s="59">
        <f t="array" ref="E102">SUM(IF(($B$15:$B$34=$B102)*($D$15:$K$34=E$88),1,0))</f>
        <v>0</v>
      </c>
      <c r="F102" s="59">
        <f t="array" ref="F102">SUM(IF(($B$15:$B$34=$B102)*($D$15:$K$34=F$88),1,0))</f>
        <v>0</v>
      </c>
      <c r="G102" s="59">
        <f t="array" ref="G102">SUM(IF(($B$15:$B$34=$B102)*($D$15:$K$34=G$88),1,0))</f>
        <v>0</v>
      </c>
      <c r="H102" s="59">
        <f t="array" ref="H102">SUM(IF(($B$15:$B$34=$B102)*($D$15:$K$34=H$88),1,0))</f>
        <v>0</v>
      </c>
      <c r="I102" s="59">
        <f t="array" ref="I102">SUM(IF(($B$15:$B$34=$B102)*($D$15:$K$34=I$88),1,0))</f>
        <v>0</v>
      </c>
      <c r="J102" s="59">
        <f t="array" ref="J102">SUM(IF(($B$15:$B$34=$B102)*($D$15:$K$34=J$88),1,0))</f>
        <v>0</v>
      </c>
      <c r="K102" s="59">
        <f t="array" ref="K102">SUM(IF(($B$15:$B$34=$B102)*($D$15:$K$34=K$88),1,0))</f>
        <v>0</v>
      </c>
      <c r="L102" s="59">
        <f t="array" ref="L102">SUM(IF(($B$15:$B$34=$B102)*($D$15:$K$34=L$88),1,0))</f>
        <v>0</v>
      </c>
      <c r="M102" s="59">
        <f t="array" ref="M102">SUM(IF(($B$15:$B$34=$B102)*($D$15:$K$34=M$88),1,0))</f>
        <v>0</v>
      </c>
      <c r="N102" s="59">
        <f t="array" ref="N102">SUM(IF(($B$15:$B$34=$B102)*($D$15:$K$34=N$88),1,0))</f>
        <v>0</v>
      </c>
      <c r="O102" s="59">
        <f t="array" ref="O102">SUM(IF(($B$15:$B$34=$B102)*($D$15:$K$34=O$88),1,0))</f>
        <v>0</v>
      </c>
      <c r="P102" s="59">
        <f t="array" ref="P102">SUM(IF(($B$15:$B$34=$B102)*($D$15:$K$34=P$88),1,0))</f>
        <v>0</v>
      </c>
      <c r="Q102" s="59">
        <f t="array" ref="Q102">SUM(IF(($B$15:$B$34=$B102)*($D$15:$K$34=Q$88),1,0))</f>
        <v>0</v>
      </c>
      <c r="R102" s="59">
        <f t="array" ref="R102">SUM(IF(($B$15:$B$34=$B102)*($D$15:$K$34=R$88),1,0))</f>
        <v>0</v>
      </c>
      <c r="S102" s="59">
        <f t="array" ref="S102">SUM(IF(($B$15:$B$34=$B102)*($D$15:$K$34=S$88),1,0))</f>
        <v>0</v>
      </c>
      <c r="T102" s="59">
        <f t="array" ref="T102">SUM(IF(($B$15:$B$34=$B102)*($D$15:$K$34=T$88),1,0))</f>
        <v>0</v>
      </c>
      <c r="U102" s="59">
        <f t="array" ref="U102">SUM(IF(($B$15:$B$34=$B102)*($D$15:$K$34=U$88),1,0))</f>
        <v>0</v>
      </c>
      <c r="V102" s="59">
        <f t="array" ref="V102">SUM(IF(($B$15:$B$34=$B102)*($D$15:$K$34=V$88),1,0))</f>
        <v>0</v>
      </c>
      <c r="W102" s="64">
        <f t="shared" si="0"/>
        <v>0</v>
      </c>
    </row>
    <row r="103" spans="2:23" ht="23.25">
      <c r="B103" s="57" t="s">
        <v>110</v>
      </c>
      <c r="C103" s="59">
        <f t="array" ref="C103">SUM(IF(($B$15:$B$34=$B103)*($D$15:$K$34=C$88),1,0))</f>
        <v>0</v>
      </c>
      <c r="D103" s="59">
        <f t="array" ref="D103">SUM(IF(($B$15:$B$34=$B103)*($D$15:$K$34=D$88),1,0))</f>
        <v>0</v>
      </c>
      <c r="E103" s="59">
        <f t="array" ref="E103">SUM(IF(($B$15:$B$34=$B103)*($D$15:$K$34=E$88),1,0))</f>
        <v>0</v>
      </c>
      <c r="F103" s="59">
        <f t="array" ref="F103">SUM(IF(($B$15:$B$34=$B103)*($D$15:$K$34=F$88),1,0))</f>
        <v>0</v>
      </c>
      <c r="G103" s="59">
        <f t="array" ref="G103">SUM(IF(($B$15:$B$34=$B103)*($D$15:$K$34=G$88),1,0))</f>
        <v>0</v>
      </c>
      <c r="H103" s="59">
        <f t="array" ref="H103">SUM(IF(($B$15:$B$34=$B103)*($D$15:$K$34=H$88),1,0))</f>
        <v>0</v>
      </c>
      <c r="I103" s="59">
        <f t="array" ref="I103">SUM(IF(($B$15:$B$34=$B103)*($D$15:$K$34=I$88),1,0))</f>
        <v>0</v>
      </c>
      <c r="J103" s="59">
        <f t="array" ref="J103">SUM(IF(($B$15:$B$34=$B103)*($D$15:$K$34=J$88),1,0))</f>
        <v>0</v>
      </c>
      <c r="K103" s="59">
        <f t="array" ref="K103">SUM(IF(($B$15:$B$34=$B103)*($D$15:$K$34=K$88),1,0))</f>
        <v>0</v>
      </c>
      <c r="L103" s="59">
        <f t="array" ref="L103">SUM(IF(($B$15:$B$34=$B103)*($D$15:$K$34=L$88),1,0))</f>
        <v>0</v>
      </c>
      <c r="M103" s="59">
        <f t="array" ref="M103">SUM(IF(($B$15:$B$34=$B103)*($D$15:$K$34=M$88),1,0))</f>
        <v>0</v>
      </c>
      <c r="N103" s="59">
        <f t="array" ref="N103">SUM(IF(($B$15:$B$34=$B103)*($D$15:$K$34=N$88),1,0))</f>
        <v>0</v>
      </c>
      <c r="O103" s="59">
        <f t="array" ref="O103">SUM(IF(($B$15:$B$34=$B103)*($D$15:$K$34=O$88),1,0))</f>
        <v>0</v>
      </c>
      <c r="P103" s="59">
        <f t="array" ref="P103">SUM(IF(($B$15:$B$34=$B103)*($D$15:$K$34=P$88),1,0))</f>
        <v>0</v>
      </c>
      <c r="Q103" s="59">
        <f t="array" ref="Q103">SUM(IF(($B$15:$B$34=$B103)*($D$15:$K$34=Q$88),1,0))</f>
        <v>0</v>
      </c>
      <c r="R103" s="59">
        <f t="array" ref="R103">SUM(IF(($B$15:$B$34=$B103)*($D$15:$K$34=R$88),1,0))</f>
        <v>0</v>
      </c>
      <c r="S103" s="59">
        <f t="array" ref="S103">SUM(IF(($B$15:$B$34=$B103)*($D$15:$K$34=S$88),1,0))</f>
        <v>0</v>
      </c>
      <c r="T103" s="59">
        <f t="array" ref="T103">SUM(IF(($B$15:$B$34=$B103)*($D$15:$K$34=T$88),1,0))</f>
        <v>0</v>
      </c>
      <c r="U103" s="59">
        <f t="array" ref="U103">SUM(IF(($B$15:$B$34=$B103)*($D$15:$K$34=U$88),1,0))</f>
        <v>0</v>
      </c>
      <c r="V103" s="59">
        <f t="array" ref="V103">SUM(IF(($B$15:$B$34=$B103)*($D$15:$K$34=V$88),1,0))</f>
        <v>0</v>
      </c>
      <c r="W103" s="64">
        <f t="shared" si="0"/>
        <v>0</v>
      </c>
    </row>
    <row r="104" spans="2:23" ht="23.25">
      <c r="B104" s="57" t="s">
        <v>7</v>
      </c>
      <c r="C104" s="59">
        <f t="array" ref="C104">SUM(IF(($B$15:$B$34=$B104)*($D$15:$K$34=C$88),1,0))</f>
        <v>0</v>
      </c>
      <c r="D104" s="59">
        <f t="array" ref="D104">SUM(IF(($B$15:$B$34=$B104)*($D$15:$K$34=D$88),1,0))</f>
        <v>0</v>
      </c>
      <c r="E104" s="59">
        <f t="array" ref="E104">SUM(IF(($B$15:$B$34=$B104)*($D$15:$K$34=E$88),1,0))</f>
        <v>0</v>
      </c>
      <c r="F104" s="59">
        <f t="array" ref="F104">SUM(IF(($B$15:$B$34=$B104)*($D$15:$K$34=F$88),1,0))</f>
        <v>0</v>
      </c>
      <c r="G104" s="59">
        <f t="array" ref="G104">SUM(IF(($B$15:$B$34=$B104)*($D$15:$K$34=G$88),1,0))</f>
        <v>0</v>
      </c>
      <c r="H104" s="59">
        <f t="array" ref="H104">SUM(IF(($B$15:$B$34=$B104)*($D$15:$K$34=H$88),1,0))</f>
        <v>0</v>
      </c>
      <c r="I104" s="59">
        <f t="array" ref="I104">SUM(IF(($B$15:$B$34=$B104)*($D$15:$K$34=I$88),1,0))</f>
        <v>0</v>
      </c>
      <c r="J104" s="59">
        <f t="array" ref="J104">SUM(IF(($B$15:$B$34=$B104)*($D$15:$K$34=J$88),1,0))</f>
        <v>0</v>
      </c>
      <c r="K104" s="59">
        <f t="array" ref="K104">SUM(IF(($B$15:$B$34=$B104)*($D$15:$K$34=K$88),1,0))</f>
        <v>0</v>
      </c>
      <c r="L104" s="59">
        <f t="array" ref="L104">SUM(IF(($B$15:$B$34=$B104)*($D$15:$K$34=L$88),1,0))</f>
        <v>0</v>
      </c>
      <c r="M104" s="59">
        <f t="array" ref="M104">SUM(IF(($B$15:$B$34=$B104)*($D$15:$K$34=M$88),1,0))</f>
        <v>0</v>
      </c>
      <c r="N104" s="59">
        <f t="array" ref="N104">SUM(IF(($B$15:$B$34=$B104)*($D$15:$K$34=N$88),1,0))</f>
        <v>0</v>
      </c>
      <c r="O104" s="59">
        <f t="array" ref="O104">SUM(IF(($B$15:$B$34=$B104)*($D$15:$K$34=O$88),1,0))</f>
        <v>0</v>
      </c>
      <c r="P104" s="59">
        <f t="array" ref="P104">SUM(IF(($B$15:$B$34=$B104)*($D$15:$K$34=P$88),1,0))</f>
        <v>0</v>
      </c>
      <c r="Q104" s="59">
        <f t="array" ref="Q104">SUM(IF(($B$15:$B$34=$B104)*($D$15:$K$34=Q$88),1,0))</f>
        <v>0</v>
      </c>
      <c r="R104" s="59">
        <f t="array" ref="R104">SUM(IF(($B$15:$B$34=$B104)*($D$15:$K$34=R$88),1,0))</f>
        <v>0</v>
      </c>
      <c r="S104" s="59">
        <f t="array" ref="S104">SUM(IF(($B$15:$B$34=$B104)*($D$15:$K$34=S$88),1,0))</f>
        <v>0</v>
      </c>
      <c r="T104" s="59">
        <f t="array" ref="T104">SUM(IF(($B$15:$B$34=$B104)*($D$15:$K$34=T$88),1,0))</f>
        <v>0</v>
      </c>
      <c r="U104" s="59">
        <f t="array" ref="U104">SUM(IF(($B$15:$B$34=$B104)*($D$15:$K$34=U$88),1,0))</f>
        <v>0</v>
      </c>
      <c r="V104" s="59">
        <f t="array" ref="V104">SUM(IF(($B$15:$B$34=$B104)*($D$15:$K$34=V$88),1,0))</f>
        <v>0</v>
      </c>
      <c r="W104" s="64">
        <f t="shared" si="0"/>
        <v>0</v>
      </c>
    </row>
    <row r="105" spans="2:23" ht="23.25">
      <c r="B105" s="57" t="s">
        <v>41</v>
      </c>
      <c r="C105" s="59">
        <f t="array" ref="C105">SUM(IF(($B$15:$B$34=$B105)*($D$15:$K$34=C$88),1,0))</f>
        <v>0</v>
      </c>
      <c r="D105" s="59">
        <f t="array" ref="D105">SUM(IF(($B$15:$B$34=$B105)*($D$15:$K$34=D$88),1,0))</f>
        <v>0</v>
      </c>
      <c r="E105" s="59">
        <f t="array" ref="E105">SUM(IF(($B$15:$B$34=$B105)*($D$15:$K$34=E$88),1,0))</f>
        <v>0</v>
      </c>
      <c r="F105" s="59">
        <f t="array" ref="F105">SUM(IF(($B$15:$B$34=$B105)*($D$15:$K$34=F$88),1,0))</f>
        <v>0</v>
      </c>
      <c r="G105" s="59">
        <f t="array" ref="G105">SUM(IF(($B$15:$B$34=$B105)*($D$15:$K$34=G$88),1,0))</f>
        <v>0</v>
      </c>
      <c r="H105" s="59">
        <f t="array" ref="H105">SUM(IF(($B$15:$B$34=$B105)*($D$15:$K$34=H$88),1,0))</f>
        <v>0</v>
      </c>
      <c r="I105" s="59">
        <f t="array" ref="I105">SUM(IF(($B$15:$B$34=$B105)*($D$15:$K$34=I$88),1,0))</f>
        <v>0</v>
      </c>
      <c r="J105" s="59">
        <f t="array" ref="J105">SUM(IF(($B$15:$B$34=$B105)*($D$15:$K$34=J$88),1,0))</f>
        <v>0</v>
      </c>
      <c r="K105" s="59">
        <f t="array" ref="K105">SUM(IF(($B$15:$B$34=$B105)*($D$15:$K$34=K$88),1,0))</f>
        <v>0</v>
      </c>
      <c r="L105" s="59">
        <f t="array" ref="L105">SUM(IF(($B$15:$B$34=$B105)*($D$15:$K$34=L$88),1,0))</f>
        <v>0</v>
      </c>
      <c r="M105" s="59">
        <f t="array" ref="M105">SUM(IF(($B$15:$B$34=$B105)*($D$15:$K$34=M$88),1,0))</f>
        <v>0</v>
      </c>
      <c r="N105" s="59">
        <f t="array" ref="N105">SUM(IF(($B$15:$B$34=$B105)*($D$15:$K$34=N$88),1,0))</f>
        <v>0</v>
      </c>
      <c r="O105" s="59">
        <f t="array" ref="O105">SUM(IF(($B$15:$B$34=$B105)*($D$15:$K$34=O$88),1,0))</f>
        <v>0</v>
      </c>
      <c r="P105" s="59">
        <f t="array" ref="P105">SUM(IF(($B$15:$B$34=$B105)*($D$15:$K$34=P$88),1,0))</f>
        <v>0</v>
      </c>
      <c r="Q105" s="59">
        <f t="array" ref="Q105">SUM(IF(($B$15:$B$34=$B105)*($D$15:$K$34=Q$88),1,0))</f>
        <v>0</v>
      </c>
      <c r="R105" s="59">
        <f t="array" ref="R105">SUM(IF(($B$15:$B$34=$B105)*($D$15:$K$34=R$88),1,0))</f>
        <v>0</v>
      </c>
      <c r="S105" s="59">
        <f t="array" ref="S105">SUM(IF(($B$15:$B$34=$B105)*($D$15:$K$34=S$88),1,0))</f>
        <v>0</v>
      </c>
      <c r="T105" s="59">
        <f t="array" ref="T105">SUM(IF(($B$15:$B$34=$B105)*($D$15:$K$34=T$88),1,0))</f>
        <v>0</v>
      </c>
      <c r="U105" s="59">
        <f t="array" ref="U105">SUM(IF(($B$15:$B$34=$B105)*($D$15:$K$34=U$88),1,0))</f>
        <v>0</v>
      </c>
      <c r="V105" s="59">
        <f t="array" ref="V105">SUM(IF(($B$15:$B$34=$B105)*($D$15:$K$34=V$88),1,0))</f>
        <v>0</v>
      </c>
      <c r="W105" s="64">
        <f t="shared" si="0"/>
        <v>0</v>
      </c>
    </row>
    <row r="106" spans="2:23" ht="23.25">
      <c r="B106" s="57" t="s">
        <v>111</v>
      </c>
      <c r="C106" s="59">
        <f t="array" ref="C106">SUM(IF(($B$15:$B$34=$B106)*($D$15:$K$34=C$88),1,0))</f>
        <v>0</v>
      </c>
      <c r="D106" s="59">
        <f t="array" ref="D106">SUM(IF(($B$15:$B$34=$B106)*($D$15:$K$34=D$88),1,0))</f>
        <v>0</v>
      </c>
      <c r="E106" s="59">
        <f t="array" ref="E106">SUM(IF(($B$15:$B$34=$B106)*($D$15:$K$34=E$88),1,0))</f>
        <v>0</v>
      </c>
      <c r="F106" s="59">
        <f t="array" ref="F106">SUM(IF(($B$15:$B$34=$B106)*($D$15:$K$34=F$88),1,0))</f>
        <v>0</v>
      </c>
      <c r="G106" s="59">
        <f t="array" ref="G106">SUM(IF(($B$15:$B$34=$B106)*($D$15:$K$34=G$88),1,0))</f>
        <v>0</v>
      </c>
      <c r="H106" s="59">
        <f t="array" ref="H106">SUM(IF(($B$15:$B$34=$B106)*($D$15:$K$34=H$88),1,0))</f>
        <v>0</v>
      </c>
      <c r="I106" s="59">
        <f t="array" ref="I106">SUM(IF(($B$15:$B$34=$B106)*($D$15:$K$34=I$88),1,0))</f>
        <v>0</v>
      </c>
      <c r="J106" s="59">
        <f t="array" ref="J106">SUM(IF(($B$15:$B$34=$B106)*($D$15:$K$34=J$88),1,0))</f>
        <v>0</v>
      </c>
      <c r="K106" s="59">
        <f t="array" ref="K106">SUM(IF(($B$15:$B$34=$B106)*($D$15:$K$34=K$88),1,0))</f>
        <v>0</v>
      </c>
      <c r="L106" s="59">
        <f t="array" ref="L106">SUM(IF(($B$15:$B$34=$B106)*($D$15:$K$34=L$88),1,0))</f>
        <v>0</v>
      </c>
      <c r="M106" s="59">
        <f t="array" ref="M106">SUM(IF(($B$15:$B$34=$B106)*($D$15:$K$34=M$88),1,0))</f>
        <v>0</v>
      </c>
      <c r="N106" s="59">
        <f t="array" ref="N106">SUM(IF(($B$15:$B$34=$B106)*($D$15:$K$34=N$88),1,0))</f>
        <v>0</v>
      </c>
      <c r="O106" s="59">
        <f t="array" ref="O106">SUM(IF(($B$15:$B$34=$B106)*($D$15:$K$34=O$88),1,0))</f>
        <v>0</v>
      </c>
      <c r="P106" s="59">
        <f t="array" ref="P106">SUM(IF(($B$15:$B$34=$B106)*($D$15:$K$34=P$88),1,0))</f>
        <v>0</v>
      </c>
      <c r="Q106" s="59">
        <f t="array" ref="Q106">SUM(IF(($B$15:$B$34=$B106)*($D$15:$K$34=Q$88),1,0))</f>
        <v>0</v>
      </c>
      <c r="R106" s="59">
        <f t="array" ref="R106">SUM(IF(($B$15:$B$34=$B106)*($D$15:$K$34=R$88),1,0))</f>
        <v>0</v>
      </c>
      <c r="S106" s="59">
        <f t="array" ref="S106">SUM(IF(($B$15:$B$34=$B106)*($D$15:$K$34=S$88),1,0))</f>
        <v>0</v>
      </c>
      <c r="T106" s="59">
        <f t="array" ref="T106">SUM(IF(($B$15:$B$34=$B106)*($D$15:$K$34=T$88),1,0))</f>
        <v>0</v>
      </c>
      <c r="U106" s="59">
        <f t="array" ref="U106">SUM(IF(($B$15:$B$34=$B106)*($D$15:$K$34=U$88),1,0))</f>
        <v>0</v>
      </c>
      <c r="V106" s="59">
        <f t="array" ref="V106">SUM(IF(($B$15:$B$34=$B106)*($D$15:$K$34=V$88),1,0))</f>
        <v>0</v>
      </c>
      <c r="W106" s="64">
        <f t="shared" si="0"/>
        <v>0</v>
      </c>
    </row>
    <row r="107" spans="2:23" ht="23.25">
      <c r="B107" s="57" t="s">
        <v>93</v>
      </c>
      <c r="C107" s="59">
        <f t="array" ref="C107">SUM(IF(($B$15:$B$34=$B107)*($D$15:$K$34=C$88),1,0))</f>
        <v>0</v>
      </c>
      <c r="D107" s="59">
        <f t="array" ref="D107">SUM(IF(($B$15:$B$34=$B107)*($D$15:$K$34=D$88),1,0))</f>
        <v>0</v>
      </c>
      <c r="E107" s="59">
        <f t="array" ref="E107">SUM(IF(($B$15:$B$34=$B107)*($D$15:$K$34=E$88),1,0))</f>
        <v>0</v>
      </c>
      <c r="F107" s="59">
        <f t="array" ref="F107">SUM(IF(($B$15:$B$34=$B107)*($D$15:$K$34=F$88),1,0))</f>
        <v>0</v>
      </c>
      <c r="G107" s="59">
        <f t="array" ref="G107">SUM(IF(($B$15:$B$34=$B107)*($D$15:$K$34=G$88),1,0))</f>
        <v>0</v>
      </c>
      <c r="H107" s="59">
        <f t="array" ref="H107">SUM(IF(($B$15:$B$34=$B107)*($D$15:$K$34=H$88),1,0))</f>
        <v>0</v>
      </c>
      <c r="I107" s="59">
        <f t="array" ref="I107">SUM(IF(($B$15:$B$34=$B107)*($D$15:$K$34=I$88),1,0))</f>
        <v>0</v>
      </c>
      <c r="J107" s="59">
        <f t="array" ref="J107">SUM(IF(($B$15:$B$34=$B107)*($D$15:$K$34=J$88),1,0))</f>
        <v>0</v>
      </c>
      <c r="K107" s="59">
        <f t="array" ref="K107">SUM(IF(($B$15:$B$34=$B107)*($D$15:$K$34=K$88),1,0))</f>
        <v>0</v>
      </c>
      <c r="L107" s="59">
        <f t="array" ref="L107">SUM(IF(($B$15:$B$34=$B107)*($D$15:$K$34=L$88),1,0))</f>
        <v>0</v>
      </c>
      <c r="M107" s="59">
        <f t="array" ref="M107">SUM(IF(($B$15:$B$34=$B107)*($D$15:$K$34=M$88),1,0))</f>
        <v>0</v>
      </c>
      <c r="N107" s="59">
        <f t="array" ref="N107">SUM(IF(($B$15:$B$34=$B107)*($D$15:$K$34=N$88),1,0))</f>
        <v>0</v>
      </c>
      <c r="O107" s="59">
        <f t="array" ref="O107">SUM(IF(($B$15:$B$34=$B107)*($D$15:$K$34=O$88),1,0))</f>
        <v>0</v>
      </c>
      <c r="P107" s="59">
        <f t="array" ref="P107">SUM(IF(($B$15:$B$34=$B107)*($D$15:$K$34=P$88),1,0))</f>
        <v>0</v>
      </c>
      <c r="Q107" s="59">
        <f t="array" ref="Q107">SUM(IF(($B$15:$B$34=$B107)*($D$15:$K$34=Q$88),1,0))</f>
        <v>0</v>
      </c>
      <c r="R107" s="59">
        <f t="array" ref="R107">SUM(IF(($B$15:$B$34=$B107)*($D$15:$K$34=R$88),1,0))</f>
        <v>0</v>
      </c>
      <c r="S107" s="59">
        <f t="array" ref="S107">SUM(IF(($B$15:$B$34=$B107)*($D$15:$K$34=S$88),1,0))</f>
        <v>0</v>
      </c>
      <c r="T107" s="59">
        <f t="array" ref="T107">SUM(IF(($B$15:$B$34=$B107)*($D$15:$K$34=T$88),1,0))</f>
        <v>0</v>
      </c>
      <c r="U107" s="59">
        <f t="array" ref="U107">SUM(IF(($B$15:$B$34=$B107)*($D$15:$K$34=U$88),1,0))</f>
        <v>0</v>
      </c>
      <c r="V107" s="59">
        <f t="array" ref="V107">SUM(IF(($B$15:$B$34=$B107)*($D$15:$K$34=V$88),1,0))</f>
        <v>0</v>
      </c>
      <c r="W107" s="64">
        <f t="shared" si="0"/>
        <v>0</v>
      </c>
    </row>
    <row r="108" spans="2:23" ht="23.25">
      <c r="B108" s="57" t="s">
        <v>11</v>
      </c>
      <c r="C108" s="59">
        <f t="array" ref="C108">SUM(IF(($B$15:$B$34=$B108)*($D$15:$K$34=C$88),1,0))</f>
        <v>0</v>
      </c>
      <c r="D108" s="59">
        <f t="array" ref="D108">SUM(IF(($B$15:$B$34=$B108)*($D$15:$K$34=D$88),1,0))</f>
        <v>0</v>
      </c>
      <c r="E108" s="59">
        <f t="array" ref="E108">SUM(IF(($B$15:$B$34=$B108)*($D$15:$K$34=E$88),1,0))</f>
        <v>0</v>
      </c>
      <c r="F108" s="59">
        <f t="array" ref="F108">SUM(IF(($B$15:$B$34=$B108)*($D$15:$K$34=F$88),1,0))</f>
        <v>0</v>
      </c>
      <c r="G108" s="59">
        <f t="array" ref="G108">SUM(IF(($B$15:$B$34=$B108)*($D$15:$K$34=G$88),1,0))</f>
        <v>0</v>
      </c>
      <c r="H108" s="59">
        <f t="array" ref="H108">SUM(IF(($B$15:$B$34=$B108)*($D$15:$K$34=H$88),1,0))</f>
        <v>0</v>
      </c>
      <c r="I108" s="59">
        <f t="array" ref="I108">SUM(IF(($B$15:$B$34=$B108)*($D$15:$K$34=I$88),1,0))</f>
        <v>0</v>
      </c>
      <c r="J108" s="59">
        <f t="array" ref="J108">SUM(IF(($B$15:$B$34=$B108)*($D$15:$K$34=J$88),1,0))</f>
        <v>0</v>
      </c>
      <c r="K108" s="59">
        <f t="array" ref="K108">SUM(IF(($B$15:$B$34=$B108)*($D$15:$K$34=K$88),1,0))</f>
        <v>0</v>
      </c>
      <c r="L108" s="59">
        <f t="array" ref="L108">SUM(IF(($B$15:$B$34=$B108)*($D$15:$K$34=L$88),1,0))</f>
        <v>0</v>
      </c>
      <c r="M108" s="59">
        <f t="array" ref="M108">SUM(IF(($B$15:$B$34=$B108)*($D$15:$K$34=M$88),1,0))</f>
        <v>0</v>
      </c>
      <c r="N108" s="59">
        <f t="array" ref="N108">SUM(IF(($B$15:$B$34=$B108)*($D$15:$K$34=N$88),1,0))</f>
        <v>0</v>
      </c>
      <c r="O108" s="59">
        <f t="array" ref="O108">SUM(IF(($B$15:$B$34=$B108)*($D$15:$K$34=O$88),1,0))</f>
        <v>0</v>
      </c>
      <c r="P108" s="59">
        <f t="array" ref="P108">SUM(IF(($B$15:$B$34=$B108)*($D$15:$K$34=P$88),1,0))</f>
        <v>0</v>
      </c>
      <c r="Q108" s="59">
        <f t="array" ref="Q108">SUM(IF(($B$15:$B$34=$B108)*($D$15:$K$34=Q$88),1,0))</f>
        <v>0</v>
      </c>
      <c r="R108" s="59">
        <f t="array" ref="R108">SUM(IF(($B$15:$B$34=$B108)*($D$15:$K$34=R$88),1,0))</f>
        <v>0</v>
      </c>
      <c r="S108" s="59">
        <f t="array" ref="S108">SUM(IF(($B$15:$B$34=$B108)*($D$15:$K$34=S$88),1,0))</f>
        <v>0</v>
      </c>
      <c r="T108" s="59">
        <f t="array" ref="T108">SUM(IF(($B$15:$B$34=$B108)*($D$15:$K$34=T$88),1,0))</f>
        <v>0</v>
      </c>
      <c r="U108" s="59">
        <f t="array" ref="U108">SUM(IF(($B$15:$B$34=$B108)*($D$15:$K$34=U$88),1,0))</f>
        <v>0</v>
      </c>
      <c r="V108" s="59">
        <f t="array" ref="V108">SUM(IF(($B$15:$B$34=$B108)*($D$15:$K$34=V$88),1,0))</f>
        <v>0</v>
      </c>
      <c r="W108" s="64">
        <f t="shared" si="0"/>
        <v>0</v>
      </c>
    </row>
    <row r="109" spans="2:23" ht="23.25">
      <c r="B109" s="57" t="s">
        <v>16</v>
      </c>
      <c r="C109" s="59">
        <f t="array" ref="C109">SUM(IF(($B$15:$B$34=$B109)*($D$15:$K$34=C$88),1,0))</f>
        <v>0</v>
      </c>
      <c r="D109" s="59">
        <f t="array" ref="D109">SUM(IF(($B$15:$B$34=$B109)*($D$15:$K$34=D$88),1,0))</f>
        <v>0</v>
      </c>
      <c r="E109" s="59">
        <f t="array" ref="E109">SUM(IF(($B$15:$B$34=$B109)*($D$15:$K$34=E$88),1,0))</f>
        <v>0</v>
      </c>
      <c r="F109" s="59">
        <f t="array" ref="F109">SUM(IF(($B$15:$B$34=$B109)*($D$15:$K$34=F$88),1,0))</f>
        <v>0</v>
      </c>
      <c r="G109" s="59">
        <f t="array" ref="G109">SUM(IF(($B$15:$B$34=$B109)*($D$15:$K$34=G$88),1,0))</f>
        <v>0</v>
      </c>
      <c r="H109" s="59">
        <f t="array" ref="H109">SUM(IF(($B$15:$B$34=$B109)*($D$15:$K$34=H$88),1,0))</f>
        <v>0</v>
      </c>
      <c r="I109" s="59">
        <f t="array" ref="I109">SUM(IF(($B$15:$B$34=$B109)*($D$15:$K$34=I$88),1,0))</f>
        <v>0</v>
      </c>
      <c r="J109" s="59">
        <f t="array" ref="J109">SUM(IF(($B$15:$B$34=$B109)*($D$15:$K$34=J$88),1,0))</f>
        <v>0</v>
      </c>
      <c r="K109" s="59">
        <f t="array" ref="K109">SUM(IF(($B$15:$B$34=$B109)*($D$15:$K$34=K$88),1,0))</f>
        <v>0</v>
      </c>
      <c r="L109" s="59">
        <f t="array" ref="L109">SUM(IF(($B$15:$B$34=$B109)*($D$15:$K$34=L$88),1,0))</f>
        <v>0</v>
      </c>
      <c r="M109" s="59">
        <f t="array" ref="M109">SUM(IF(($B$15:$B$34=$B109)*($D$15:$K$34=M$88),1,0))</f>
        <v>0</v>
      </c>
      <c r="N109" s="59">
        <f t="array" ref="N109">SUM(IF(($B$15:$B$34=$B109)*($D$15:$K$34=N$88),1,0))</f>
        <v>0</v>
      </c>
      <c r="O109" s="59">
        <f t="array" ref="O109">SUM(IF(($B$15:$B$34=$B109)*($D$15:$K$34=O$88),1,0))</f>
        <v>0</v>
      </c>
      <c r="P109" s="59">
        <f t="array" ref="P109">SUM(IF(($B$15:$B$34=$B109)*($D$15:$K$34=P$88),1,0))</f>
        <v>0</v>
      </c>
      <c r="Q109" s="59">
        <f t="array" ref="Q109">SUM(IF(($B$15:$B$34=$B109)*($D$15:$K$34=Q$88),1,0))</f>
        <v>0</v>
      </c>
      <c r="R109" s="59">
        <f t="array" ref="R109">SUM(IF(($B$15:$B$34=$B109)*($D$15:$K$34=R$88),1,0))</f>
        <v>0</v>
      </c>
      <c r="S109" s="59">
        <f t="array" ref="S109">SUM(IF(($B$15:$B$34=$B109)*($D$15:$K$34=S$88),1,0))</f>
        <v>0</v>
      </c>
      <c r="T109" s="59">
        <f t="array" ref="T109">SUM(IF(($B$15:$B$34=$B109)*($D$15:$K$34=T$88),1,0))</f>
        <v>0</v>
      </c>
      <c r="U109" s="59">
        <f t="array" ref="U109">SUM(IF(($B$15:$B$34=$B109)*($D$15:$K$34=U$88),1,0))</f>
        <v>0</v>
      </c>
      <c r="V109" s="59">
        <f t="array" ref="V109">SUM(IF(($B$15:$B$34=$B109)*($D$15:$K$34=V$88),1,0))</f>
        <v>0</v>
      </c>
      <c r="W109" s="64">
        <f t="shared" si="0"/>
        <v>0</v>
      </c>
    </row>
    <row r="110" spans="2:23" ht="23.25">
      <c r="B110" s="57" t="s">
        <v>98</v>
      </c>
      <c r="C110" s="59">
        <f t="array" ref="C110">SUM(IF(($B$15:$B$34=$B110)*($D$15:$K$34=C$88),1,0))</f>
        <v>0</v>
      </c>
      <c r="D110" s="59">
        <f t="array" ref="D110">SUM(IF(($B$15:$B$34=$B110)*($D$15:$K$34=D$88),1,0))</f>
        <v>0</v>
      </c>
      <c r="E110" s="59">
        <f t="array" ref="E110">SUM(IF(($B$15:$B$34=$B110)*($D$15:$K$34=E$88),1,0))</f>
        <v>0</v>
      </c>
      <c r="F110" s="59">
        <f t="array" ref="F110">SUM(IF(($B$15:$B$34=$B110)*($D$15:$K$34=F$88),1,0))</f>
        <v>0</v>
      </c>
      <c r="G110" s="59">
        <f t="array" ref="G110">SUM(IF(($B$15:$B$34=$B110)*($D$15:$K$34=G$88),1,0))</f>
        <v>0</v>
      </c>
      <c r="H110" s="59">
        <f t="array" ref="H110">SUM(IF(($B$15:$B$34=$B110)*($D$15:$K$34=H$88),1,0))</f>
        <v>0</v>
      </c>
      <c r="I110" s="59">
        <f t="array" ref="I110">SUM(IF(($B$15:$B$34=$B110)*($D$15:$K$34=I$88),1,0))</f>
        <v>0</v>
      </c>
      <c r="J110" s="59">
        <f t="array" ref="J110">SUM(IF(($B$15:$B$34=$B110)*($D$15:$K$34=J$88),1,0))</f>
        <v>0</v>
      </c>
      <c r="K110" s="59">
        <f t="array" ref="K110">SUM(IF(($B$15:$B$34=$B110)*($D$15:$K$34=K$88),1,0))</f>
        <v>0</v>
      </c>
      <c r="L110" s="59">
        <f t="array" ref="L110">SUM(IF(($B$15:$B$34=$B110)*($D$15:$K$34=L$88),1,0))</f>
        <v>0</v>
      </c>
      <c r="M110" s="59">
        <f t="array" ref="M110">SUM(IF(($B$15:$B$34=$B110)*($D$15:$K$34=M$88),1,0))</f>
        <v>0</v>
      </c>
      <c r="N110" s="59">
        <f t="array" ref="N110">SUM(IF(($B$15:$B$34=$B110)*($D$15:$K$34=N$88),1,0))</f>
        <v>0</v>
      </c>
      <c r="O110" s="59">
        <f t="array" ref="O110">SUM(IF(($B$15:$B$34=$B110)*($D$15:$K$34=O$88),1,0))</f>
        <v>0</v>
      </c>
      <c r="P110" s="59">
        <f t="array" ref="P110">SUM(IF(($B$15:$B$34=$B110)*($D$15:$K$34=P$88),1,0))</f>
        <v>0</v>
      </c>
      <c r="Q110" s="59">
        <f t="array" ref="Q110">SUM(IF(($B$15:$B$34=$B110)*($D$15:$K$34=Q$88),1,0))</f>
        <v>0</v>
      </c>
      <c r="R110" s="59">
        <f t="array" ref="R110">SUM(IF(($B$15:$B$34=$B110)*($D$15:$K$34=R$88),1,0))</f>
        <v>0</v>
      </c>
      <c r="S110" s="59">
        <f t="array" ref="S110">SUM(IF(($B$15:$B$34=$B110)*($D$15:$K$34=S$88),1,0))</f>
        <v>0</v>
      </c>
      <c r="T110" s="59">
        <f t="array" ref="T110">SUM(IF(($B$15:$B$34=$B110)*($D$15:$K$34=T$88),1,0))</f>
        <v>0</v>
      </c>
      <c r="U110" s="59">
        <f t="array" ref="U110">SUM(IF(($B$15:$B$34=$B110)*($D$15:$K$34=U$88),1,0))</f>
        <v>0</v>
      </c>
      <c r="V110" s="59">
        <f t="array" ref="V110">SUM(IF(($B$15:$B$34=$B110)*($D$15:$K$34=V$88),1,0))</f>
        <v>0</v>
      </c>
      <c r="W110" s="64">
        <f t="shared" si="0"/>
        <v>0</v>
      </c>
    </row>
    <row r="111" spans="2:23" ht="23.25">
      <c r="B111" s="57" t="s">
        <v>9</v>
      </c>
      <c r="C111" s="59">
        <f t="array" ref="C111">SUM(IF(($B$15:$B$34=$B111)*($D$15:$K$34=C$88),1,0))</f>
        <v>0</v>
      </c>
      <c r="D111" s="59">
        <f t="array" ref="D111">SUM(IF(($B$15:$B$34=$B111)*($D$15:$K$34=D$88),1,0))</f>
        <v>0</v>
      </c>
      <c r="E111" s="59">
        <f t="array" ref="E111">SUM(IF(($B$15:$B$34=$B111)*($D$15:$K$34=E$88),1,0))</f>
        <v>0</v>
      </c>
      <c r="F111" s="59">
        <f t="array" ref="F111">SUM(IF(($B$15:$B$34=$B111)*($D$15:$K$34=F$88),1,0))</f>
        <v>0</v>
      </c>
      <c r="G111" s="59">
        <f t="array" ref="G111">SUM(IF(($B$15:$B$34=$B111)*($D$15:$K$34=G$88),1,0))</f>
        <v>0</v>
      </c>
      <c r="H111" s="59">
        <f t="array" ref="H111">SUM(IF(($B$15:$B$34=$B111)*($D$15:$K$34=H$88),1,0))</f>
        <v>0</v>
      </c>
      <c r="I111" s="59">
        <f t="array" ref="I111">SUM(IF(($B$15:$B$34=$B111)*($D$15:$K$34=I$88),1,0))</f>
        <v>0</v>
      </c>
      <c r="J111" s="59">
        <f t="array" ref="J111">SUM(IF(($B$15:$B$34=$B111)*($D$15:$K$34=J$88),1,0))</f>
        <v>0</v>
      </c>
      <c r="K111" s="59">
        <f t="array" ref="K111">SUM(IF(($B$15:$B$34=$B111)*($D$15:$K$34=K$88),1,0))</f>
        <v>0</v>
      </c>
      <c r="L111" s="59">
        <f t="array" ref="L111">SUM(IF(($B$15:$B$34=$B111)*($D$15:$K$34=L$88),1,0))</f>
        <v>0</v>
      </c>
      <c r="M111" s="59">
        <f t="array" ref="M111">SUM(IF(($B$15:$B$34=$B111)*($D$15:$K$34=M$88),1,0))</f>
        <v>0</v>
      </c>
      <c r="N111" s="59">
        <f t="array" ref="N111">SUM(IF(($B$15:$B$34=$B111)*($D$15:$K$34=N$88),1,0))</f>
        <v>0</v>
      </c>
      <c r="O111" s="59">
        <f t="array" ref="O111">SUM(IF(($B$15:$B$34=$B111)*($D$15:$K$34=O$88),1,0))</f>
        <v>0</v>
      </c>
      <c r="P111" s="59">
        <f t="array" ref="P111">SUM(IF(($B$15:$B$34=$B111)*($D$15:$K$34=P$88),1,0))</f>
        <v>0</v>
      </c>
      <c r="Q111" s="59">
        <f t="array" ref="Q111">SUM(IF(($B$15:$B$34=$B111)*($D$15:$K$34=Q$88),1,0))</f>
        <v>0</v>
      </c>
      <c r="R111" s="59">
        <f t="array" ref="R111">SUM(IF(($B$15:$B$34=$B111)*($D$15:$K$34=R$88),1,0))</f>
        <v>0</v>
      </c>
      <c r="S111" s="59">
        <f t="array" ref="S111">SUM(IF(($B$15:$B$34=$B111)*($D$15:$K$34=S$88),1,0))</f>
        <v>0</v>
      </c>
      <c r="T111" s="59">
        <f t="array" ref="T111">SUM(IF(($B$15:$B$34=$B111)*($D$15:$K$34=T$88),1,0))</f>
        <v>0</v>
      </c>
      <c r="U111" s="59">
        <f t="array" ref="U111">SUM(IF(($B$15:$B$34=$B111)*($D$15:$K$34=U$88),1,0))</f>
        <v>0</v>
      </c>
      <c r="V111" s="59">
        <f t="array" ref="V111">SUM(IF(($B$15:$B$34=$B111)*($D$15:$K$34=V$88),1,0))</f>
        <v>0</v>
      </c>
      <c r="W111" s="64">
        <f t="shared" si="0"/>
        <v>0</v>
      </c>
    </row>
    <row r="112" spans="2:23" ht="23.25">
      <c r="B112" s="57" t="s">
        <v>78</v>
      </c>
      <c r="C112" s="59">
        <f t="array" ref="C112">SUM(IF(($B$15:$B$34=$B112)*($D$15:$K$34=C$88),1,0))</f>
        <v>0</v>
      </c>
      <c r="D112" s="59">
        <f t="array" ref="D112">SUM(IF(($B$15:$B$34=$B112)*($D$15:$K$34=D$88),1,0))</f>
        <v>0</v>
      </c>
      <c r="E112" s="59">
        <f t="array" ref="E112">SUM(IF(($B$15:$B$34=$B112)*($D$15:$K$34=E$88),1,0))</f>
        <v>0</v>
      </c>
      <c r="F112" s="59">
        <f t="array" ref="F112">SUM(IF(($B$15:$B$34=$B112)*($D$15:$K$34=F$88),1,0))</f>
        <v>0</v>
      </c>
      <c r="G112" s="59">
        <f t="array" ref="G112">SUM(IF(($B$15:$B$34=$B112)*($D$15:$K$34=G$88),1,0))</f>
        <v>0</v>
      </c>
      <c r="H112" s="59">
        <f t="array" ref="H112">SUM(IF(($B$15:$B$34=$B112)*($D$15:$K$34=H$88),1,0))</f>
        <v>0</v>
      </c>
      <c r="I112" s="59">
        <f t="array" ref="I112">SUM(IF(($B$15:$B$34=$B112)*($D$15:$K$34=I$88),1,0))</f>
        <v>0</v>
      </c>
      <c r="J112" s="59">
        <f t="array" ref="J112">SUM(IF(($B$15:$B$34=$B112)*($D$15:$K$34=J$88),1,0))</f>
        <v>0</v>
      </c>
      <c r="K112" s="59">
        <f t="array" ref="K112">SUM(IF(($B$15:$B$34=$B112)*($D$15:$K$34=K$88),1,0))</f>
        <v>0</v>
      </c>
      <c r="L112" s="59">
        <f t="array" ref="L112">SUM(IF(($B$15:$B$34=$B112)*($D$15:$K$34=L$88),1,0))</f>
        <v>0</v>
      </c>
      <c r="M112" s="59">
        <f t="array" ref="M112">SUM(IF(($B$15:$B$34=$B112)*($D$15:$K$34=M$88),1,0))</f>
        <v>0</v>
      </c>
      <c r="N112" s="59">
        <f t="array" ref="N112">SUM(IF(($B$15:$B$34=$B112)*($D$15:$K$34=N$88),1,0))</f>
        <v>0</v>
      </c>
      <c r="O112" s="59">
        <f t="array" ref="O112">SUM(IF(($B$15:$B$34=$B112)*($D$15:$K$34=O$88),1,0))</f>
        <v>0</v>
      </c>
      <c r="P112" s="59">
        <f t="array" ref="P112">SUM(IF(($B$15:$B$34=$B112)*($D$15:$K$34=P$88),1,0))</f>
        <v>0</v>
      </c>
      <c r="Q112" s="59">
        <f t="array" ref="Q112">SUM(IF(($B$15:$B$34=$B112)*($D$15:$K$34=Q$88),1,0))</f>
        <v>0</v>
      </c>
      <c r="R112" s="59">
        <f t="array" ref="R112">SUM(IF(($B$15:$B$34=$B112)*($D$15:$K$34=R$88),1,0))</f>
        <v>0</v>
      </c>
      <c r="S112" s="59">
        <f t="array" ref="S112">SUM(IF(($B$15:$B$34=$B112)*($D$15:$K$34=S$88),1,0))</f>
        <v>0</v>
      </c>
      <c r="T112" s="59">
        <f t="array" ref="T112">SUM(IF(($B$15:$B$34=$B112)*($D$15:$K$34=T$88),1,0))</f>
        <v>0</v>
      </c>
      <c r="U112" s="59">
        <f t="array" ref="U112">SUM(IF(($B$15:$B$34=$B112)*($D$15:$K$34=U$88),1,0))</f>
        <v>0</v>
      </c>
      <c r="V112" s="59">
        <f t="array" ref="V112">SUM(IF(($B$15:$B$34=$B112)*($D$15:$K$34=V$88),1,0))</f>
        <v>0</v>
      </c>
      <c r="W112" s="64">
        <f t="shared" si="0"/>
        <v>0</v>
      </c>
    </row>
    <row r="113" spans="2:23" ht="23.25">
      <c r="B113" s="57" t="s">
        <v>79</v>
      </c>
      <c r="C113" s="59">
        <f t="array" ref="C113">SUM(IF(($B$15:$B$34=$B113)*($D$15:$K$34=C$88),1,0))</f>
        <v>0</v>
      </c>
      <c r="D113" s="59">
        <f t="array" ref="D113">SUM(IF(($B$15:$B$34=$B113)*($D$15:$K$34=D$88),1,0))</f>
        <v>0</v>
      </c>
      <c r="E113" s="59">
        <f t="array" ref="E113">SUM(IF(($B$15:$B$34=$B113)*($D$15:$K$34=E$88),1,0))</f>
        <v>0</v>
      </c>
      <c r="F113" s="59">
        <f t="array" ref="F113">SUM(IF(($B$15:$B$34=$B113)*($D$15:$K$34=F$88),1,0))</f>
        <v>0</v>
      </c>
      <c r="G113" s="59">
        <f t="array" ref="G113">SUM(IF(($B$15:$B$34=$B113)*($D$15:$K$34=G$88),1,0))</f>
        <v>0</v>
      </c>
      <c r="H113" s="59">
        <f t="array" ref="H113">SUM(IF(($B$15:$B$34=$B113)*($D$15:$K$34=H$88),1,0))</f>
        <v>0</v>
      </c>
      <c r="I113" s="59">
        <f t="array" ref="I113">SUM(IF(($B$15:$B$34=$B113)*($D$15:$K$34=I$88),1,0))</f>
        <v>0</v>
      </c>
      <c r="J113" s="59">
        <f t="array" ref="J113">SUM(IF(($B$15:$B$34=$B113)*($D$15:$K$34=J$88),1,0))</f>
        <v>0</v>
      </c>
      <c r="K113" s="59">
        <f t="array" ref="K113">SUM(IF(($B$15:$B$34=$B113)*($D$15:$K$34=K$88),1,0))</f>
        <v>0</v>
      </c>
      <c r="L113" s="59">
        <f t="array" ref="L113">SUM(IF(($B$15:$B$34=$B113)*($D$15:$K$34=L$88),1,0))</f>
        <v>0</v>
      </c>
      <c r="M113" s="59">
        <f t="array" ref="M113">SUM(IF(($B$15:$B$34=$B113)*($D$15:$K$34=M$88),1,0))</f>
        <v>0</v>
      </c>
      <c r="N113" s="59">
        <f t="array" ref="N113">SUM(IF(($B$15:$B$34=$B113)*($D$15:$K$34=N$88),1,0))</f>
        <v>0</v>
      </c>
      <c r="O113" s="59">
        <f t="array" ref="O113">SUM(IF(($B$15:$B$34=$B113)*($D$15:$K$34=O$88),1,0))</f>
        <v>0</v>
      </c>
      <c r="P113" s="59">
        <f t="array" ref="P113">SUM(IF(($B$15:$B$34=$B113)*($D$15:$K$34=P$88),1,0))</f>
        <v>0</v>
      </c>
      <c r="Q113" s="59">
        <f t="array" ref="Q113">SUM(IF(($B$15:$B$34=$B113)*($D$15:$K$34=Q$88),1,0))</f>
        <v>0</v>
      </c>
      <c r="R113" s="59">
        <f t="array" ref="R113">SUM(IF(($B$15:$B$34=$B113)*($D$15:$K$34=R$88),1,0))</f>
        <v>0</v>
      </c>
      <c r="S113" s="59">
        <f t="array" ref="S113">SUM(IF(($B$15:$B$34=$B113)*($D$15:$K$34=S$88),1,0))</f>
        <v>0</v>
      </c>
      <c r="T113" s="59">
        <f t="array" ref="T113">SUM(IF(($B$15:$B$34=$B113)*($D$15:$K$34=T$88),1,0))</f>
        <v>0</v>
      </c>
      <c r="U113" s="59">
        <f t="array" ref="U113">SUM(IF(($B$15:$B$34=$B113)*($D$15:$K$34=U$88),1,0))</f>
        <v>0</v>
      </c>
      <c r="V113" s="59">
        <f t="array" ref="V113">SUM(IF(($B$15:$B$34=$B113)*($D$15:$K$34=V$88),1,0))</f>
        <v>0</v>
      </c>
      <c r="W113" s="64">
        <f t="shared" si="0"/>
        <v>0</v>
      </c>
    </row>
    <row r="114" spans="2:23" ht="23.25">
      <c r="B114" s="57" t="s">
        <v>73</v>
      </c>
      <c r="C114" s="59">
        <f t="array" ref="C114">SUM(IF(($B$15:$B$34=$B114)*($D$15:$K$34=C$88),1,0))</f>
        <v>0</v>
      </c>
      <c r="D114" s="59">
        <f t="array" ref="D114">SUM(IF(($B$15:$B$34=$B114)*($D$15:$K$34=D$88),1,0))</f>
        <v>0</v>
      </c>
      <c r="E114" s="59">
        <f t="array" ref="E114">SUM(IF(($B$15:$B$34=$B114)*($D$15:$K$34=E$88),1,0))</f>
        <v>0</v>
      </c>
      <c r="F114" s="59">
        <f t="array" ref="F114">SUM(IF(($B$15:$B$34=$B114)*($D$15:$K$34=F$88),1,0))</f>
        <v>0</v>
      </c>
      <c r="G114" s="59">
        <f t="array" ref="G114">SUM(IF(($B$15:$B$34=$B114)*($D$15:$K$34=G$88),1,0))</f>
        <v>0</v>
      </c>
      <c r="H114" s="59">
        <f t="array" ref="H114">SUM(IF(($B$15:$B$34=$B114)*($D$15:$K$34=H$88),1,0))</f>
        <v>0</v>
      </c>
      <c r="I114" s="59">
        <f t="array" ref="I114">SUM(IF(($B$15:$B$34=$B114)*($D$15:$K$34=I$88),1,0))</f>
        <v>0</v>
      </c>
      <c r="J114" s="59">
        <f t="array" ref="J114">SUM(IF(($B$15:$B$34=$B114)*($D$15:$K$34=J$88),1,0))</f>
        <v>0</v>
      </c>
      <c r="K114" s="59">
        <f t="array" ref="K114">SUM(IF(($B$15:$B$34=$B114)*($D$15:$K$34=K$88),1,0))</f>
        <v>0</v>
      </c>
      <c r="L114" s="59">
        <f t="array" ref="L114">SUM(IF(($B$15:$B$34=$B114)*($D$15:$K$34=L$88),1,0))</f>
        <v>0</v>
      </c>
      <c r="M114" s="59">
        <f t="array" ref="M114">SUM(IF(($B$15:$B$34=$B114)*($D$15:$K$34=M$88),1,0))</f>
        <v>0</v>
      </c>
      <c r="N114" s="59">
        <f t="array" ref="N114">SUM(IF(($B$15:$B$34=$B114)*($D$15:$K$34=N$88),1,0))</f>
        <v>0</v>
      </c>
      <c r="O114" s="59">
        <f t="array" ref="O114">SUM(IF(($B$15:$B$34=$B114)*($D$15:$K$34=O$88),1,0))</f>
        <v>0</v>
      </c>
      <c r="P114" s="59">
        <f t="array" ref="P114">SUM(IF(($B$15:$B$34=$B114)*($D$15:$K$34=P$88),1,0))</f>
        <v>0</v>
      </c>
      <c r="Q114" s="59">
        <f t="array" ref="Q114">SUM(IF(($B$15:$B$34=$B114)*($D$15:$K$34=Q$88),1,0))</f>
        <v>0</v>
      </c>
      <c r="R114" s="59">
        <f t="array" ref="R114">SUM(IF(($B$15:$B$34=$B114)*($D$15:$K$34=R$88),1,0))</f>
        <v>0</v>
      </c>
      <c r="S114" s="59">
        <f t="array" ref="S114">SUM(IF(($B$15:$B$34=$B114)*($D$15:$K$34=S$88),1,0))</f>
        <v>0</v>
      </c>
      <c r="T114" s="59">
        <f t="array" ref="T114">SUM(IF(($B$15:$B$34=$B114)*($D$15:$K$34=T$88),1,0))</f>
        <v>0</v>
      </c>
      <c r="U114" s="59">
        <f t="array" ref="U114">SUM(IF(($B$15:$B$34=$B114)*($D$15:$K$34=U$88),1,0))</f>
        <v>0</v>
      </c>
      <c r="V114" s="59">
        <f t="array" ref="V114">SUM(IF(($B$15:$B$34=$B114)*($D$15:$K$34=V$88),1,0))</f>
        <v>0</v>
      </c>
      <c r="W114" s="64">
        <f t="shared" si="0"/>
        <v>0</v>
      </c>
    </row>
    <row r="115" spans="2:23" ht="23.25">
      <c r="B115" s="57" t="s">
        <v>74</v>
      </c>
      <c r="C115" s="59">
        <f t="array" ref="C115">SUM(IF(($B$15:$B$34=$B115)*($D$15:$K$34=C$88),1,0))</f>
        <v>0</v>
      </c>
      <c r="D115" s="59">
        <f t="array" ref="D115">SUM(IF(($B$15:$B$34=$B115)*($D$15:$K$34=D$88),1,0))</f>
        <v>0</v>
      </c>
      <c r="E115" s="59">
        <f t="array" ref="E115">SUM(IF(($B$15:$B$34=$B115)*($D$15:$K$34=E$88),1,0))</f>
        <v>0</v>
      </c>
      <c r="F115" s="59">
        <f t="array" ref="F115">SUM(IF(($B$15:$B$34=$B115)*($D$15:$K$34=F$88),1,0))</f>
        <v>0</v>
      </c>
      <c r="G115" s="59">
        <f t="array" ref="G115">SUM(IF(($B$15:$B$34=$B115)*($D$15:$K$34=G$88),1,0))</f>
        <v>0</v>
      </c>
      <c r="H115" s="59">
        <f t="array" ref="H115">SUM(IF(($B$15:$B$34=$B115)*($D$15:$K$34=H$88),1,0))</f>
        <v>0</v>
      </c>
      <c r="I115" s="59">
        <f t="array" ref="I115">SUM(IF(($B$15:$B$34=$B115)*($D$15:$K$34=I$88),1,0))</f>
        <v>0</v>
      </c>
      <c r="J115" s="59">
        <f t="array" ref="J115">SUM(IF(($B$15:$B$34=$B115)*($D$15:$K$34=J$88),1,0))</f>
        <v>0</v>
      </c>
      <c r="K115" s="59">
        <f t="array" ref="K115">SUM(IF(($B$15:$B$34=$B115)*($D$15:$K$34=K$88),1,0))</f>
        <v>0</v>
      </c>
      <c r="L115" s="59">
        <f t="array" ref="L115">SUM(IF(($B$15:$B$34=$B115)*($D$15:$K$34=L$88),1,0))</f>
        <v>0</v>
      </c>
      <c r="M115" s="59">
        <f t="array" ref="M115">SUM(IF(($B$15:$B$34=$B115)*($D$15:$K$34=M$88),1,0))</f>
        <v>0</v>
      </c>
      <c r="N115" s="59">
        <f t="array" ref="N115">SUM(IF(($B$15:$B$34=$B115)*($D$15:$K$34=N$88),1,0))</f>
        <v>0</v>
      </c>
      <c r="O115" s="59">
        <f t="array" ref="O115">SUM(IF(($B$15:$B$34=$B115)*($D$15:$K$34=O$88),1,0))</f>
        <v>0</v>
      </c>
      <c r="P115" s="59">
        <f t="array" ref="P115">SUM(IF(($B$15:$B$34=$B115)*($D$15:$K$34=P$88),1,0))</f>
        <v>0</v>
      </c>
      <c r="Q115" s="59">
        <f t="array" ref="Q115">SUM(IF(($B$15:$B$34=$B115)*($D$15:$K$34=Q$88),1,0))</f>
        <v>0</v>
      </c>
      <c r="R115" s="59">
        <f t="array" ref="R115">SUM(IF(($B$15:$B$34=$B115)*($D$15:$K$34=R$88),1,0))</f>
        <v>0</v>
      </c>
      <c r="S115" s="59">
        <f t="array" ref="S115">SUM(IF(($B$15:$B$34=$B115)*($D$15:$K$34=S$88),1,0))</f>
        <v>0</v>
      </c>
      <c r="T115" s="59">
        <f t="array" ref="T115">SUM(IF(($B$15:$B$34=$B115)*($D$15:$K$34=T$88),1,0))</f>
        <v>0</v>
      </c>
      <c r="U115" s="59">
        <f t="array" ref="U115">SUM(IF(($B$15:$B$34=$B115)*($D$15:$K$34=U$88),1,0))</f>
        <v>0</v>
      </c>
      <c r="V115" s="59">
        <f t="array" ref="V115">SUM(IF(($B$15:$B$34=$B115)*($D$15:$K$34=V$88),1,0))</f>
        <v>0</v>
      </c>
      <c r="W115" s="64">
        <f t="shared" si="0"/>
        <v>0</v>
      </c>
    </row>
    <row r="116" spans="2:23" ht="23.25">
      <c r="B116" s="57" t="s">
        <v>21</v>
      </c>
      <c r="C116" s="59">
        <f t="array" ref="C116">SUM(IF(($B$15:$B$34=$B116)*($D$15:$K$34=C$88),1,0))</f>
        <v>0</v>
      </c>
      <c r="D116" s="59">
        <f t="array" ref="D116">SUM(IF(($B$15:$B$34=$B116)*($D$15:$K$34=D$88),1,0))</f>
        <v>0</v>
      </c>
      <c r="E116" s="59">
        <f t="array" ref="E116">SUM(IF(($B$15:$B$34=$B116)*($D$15:$K$34=E$88),1,0))</f>
        <v>0</v>
      </c>
      <c r="F116" s="59">
        <f t="array" ref="F116">SUM(IF(($B$15:$B$34=$B116)*($D$15:$K$34=F$88),1,0))</f>
        <v>0</v>
      </c>
      <c r="G116" s="59">
        <f t="array" ref="G116">SUM(IF(($B$15:$B$34=$B116)*($D$15:$K$34=G$88),1,0))</f>
        <v>0</v>
      </c>
      <c r="H116" s="59">
        <f t="array" ref="H116">SUM(IF(($B$15:$B$34=$B116)*($D$15:$K$34=H$88),1,0))</f>
        <v>0</v>
      </c>
      <c r="I116" s="59">
        <f t="array" ref="I116">SUM(IF(($B$15:$B$34=$B116)*($D$15:$K$34=I$88),1,0))</f>
        <v>0</v>
      </c>
      <c r="J116" s="59">
        <f t="array" ref="J116">SUM(IF(($B$15:$B$34=$B116)*($D$15:$K$34=J$88),1,0))</f>
        <v>0</v>
      </c>
      <c r="K116" s="59">
        <f t="array" ref="K116">SUM(IF(($B$15:$B$34=$B116)*($D$15:$K$34=K$88),1,0))</f>
        <v>0</v>
      </c>
      <c r="L116" s="59">
        <f t="array" ref="L116">SUM(IF(($B$15:$B$34=$B116)*($D$15:$K$34=L$88),1,0))</f>
        <v>0</v>
      </c>
      <c r="M116" s="59">
        <f t="array" ref="M116">SUM(IF(($B$15:$B$34=$B116)*($D$15:$K$34=M$88),1,0))</f>
        <v>0</v>
      </c>
      <c r="N116" s="59">
        <f t="array" ref="N116">SUM(IF(($B$15:$B$34=$B116)*($D$15:$K$34=N$88),1,0))</f>
        <v>0</v>
      </c>
      <c r="O116" s="59">
        <f t="array" ref="O116">SUM(IF(($B$15:$B$34=$B116)*($D$15:$K$34=O$88),1,0))</f>
        <v>0</v>
      </c>
      <c r="P116" s="59">
        <f t="array" ref="P116">SUM(IF(($B$15:$B$34=$B116)*($D$15:$K$34=P$88),1,0))</f>
        <v>0</v>
      </c>
      <c r="Q116" s="59">
        <f t="array" ref="Q116">SUM(IF(($B$15:$B$34=$B116)*($D$15:$K$34=Q$88),1,0))</f>
        <v>0</v>
      </c>
      <c r="R116" s="59">
        <f t="array" ref="R116">SUM(IF(($B$15:$B$34=$B116)*($D$15:$K$34=R$88),1,0))</f>
        <v>0</v>
      </c>
      <c r="S116" s="59">
        <f t="array" ref="S116">SUM(IF(($B$15:$B$34=$B116)*($D$15:$K$34=S$88),1,0))</f>
        <v>0</v>
      </c>
      <c r="T116" s="59">
        <f t="array" ref="T116">SUM(IF(($B$15:$B$34=$B116)*($D$15:$K$34=T$88),1,0))</f>
        <v>0</v>
      </c>
      <c r="U116" s="59">
        <f t="array" ref="U116">SUM(IF(($B$15:$B$34=$B116)*($D$15:$K$34=U$88),1,0))</f>
        <v>0</v>
      </c>
      <c r="V116" s="59">
        <f t="array" ref="V116">SUM(IF(($B$15:$B$34=$B116)*($D$15:$K$34=V$88),1,0))</f>
        <v>0</v>
      </c>
      <c r="W116" s="64">
        <f t="shared" si="0"/>
        <v>0</v>
      </c>
    </row>
    <row r="117" spans="2:23" ht="23.25">
      <c r="B117" s="57" t="s">
        <v>24</v>
      </c>
      <c r="C117" s="59">
        <f t="array" ref="C117">SUM(IF(($B$15:$B$34=$B117)*($D$15:$K$34=C$88),1,0))</f>
        <v>0</v>
      </c>
      <c r="D117" s="59">
        <f t="array" ref="D117">SUM(IF(($B$15:$B$34=$B117)*($D$15:$K$34=D$88),1,0))</f>
        <v>0</v>
      </c>
      <c r="E117" s="59">
        <f t="array" ref="E117">SUM(IF(($B$15:$B$34=$B117)*($D$15:$K$34=E$88),1,0))</f>
        <v>0</v>
      </c>
      <c r="F117" s="59">
        <f t="array" ref="F117">SUM(IF(($B$15:$B$34=$B117)*($D$15:$K$34=F$88),1,0))</f>
        <v>0</v>
      </c>
      <c r="G117" s="59">
        <f t="array" ref="G117">SUM(IF(($B$15:$B$34=$B117)*($D$15:$K$34=G$88),1,0))</f>
        <v>0</v>
      </c>
      <c r="H117" s="59">
        <f t="array" ref="H117">SUM(IF(($B$15:$B$34=$B117)*($D$15:$K$34=H$88),1,0))</f>
        <v>0</v>
      </c>
      <c r="I117" s="59">
        <f t="array" ref="I117">SUM(IF(($B$15:$B$34=$B117)*($D$15:$K$34=I$88),1,0))</f>
        <v>0</v>
      </c>
      <c r="J117" s="59">
        <f t="array" ref="J117">SUM(IF(($B$15:$B$34=$B117)*($D$15:$K$34=J$88),1,0))</f>
        <v>0</v>
      </c>
      <c r="K117" s="59">
        <f t="array" ref="K117">SUM(IF(($B$15:$B$34=$B117)*($D$15:$K$34=K$88),1,0))</f>
        <v>0</v>
      </c>
      <c r="L117" s="59">
        <f t="array" ref="L117">SUM(IF(($B$15:$B$34=$B117)*($D$15:$K$34=L$88),1,0))</f>
        <v>0</v>
      </c>
      <c r="M117" s="59">
        <f t="array" ref="M117">SUM(IF(($B$15:$B$34=$B117)*($D$15:$K$34=M$88),1,0))</f>
        <v>0</v>
      </c>
      <c r="N117" s="59">
        <f t="array" ref="N117">SUM(IF(($B$15:$B$34=$B117)*($D$15:$K$34=N$88),1,0))</f>
        <v>0</v>
      </c>
      <c r="O117" s="59">
        <f t="array" ref="O117">SUM(IF(($B$15:$B$34=$B117)*($D$15:$K$34=O$88),1,0))</f>
        <v>0</v>
      </c>
      <c r="P117" s="59">
        <f t="array" ref="P117">SUM(IF(($B$15:$B$34=$B117)*($D$15:$K$34=P$88),1,0))</f>
        <v>0</v>
      </c>
      <c r="Q117" s="59">
        <f t="array" ref="Q117">SUM(IF(($B$15:$B$34=$B117)*($D$15:$K$34=Q$88),1,0))</f>
        <v>0</v>
      </c>
      <c r="R117" s="59">
        <f t="array" ref="R117">SUM(IF(($B$15:$B$34=$B117)*($D$15:$K$34=R$88),1,0))</f>
        <v>0</v>
      </c>
      <c r="S117" s="59">
        <f t="array" ref="S117">SUM(IF(($B$15:$B$34=$B117)*($D$15:$K$34=S$88),1,0))</f>
        <v>0</v>
      </c>
      <c r="T117" s="59">
        <f t="array" ref="T117">SUM(IF(($B$15:$B$34=$B117)*($D$15:$K$34=T$88),1,0))</f>
        <v>0</v>
      </c>
      <c r="U117" s="59">
        <f t="array" ref="U117">SUM(IF(($B$15:$B$34=$B117)*($D$15:$K$34=U$88),1,0))</f>
        <v>0</v>
      </c>
      <c r="V117" s="59">
        <f t="array" ref="V117">SUM(IF(($B$15:$B$34=$B117)*($D$15:$K$34=V$88),1,0))</f>
        <v>0</v>
      </c>
      <c r="W117" s="64">
        <f t="shared" si="0"/>
        <v>0</v>
      </c>
    </row>
    <row r="118" spans="2:23" ht="23.25">
      <c r="B118" s="57" t="s">
        <v>114</v>
      </c>
      <c r="C118" s="59">
        <f t="array" ref="C118">SUM(IF(($B$15:$B$34=$B118)*($D$15:$K$34=C$88),1,0))</f>
        <v>0</v>
      </c>
      <c r="D118" s="59">
        <f t="array" ref="D118">SUM(IF(($B$15:$B$34=$B118)*($D$15:$K$34=D$88),1,0))</f>
        <v>0</v>
      </c>
      <c r="E118" s="59">
        <f t="array" ref="E118">SUM(IF(($B$15:$B$34=$B118)*($D$15:$K$34=E$88),1,0))</f>
        <v>0</v>
      </c>
      <c r="F118" s="59">
        <f t="array" ref="F118">SUM(IF(($B$15:$B$34=$B118)*($D$15:$K$34=F$88),1,0))</f>
        <v>0</v>
      </c>
      <c r="G118" s="59">
        <f t="array" ref="G118">SUM(IF(($B$15:$B$34=$B118)*($D$15:$K$34=G$88),1,0))</f>
        <v>0</v>
      </c>
      <c r="H118" s="59">
        <f t="array" ref="H118">SUM(IF(($B$15:$B$34=$B118)*($D$15:$K$34=H$88),1,0))</f>
        <v>0</v>
      </c>
      <c r="I118" s="59">
        <f t="array" ref="I118">SUM(IF(($B$15:$B$34=$B118)*($D$15:$K$34=I$88),1,0))</f>
        <v>0</v>
      </c>
      <c r="J118" s="59">
        <f t="array" ref="J118">SUM(IF(($B$15:$B$34=$B118)*($D$15:$K$34=J$88),1,0))</f>
        <v>0</v>
      </c>
      <c r="K118" s="59">
        <f t="array" ref="K118">SUM(IF(($B$15:$B$34=$B118)*($D$15:$K$34=K$88),1,0))</f>
        <v>0</v>
      </c>
      <c r="L118" s="59">
        <f t="array" ref="L118">SUM(IF(($B$15:$B$34=$B118)*($D$15:$K$34=L$88),1,0))</f>
        <v>0</v>
      </c>
      <c r="M118" s="59">
        <f t="array" ref="M118">SUM(IF(($B$15:$B$34=$B118)*($D$15:$K$34=M$88),1,0))</f>
        <v>0</v>
      </c>
      <c r="N118" s="59">
        <f t="array" ref="N118">SUM(IF(($B$15:$B$34=$B118)*($D$15:$K$34=N$88),1,0))</f>
        <v>0</v>
      </c>
      <c r="O118" s="59">
        <f t="array" ref="O118">SUM(IF(($B$15:$B$34=$B118)*($D$15:$K$34=O$88),1,0))</f>
        <v>0</v>
      </c>
      <c r="P118" s="59">
        <f t="array" ref="P118">SUM(IF(($B$15:$B$34=$B118)*($D$15:$K$34=P$88),1,0))</f>
        <v>0</v>
      </c>
      <c r="Q118" s="59">
        <f t="array" ref="Q118">SUM(IF(($B$15:$B$34=$B118)*($D$15:$K$34=Q$88),1,0))</f>
        <v>0</v>
      </c>
      <c r="R118" s="59">
        <f t="array" ref="R118">SUM(IF(($B$15:$B$34=$B118)*($D$15:$K$34=R$88),1,0))</f>
        <v>0</v>
      </c>
      <c r="S118" s="59">
        <f t="array" ref="S118">SUM(IF(($B$15:$B$34=$B118)*($D$15:$K$34=S$88),1,0))</f>
        <v>0</v>
      </c>
      <c r="T118" s="59">
        <f t="array" ref="T118">SUM(IF(($B$15:$B$34=$B118)*($D$15:$K$34=T$88),1,0))</f>
        <v>0</v>
      </c>
      <c r="U118" s="59">
        <f t="array" ref="U118">SUM(IF(($B$15:$B$34=$B118)*($D$15:$K$34=U$88),1,0))</f>
        <v>0</v>
      </c>
      <c r="V118" s="59">
        <f t="array" ref="V118">SUM(IF(($B$15:$B$34=$B118)*($D$15:$K$34=V$88),1,0))</f>
        <v>0</v>
      </c>
      <c r="W118" s="64">
        <f t="shared" si="0"/>
        <v>0</v>
      </c>
    </row>
    <row r="119" spans="2:23" ht="23.25">
      <c r="B119" s="57" t="s">
        <v>113</v>
      </c>
      <c r="C119" s="59">
        <f t="array" ref="C119">SUM(IF(($B$15:$B$34=$B119)*($D$15:$K$34=C$88),1,0))</f>
        <v>0</v>
      </c>
      <c r="D119" s="59">
        <f t="array" ref="D119">SUM(IF(($B$15:$B$34=$B119)*($D$15:$K$34=D$88),1,0))</f>
        <v>0</v>
      </c>
      <c r="E119" s="59">
        <f t="array" ref="E119">SUM(IF(($B$15:$B$34=$B119)*($D$15:$K$34=E$88),1,0))</f>
        <v>0</v>
      </c>
      <c r="F119" s="59">
        <f t="array" ref="F119">SUM(IF(($B$15:$B$34=$B119)*($D$15:$K$34=F$88),1,0))</f>
        <v>0</v>
      </c>
      <c r="G119" s="59">
        <f t="array" ref="G119">SUM(IF(($B$15:$B$34=$B119)*($D$15:$K$34=G$88),1,0))</f>
        <v>0</v>
      </c>
      <c r="H119" s="59">
        <f t="array" ref="H119">SUM(IF(($B$15:$B$34=$B119)*($D$15:$K$34=H$88),1,0))</f>
        <v>0</v>
      </c>
      <c r="I119" s="59">
        <f t="array" ref="I119">SUM(IF(($B$15:$B$34=$B119)*($D$15:$K$34=I$88),1,0))</f>
        <v>0</v>
      </c>
      <c r="J119" s="59">
        <f t="array" ref="J119">SUM(IF(($B$15:$B$34=$B119)*($D$15:$K$34=J$88),1,0))</f>
        <v>0</v>
      </c>
      <c r="K119" s="59">
        <f t="array" ref="K119">SUM(IF(($B$15:$B$34=$B119)*($D$15:$K$34=K$88),1,0))</f>
        <v>0</v>
      </c>
      <c r="L119" s="59">
        <f t="array" ref="L119">SUM(IF(($B$15:$B$34=$B119)*($D$15:$K$34=L$88),1,0))</f>
        <v>0</v>
      </c>
      <c r="M119" s="59">
        <f t="array" ref="M119">SUM(IF(($B$15:$B$34=$B119)*($D$15:$K$34=M$88),1,0))</f>
        <v>0</v>
      </c>
      <c r="N119" s="59">
        <f t="array" ref="N119">SUM(IF(($B$15:$B$34=$B119)*($D$15:$K$34=N$88),1,0))</f>
        <v>0</v>
      </c>
      <c r="O119" s="59">
        <f t="array" ref="O119">SUM(IF(($B$15:$B$34=$B119)*($D$15:$K$34=O$88),1,0))</f>
        <v>0</v>
      </c>
      <c r="P119" s="59">
        <f t="array" ref="P119">SUM(IF(($B$15:$B$34=$B119)*($D$15:$K$34=P$88),1,0))</f>
        <v>0</v>
      </c>
      <c r="Q119" s="59">
        <f t="array" ref="Q119">SUM(IF(($B$15:$B$34=$B119)*($D$15:$K$34=Q$88),1,0))</f>
        <v>0</v>
      </c>
      <c r="R119" s="59">
        <f t="array" ref="R119">SUM(IF(($B$15:$B$34=$B119)*($D$15:$K$34=R$88),1,0))</f>
        <v>0</v>
      </c>
      <c r="S119" s="59">
        <f t="array" ref="S119">SUM(IF(($B$15:$B$34=$B119)*($D$15:$K$34=S$88),1,0))</f>
        <v>0</v>
      </c>
      <c r="T119" s="59">
        <f t="array" ref="T119">SUM(IF(($B$15:$B$34=$B119)*($D$15:$K$34=T$88),1,0))</f>
        <v>0</v>
      </c>
      <c r="U119" s="59">
        <f t="array" ref="U119">SUM(IF(($B$15:$B$34=$B119)*($D$15:$K$34=U$88),1,0))</f>
        <v>0</v>
      </c>
      <c r="V119" s="59">
        <f t="array" ref="V119">SUM(IF(($B$15:$B$34=$B119)*($D$15:$K$34=V$88),1,0))</f>
        <v>0</v>
      </c>
      <c r="W119" s="64">
        <f t="shared" si="0"/>
        <v>0</v>
      </c>
    </row>
    <row r="120" spans="2:23" ht="23.25">
      <c r="B120" s="57" t="s">
        <v>112</v>
      </c>
      <c r="C120" s="59">
        <f t="array" ref="C120">SUM(IF(($B$15:$B$34=$B120)*($D$15:$K$34=C$88),1,0))</f>
        <v>0</v>
      </c>
      <c r="D120" s="59">
        <f t="array" ref="D120">SUM(IF(($B$15:$B$34=$B120)*($D$15:$K$34=D$88),1,0))</f>
        <v>0</v>
      </c>
      <c r="E120" s="59">
        <f t="array" ref="E120">SUM(IF(($B$15:$B$34=$B120)*($D$15:$K$34=E$88),1,0))</f>
        <v>0</v>
      </c>
      <c r="F120" s="59">
        <f t="array" ref="F120">SUM(IF(($B$15:$B$34=$B120)*($D$15:$K$34=F$88),1,0))</f>
        <v>0</v>
      </c>
      <c r="G120" s="59">
        <f t="array" ref="G120">SUM(IF(($B$15:$B$34=$B120)*($D$15:$K$34=G$88),1,0))</f>
        <v>0</v>
      </c>
      <c r="H120" s="59">
        <f t="array" ref="H120">SUM(IF(($B$15:$B$34=$B120)*($D$15:$K$34=H$88),1,0))</f>
        <v>0</v>
      </c>
      <c r="I120" s="59">
        <f t="array" ref="I120">SUM(IF(($B$15:$B$34=$B120)*($D$15:$K$34=I$88),1,0))</f>
        <v>0</v>
      </c>
      <c r="J120" s="59">
        <f t="array" ref="J120">SUM(IF(($B$15:$B$34=$B120)*($D$15:$K$34=J$88),1,0))</f>
        <v>0</v>
      </c>
      <c r="K120" s="59">
        <f t="array" ref="K120">SUM(IF(($B$15:$B$34=$B120)*($D$15:$K$34=K$88),1,0))</f>
        <v>0</v>
      </c>
      <c r="L120" s="59">
        <f t="array" ref="L120">SUM(IF(($B$15:$B$34=$B120)*($D$15:$K$34=L$88),1,0))</f>
        <v>0</v>
      </c>
      <c r="M120" s="59">
        <f t="array" ref="M120">SUM(IF(($B$15:$B$34=$B120)*($D$15:$K$34=M$88),1,0))</f>
        <v>0</v>
      </c>
      <c r="N120" s="59">
        <f t="array" ref="N120">SUM(IF(($B$15:$B$34=$B120)*($D$15:$K$34=N$88),1,0))</f>
        <v>0</v>
      </c>
      <c r="O120" s="59">
        <f t="array" ref="O120">SUM(IF(($B$15:$B$34=$B120)*($D$15:$K$34=O$88),1,0))</f>
        <v>0</v>
      </c>
      <c r="P120" s="59">
        <f t="array" ref="P120">SUM(IF(($B$15:$B$34=$B120)*($D$15:$K$34=P$88),1,0))</f>
        <v>0</v>
      </c>
      <c r="Q120" s="59">
        <f t="array" ref="Q120">SUM(IF(($B$15:$B$34=$B120)*($D$15:$K$34=Q$88),1,0))</f>
        <v>0</v>
      </c>
      <c r="R120" s="59">
        <f t="array" ref="R120">SUM(IF(($B$15:$B$34=$B120)*($D$15:$K$34=R$88),1,0))</f>
        <v>0</v>
      </c>
      <c r="S120" s="59">
        <f t="array" ref="S120">SUM(IF(($B$15:$B$34=$B120)*($D$15:$K$34=S$88),1,0))</f>
        <v>0</v>
      </c>
      <c r="T120" s="59">
        <f t="array" ref="T120">SUM(IF(($B$15:$B$34=$B120)*($D$15:$K$34=T$88),1,0))</f>
        <v>0</v>
      </c>
      <c r="U120" s="59">
        <f t="array" ref="U120">SUM(IF(($B$15:$B$34=$B120)*($D$15:$K$34=U$88),1,0))</f>
        <v>0</v>
      </c>
      <c r="V120" s="59">
        <f t="array" ref="V120">SUM(IF(($B$15:$B$34=$B120)*($D$15:$K$34=V$88),1,0))</f>
        <v>0</v>
      </c>
      <c r="W120" s="64">
        <f t="shared" si="0"/>
        <v>0</v>
      </c>
    </row>
    <row r="121" spans="2:23" ht="23.25">
      <c r="B121" s="57" t="s">
        <v>36</v>
      </c>
      <c r="C121" s="59">
        <f t="array" ref="C121">SUM(IF(($B$15:$B$34=$B121)*($D$15:$K$34=C$88),1,0))</f>
        <v>0</v>
      </c>
      <c r="D121" s="59">
        <f t="array" ref="D121">SUM(IF(($B$15:$B$34=$B121)*($D$15:$K$34=D$88),1,0))</f>
        <v>0</v>
      </c>
      <c r="E121" s="59">
        <f t="array" ref="E121">SUM(IF(($B$15:$B$34=$B121)*($D$15:$K$34=E$88),1,0))</f>
        <v>0</v>
      </c>
      <c r="F121" s="59">
        <f t="array" ref="F121">SUM(IF(($B$15:$B$34=$B121)*($D$15:$K$34=F$88),1,0))</f>
        <v>0</v>
      </c>
      <c r="G121" s="59">
        <f t="array" ref="G121">SUM(IF(($B$15:$B$34=$B121)*($D$15:$K$34=G$88),1,0))</f>
        <v>0</v>
      </c>
      <c r="H121" s="59">
        <f t="array" ref="H121">SUM(IF(($B$15:$B$34=$B121)*($D$15:$K$34=H$88),1,0))</f>
        <v>0</v>
      </c>
      <c r="I121" s="59">
        <f t="array" ref="I121">SUM(IF(($B$15:$B$34=$B121)*($D$15:$K$34=I$88),1,0))</f>
        <v>0</v>
      </c>
      <c r="J121" s="59">
        <f t="array" ref="J121">SUM(IF(($B$15:$B$34=$B121)*($D$15:$K$34=J$88),1,0))</f>
        <v>0</v>
      </c>
      <c r="K121" s="59">
        <f t="array" ref="K121">SUM(IF(($B$15:$B$34=$B121)*($D$15:$K$34=K$88),1,0))</f>
        <v>0</v>
      </c>
      <c r="L121" s="59">
        <f t="array" ref="L121">SUM(IF(($B$15:$B$34=$B121)*($D$15:$K$34=L$88),1,0))</f>
        <v>0</v>
      </c>
      <c r="M121" s="59">
        <f t="array" ref="M121">SUM(IF(($B$15:$B$34=$B121)*($D$15:$K$34=M$88),1,0))</f>
        <v>0</v>
      </c>
      <c r="N121" s="59">
        <f t="array" ref="N121">SUM(IF(($B$15:$B$34=$B121)*($D$15:$K$34=N$88),1,0))</f>
        <v>0</v>
      </c>
      <c r="O121" s="59">
        <f t="array" ref="O121">SUM(IF(($B$15:$B$34=$B121)*($D$15:$K$34=O$88),1,0))</f>
        <v>0</v>
      </c>
      <c r="P121" s="59">
        <f t="array" ref="P121">SUM(IF(($B$15:$B$34=$B121)*($D$15:$K$34=P$88),1,0))</f>
        <v>0</v>
      </c>
      <c r="Q121" s="59">
        <f t="array" ref="Q121">SUM(IF(($B$15:$B$34=$B121)*($D$15:$K$34=Q$88),1,0))</f>
        <v>0</v>
      </c>
      <c r="R121" s="59">
        <f t="array" ref="R121">SUM(IF(($B$15:$B$34=$B121)*($D$15:$K$34=R$88),1,0))</f>
        <v>0</v>
      </c>
      <c r="S121" s="59">
        <f t="array" ref="S121">SUM(IF(($B$15:$B$34=$B121)*($D$15:$K$34=S$88),1,0))</f>
        <v>0</v>
      </c>
      <c r="T121" s="59">
        <f t="array" ref="T121">SUM(IF(($B$15:$B$34=$B121)*($D$15:$K$34=T$88),1,0))</f>
        <v>0</v>
      </c>
      <c r="U121" s="59">
        <f t="array" ref="U121">SUM(IF(($B$15:$B$34=$B121)*($D$15:$K$34=U$88),1,0))</f>
        <v>0</v>
      </c>
      <c r="V121" s="59">
        <f t="array" ref="V121">SUM(IF(($B$15:$B$34=$B121)*($D$15:$K$34=V$88),1,0))</f>
        <v>0</v>
      </c>
      <c r="W121" s="64">
        <f t="shared" si="0"/>
        <v>0</v>
      </c>
    </row>
    <row r="122" spans="2:23" ht="23.25">
      <c r="B122" s="57" t="s">
        <v>71</v>
      </c>
      <c r="C122" s="59">
        <f t="array" ref="C122">SUM(IF(($B$15:$B$34=$B122)*($D$15:$K$34=C$88),1,0))</f>
        <v>0</v>
      </c>
      <c r="D122" s="59">
        <f t="array" ref="D122">SUM(IF(($B$15:$B$34=$B122)*($D$15:$K$34=D$88),1,0))</f>
        <v>0</v>
      </c>
      <c r="E122" s="59">
        <f t="array" ref="E122">SUM(IF(($B$15:$B$34=$B122)*($D$15:$K$34=E$88),1,0))</f>
        <v>0</v>
      </c>
      <c r="F122" s="59">
        <f t="array" ref="F122">SUM(IF(($B$15:$B$34=$B122)*($D$15:$K$34=F$88),1,0))</f>
        <v>0</v>
      </c>
      <c r="G122" s="59">
        <f t="array" ref="G122">SUM(IF(($B$15:$B$34=$B122)*($D$15:$K$34=G$88),1,0))</f>
        <v>0</v>
      </c>
      <c r="H122" s="59">
        <f t="array" ref="H122">SUM(IF(($B$15:$B$34=$B122)*($D$15:$K$34=H$88),1,0))</f>
        <v>0</v>
      </c>
      <c r="I122" s="59">
        <f t="array" ref="I122">SUM(IF(($B$15:$B$34=$B122)*($D$15:$K$34=I$88),1,0))</f>
        <v>0</v>
      </c>
      <c r="J122" s="59">
        <f t="array" ref="J122">SUM(IF(($B$15:$B$34=$B122)*($D$15:$K$34=J$88),1,0))</f>
        <v>0</v>
      </c>
      <c r="K122" s="59">
        <f t="array" ref="K122">SUM(IF(($B$15:$B$34=$B122)*($D$15:$K$34=K$88),1,0))</f>
        <v>0</v>
      </c>
      <c r="L122" s="59">
        <f t="array" ref="L122">SUM(IF(($B$15:$B$34=$B122)*($D$15:$K$34=L$88),1,0))</f>
        <v>0</v>
      </c>
      <c r="M122" s="59">
        <f t="array" ref="M122">SUM(IF(($B$15:$B$34=$B122)*($D$15:$K$34=M$88),1,0))</f>
        <v>0</v>
      </c>
      <c r="N122" s="59">
        <f t="array" ref="N122">SUM(IF(($B$15:$B$34=$B122)*($D$15:$K$34=N$88),1,0))</f>
        <v>0</v>
      </c>
      <c r="O122" s="59">
        <f t="array" ref="O122">SUM(IF(($B$15:$B$34=$B122)*($D$15:$K$34=O$88),1,0))</f>
        <v>0</v>
      </c>
      <c r="P122" s="59">
        <f t="array" ref="P122">SUM(IF(($B$15:$B$34=$B122)*($D$15:$K$34=P$88),1,0))</f>
        <v>0</v>
      </c>
      <c r="Q122" s="59">
        <f t="array" ref="Q122">SUM(IF(($B$15:$B$34=$B122)*($D$15:$K$34=Q$88),1,0))</f>
        <v>0</v>
      </c>
      <c r="R122" s="59">
        <f t="array" ref="R122">SUM(IF(($B$15:$B$34=$B122)*($D$15:$K$34=R$88),1,0))</f>
        <v>0</v>
      </c>
      <c r="S122" s="59">
        <f t="array" ref="S122">SUM(IF(($B$15:$B$34=$B122)*($D$15:$K$34=S$88),1,0))</f>
        <v>0</v>
      </c>
      <c r="T122" s="59">
        <f t="array" ref="T122">SUM(IF(($B$15:$B$34=$B122)*($D$15:$K$34=T$88),1,0))</f>
        <v>0</v>
      </c>
      <c r="U122" s="59">
        <f t="array" ref="U122">SUM(IF(($B$15:$B$34=$B122)*($D$15:$K$34=U$88),1,0))</f>
        <v>0</v>
      </c>
      <c r="V122" s="59">
        <f t="array" ref="V122">SUM(IF(($B$15:$B$34=$B122)*($D$15:$K$34=V$88),1,0))</f>
        <v>0</v>
      </c>
      <c r="W122" s="64">
        <f t="shared" si="0"/>
        <v>0</v>
      </c>
    </row>
    <row r="123" spans="2:23" ht="23.25">
      <c r="B123" s="57" t="s">
        <v>39</v>
      </c>
      <c r="C123" s="59">
        <f t="array" ref="C123">SUM(IF(($B$15:$B$34=$B123)*($D$15:$K$34=C$88),1,0))</f>
        <v>0</v>
      </c>
      <c r="D123" s="59">
        <f t="array" ref="D123">SUM(IF(($B$15:$B$34=$B123)*($D$15:$K$34=D$88),1,0))</f>
        <v>0</v>
      </c>
      <c r="E123" s="59">
        <f t="array" ref="E123">SUM(IF(($B$15:$B$34=$B123)*($D$15:$K$34=E$88),1,0))</f>
        <v>0</v>
      </c>
      <c r="F123" s="59">
        <f t="array" ref="F123">SUM(IF(($B$15:$B$34=$B123)*($D$15:$K$34=F$88),1,0))</f>
        <v>0</v>
      </c>
      <c r="G123" s="59">
        <f t="array" ref="G123">SUM(IF(($B$15:$B$34=$B123)*($D$15:$K$34=G$88),1,0))</f>
        <v>0</v>
      </c>
      <c r="H123" s="59">
        <f t="array" ref="H123">SUM(IF(($B$15:$B$34=$B123)*($D$15:$K$34=H$88),1,0))</f>
        <v>0</v>
      </c>
      <c r="I123" s="59">
        <f t="array" ref="I123">SUM(IF(($B$15:$B$34=$B123)*($D$15:$K$34=I$88),1,0))</f>
        <v>0</v>
      </c>
      <c r="J123" s="59">
        <f t="array" ref="J123">SUM(IF(($B$15:$B$34=$B123)*($D$15:$K$34=J$88),1,0))</f>
        <v>0</v>
      </c>
      <c r="K123" s="59">
        <f t="array" ref="K123">SUM(IF(($B$15:$B$34=$B123)*($D$15:$K$34=K$88),1,0))</f>
        <v>0</v>
      </c>
      <c r="L123" s="59">
        <f t="array" ref="L123">SUM(IF(($B$15:$B$34=$B123)*($D$15:$K$34=L$88),1,0))</f>
        <v>0</v>
      </c>
      <c r="M123" s="59">
        <f t="array" ref="M123">SUM(IF(($B$15:$B$34=$B123)*($D$15:$K$34=M$88),1,0))</f>
        <v>0</v>
      </c>
      <c r="N123" s="59">
        <f t="array" ref="N123">SUM(IF(($B$15:$B$34=$B123)*($D$15:$K$34=N$88),1,0))</f>
        <v>0</v>
      </c>
      <c r="O123" s="59">
        <f t="array" ref="O123">SUM(IF(($B$15:$B$34=$B123)*($D$15:$K$34=O$88),1,0))</f>
        <v>0</v>
      </c>
      <c r="P123" s="59">
        <f t="array" ref="P123">SUM(IF(($B$15:$B$34=$B123)*($D$15:$K$34=P$88),1,0))</f>
        <v>0</v>
      </c>
      <c r="Q123" s="59">
        <f t="array" ref="Q123">SUM(IF(($B$15:$B$34=$B123)*($D$15:$K$34=Q$88),1,0))</f>
        <v>0</v>
      </c>
      <c r="R123" s="59">
        <f t="array" ref="R123">SUM(IF(($B$15:$B$34=$B123)*($D$15:$K$34=R$88),1,0))</f>
        <v>0</v>
      </c>
      <c r="S123" s="59">
        <f t="array" ref="S123">SUM(IF(($B$15:$B$34=$B123)*($D$15:$K$34=S$88),1,0))</f>
        <v>0</v>
      </c>
      <c r="T123" s="59">
        <f t="array" ref="T123">SUM(IF(($B$15:$B$34=$B123)*($D$15:$K$34=T$88),1,0))</f>
        <v>0</v>
      </c>
      <c r="U123" s="59">
        <f t="array" ref="U123">SUM(IF(($B$15:$B$34=$B123)*($D$15:$K$34=U$88),1,0))</f>
        <v>0</v>
      </c>
      <c r="V123" s="59">
        <f t="array" ref="V123">SUM(IF(($B$15:$B$34=$B123)*($D$15:$K$34=V$88),1,0))</f>
        <v>0</v>
      </c>
      <c r="W123" s="64">
        <f t="shared" si="0"/>
        <v>0</v>
      </c>
    </row>
    <row r="124" spans="2:23" ht="23.25">
      <c r="B124" s="57" t="s">
        <v>86</v>
      </c>
      <c r="C124" s="59">
        <f t="array" ref="C124">SUM(IF(($B$15:$B$34=$B124)*($D$15:$K$34=C$88),1,0))</f>
        <v>0</v>
      </c>
      <c r="D124" s="59">
        <f t="array" ref="D124">SUM(IF(($B$15:$B$34=$B124)*($D$15:$K$34=D$88),1,0))</f>
        <v>0</v>
      </c>
      <c r="E124" s="59">
        <f t="array" ref="E124">SUM(IF(($B$15:$B$34=$B124)*($D$15:$K$34=E$88),1,0))</f>
        <v>0</v>
      </c>
      <c r="F124" s="59">
        <f t="array" ref="F124">SUM(IF(($B$15:$B$34=$B124)*($D$15:$K$34=F$88),1,0))</f>
        <v>0</v>
      </c>
      <c r="G124" s="59">
        <f t="array" ref="G124">SUM(IF(($B$15:$B$34=$B124)*($D$15:$K$34=G$88),1,0))</f>
        <v>0</v>
      </c>
      <c r="H124" s="59">
        <f t="array" ref="H124">SUM(IF(($B$15:$B$34=$B124)*($D$15:$K$34=H$88),1,0))</f>
        <v>0</v>
      </c>
      <c r="I124" s="59">
        <f t="array" ref="I124">SUM(IF(($B$15:$B$34=$B124)*($D$15:$K$34=I$88),1,0))</f>
        <v>0</v>
      </c>
      <c r="J124" s="59">
        <f t="array" ref="J124">SUM(IF(($B$15:$B$34=$B124)*($D$15:$K$34=J$88),1,0))</f>
        <v>0</v>
      </c>
      <c r="K124" s="59">
        <f t="array" ref="K124">SUM(IF(($B$15:$B$34=$B124)*($D$15:$K$34=K$88),1,0))</f>
        <v>0</v>
      </c>
      <c r="L124" s="59">
        <f t="array" ref="L124">SUM(IF(($B$15:$B$34=$B124)*($D$15:$K$34=L$88),1,0))</f>
        <v>0</v>
      </c>
      <c r="M124" s="59">
        <f t="array" ref="M124">SUM(IF(($B$15:$B$34=$B124)*($D$15:$K$34=M$88),1,0))</f>
        <v>0</v>
      </c>
      <c r="N124" s="59">
        <f t="array" ref="N124">SUM(IF(($B$15:$B$34=$B124)*($D$15:$K$34=N$88),1,0))</f>
        <v>0</v>
      </c>
      <c r="O124" s="59">
        <f t="array" ref="O124">SUM(IF(($B$15:$B$34=$B124)*($D$15:$K$34=O$88),1,0))</f>
        <v>0</v>
      </c>
      <c r="P124" s="59">
        <f t="array" ref="P124">SUM(IF(($B$15:$B$34=$B124)*($D$15:$K$34=P$88),1,0))</f>
        <v>0</v>
      </c>
      <c r="Q124" s="59">
        <f t="array" ref="Q124">SUM(IF(($B$15:$B$34=$B124)*($D$15:$K$34=Q$88),1,0))</f>
        <v>0</v>
      </c>
      <c r="R124" s="59">
        <f t="array" ref="R124">SUM(IF(($B$15:$B$34=$B124)*($D$15:$K$34=R$88),1,0))</f>
        <v>0</v>
      </c>
      <c r="S124" s="59">
        <f t="array" ref="S124">SUM(IF(($B$15:$B$34=$B124)*($D$15:$K$34=S$88),1,0))</f>
        <v>0</v>
      </c>
      <c r="T124" s="59">
        <f t="array" ref="T124">SUM(IF(($B$15:$B$34=$B124)*($D$15:$K$34=T$88),1,0))</f>
        <v>0</v>
      </c>
      <c r="U124" s="59">
        <f t="array" ref="U124">SUM(IF(($B$15:$B$34=$B124)*($D$15:$K$34=U$88),1,0))</f>
        <v>0</v>
      </c>
      <c r="V124" s="59">
        <f t="array" ref="V124">SUM(IF(($B$15:$B$34=$B124)*($D$15:$K$34=V$88),1,0))</f>
        <v>0</v>
      </c>
      <c r="W124" s="64">
        <f t="shared" si="0"/>
        <v>0</v>
      </c>
    </row>
    <row r="125" spans="2:23" ht="23.25">
      <c r="B125" s="57" t="s">
        <v>80</v>
      </c>
      <c r="C125" s="59">
        <f t="array" ref="C125">SUM(IF(($B$15:$B$34=$B125)*($D$15:$K$34=C$88),1,0))</f>
        <v>0</v>
      </c>
      <c r="D125" s="59">
        <f t="array" ref="D125">SUM(IF(($B$15:$B$34=$B125)*($D$15:$K$34=D$88),1,0))</f>
        <v>0</v>
      </c>
      <c r="E125" s="59">
        <f t="array" ref="E125">SUM(IF(($B$15:$B$34=$B125)*($D$15:$K$34=E$88),1,0))</f>
        <v>0</v>
      </c>
      <c r="F125" s="59">
        <f t="array" ref="F125">SUM(IF(($B$15:$B$34=$B125)*($D$15:$K$34=F$88),1,0))</f>
        <v>0</v>
      </c>
      <c r="G125" s="59">
        <f t="array" ref="G125">SUM(IF(($B$15:$B$34=$B125)*($D$15:$K$34=G$88),1,0))</f>
        <v>0</v>
      </c>
      <c r="H125" s="59">
        <f t="array" ref="H125">SUM(IF(($B$15:$B$34=$B125)*($D$15:$K$34=H$88),1,0))</f>
        <v>0</v>
      </c>
      <c r="I125" s="59">
        <f t="array" ref="I125">SUM(IF(($B$15:$B$34=$B125)*($D$15:$K$34=I$88),1,0))</f>
        <v>0</v>
      </c>
      <c r="J125" s="59">
        <f t="array" ref="J125">SUM(IF(($B$15:$B$34=$B125)*($D$15:$K$34=J$88),1,0))</f>
        <v>0</v>
      </c>
      <c r="K125" s="59">
        <f t="array" ref="K125">SUM(IF(($B$15:$B$34=$B125)*($D$15:$K$34=K$88),1,0))</f>
        <v>0</v>
      </c>
      <c r="L125" s="59">
        <f t="array" ref="L125">SUM(IF(($B$15:$B$34=$B125)*($D$15:$K$34=L$88),1,0))</f>
        <v>0</v>
      </c>
      <c r="M125" s="59">
        <f t="array" ref="M125">SUM(IF(($B$15:$B$34=$B125)*($D$15:$K$34=M$88),1,0))</f>
        <v>0</v>
      </c>
      <c r="N125" s="59">
        <f t="array" ref="N125">SUM(IF(($B$15:$B$34=$B125)*($D$15:$K$34=N$88),1,0))</f>
        <v>0</v>
      </c>
      <c r="O125" s="59">
        <f t="array" ref="O125">SUM(IF(($B$15:$B$34=$B125)*($D$15:$K$34=O$88),1,0))</f>
        <v>0</v>
      </c>
      <c r="P125" s="59">
        <f t="array" ref="P125">SUM(IF(($B$15:$B$34=$B125)*($D$15:$K$34=P$88),1,0))</f>
        <v>0</v>
      </c>
      <c r="Q125" s="59">
        <f t="array" ref="Q125">SUM(IF(($B$15:$B$34=$B125)*($D$15:$K$34=Q$88),1,0))</f>
        <v>0</v>
      </c>
      <c r="R125" s="59">
        <f t="array" ref="R125">SUM(IF(($B$15:$B$34=$B125)*($D$15:$K$34=R$88),1,0))</f>
        <v>0</v>
      </c>
      <c r="S125" s="59">
        <f t="array" ref="S125">SUM(IF(($B$15:$B$34=$B125)*($D$15:$K$34=S$88),1,0))</f>
        <v>0</v>
      </c>
      <c r="T125" s="59">
        <f t="array" ref="T125">SUM(IF(($B$15:$B$34=$B125)*($D$15:$K$34=T$88),1,0))</f>
        <v>0</v>
      </c>
      <c r="U125" s="59">
        <f t="array" ref="U125">SUM(IF(($B$15:$B$34=$B125)*($D$15:$K$34=U$88),1,0))</f>
        <v>0</v>
      </c>
      <c r="V125" s="59">
        <f t="array" ref="V125">SUM(IF(($B$15:$B$34=$B125)*($D$15:$K$34=V$88),1,0))</f>
        <v>0</v>
      </c>
      <c r="W125" s="64">
        <f t="shared" si="0"/>
        <v>0</v>
      </c>
    </row>
    <row r="126" spans="2:23" ht="23.25">
      <c r="B126" s="57" t="s">
        <v>117</v>
      </c>
      <c r="C126" s="59">
        <f t="array" ref="C126">SUM(IF(($B$15:$B$34=$B126)*($D$15:$K$34=C$88),1,0))</f>
        <v>0</v>
      </c>
      <c r="D126" s="59">
        <f t="array" ref="D126">SUM(IF(($B$15:$B$34=$B126)*($D$15:$K$34=D$88),1,0))</f>
        <v>0</v>
      </c>
      <c r="E126" s="59">
        <f t="array" ref="E126">SUM(IF(($B$15:$B$34=$B126)*($D$15:$K$34=E$88),1,0))</f>
        <v>0</v>
      </c>
      <c r="F126" s="59">
        <f t="array" ref="F126">SUM(IF(($B$15:$B$34=$B126)*($D$15:$K$34=F$88),1,0))</f>
        <v>0</v>
      </c>
      <c r="G126" s="59">
        <f t="array" ref="G126">SUM(IF(($B$15:$B$34=$B126)*($D$15:$K$34=G$88),1,0))</f>
        <v>0</v>
      </c>
      <c r="H126" s="59">
        <f t="array" ref="H126">SUM(IF(($B$15:$B$34=$B126)*($D$15:$K$34=H$88),1,0))</f>
        <v>0</v>
      </c>
      <c r="I126" s="59">
        <f t="array" ref="I126">SUM(IF(($B$15:$B$34=$B126)*($D$15:$K$34=I$88),1,0))</f>
        <v>0</v>
      </c>
      <c r="J126" s="59">
        <f t="array" ref="J126">SUM(IF(($B$15:$B$34=$B126)*($D$15:$K$34=J$88),1,0))</f>
        <v>0</v>
      </c>
      <c r="K126" s="59">
        <f t="array" ref="K126">SUM(IF(($B$15:$B$34=$B126)*($D$15:$K$34=K$88),1,0))</f>
        <v>0</v>
      </c>
      <c r="L126" s="59">
        <f t="array" ref="L126">SUM(IF(($B$15:$B$34=$B126)*($D$15:$K$34=L$88),1,0))</f>
        <v>0</v>
      </c>
      <c r="M126" s="59">
        <f t="array" ref="M126">SUM(IF(($B$15:$B$34=$B126)*($D$15:$K$34=M$88),1,0))</f>
        <v>0</v>
      </c>
      <c r="N126" s="59">
        <f t="array" ref="N126">SUM(IF(($B$15:$B$34=$B126)*($D$15:$K$34=N$88),1,0))</f>
        <v>0</v>
      </c>
      <c r="O126" s="59">
        <f t="array" ref="O126">SUM(IF(($B$15:$B$34=$B126)*($D$15:$K$34=O$88),1,0))</f>
        <v>0</v>
      </c>
      <c r="P126" s="59">
        <f t="array" ref="P126">SUM(IF(($B$15:$B$34=$B126)*($D$15:$K$34=P$88),1,0))</f>
        <v>0</v>
      </c>
      <c r="Q126" s="59">
        <f t="array" ref="Q126">SUM(IF(($B$15:$B$34=$B126)*($D$15:$K$34=Q$88),1,0))</f>
        <v>0</v>
      </c>
      <c r="R126" s="59">
        <f t="array" ref="R126">SUM(IF(($B$15:$B$34=$B126)*($D$15:$K$34=R$88),1,0))</f>
        <v>0</v>
      </c>
      <c r="S126" s="59">
        <f t="array" ref="S126">SUM(IF(($B$15:$B$34=$B126)*($D$15:$K$34=S$88),1,0))</f>
        <v>0</v>
      </c>
      <c r="T126" s="59">
        <f t="array" ref="T126">SUM(IF(($B$15:$B$34=$B126)*($D$15:$K$34=T$88),1,0))</f>
        <v>0</v>
      </c>
      <c r="U126" s="59">
        <f t="array" ref="U126">SUM(IF(($B$15:$B$34=$B126)*($D$15:$K$34=U$88),1,0))</f>
        <v>0</v>
      </c>
      <c r="V126" s="59">
        <f t="array" ref="V126">SUM(IF(($B$15:$B$34=$B126)*($D$15:$K$34=V$88),1,0))</f>
        <v>0</v>
      </c>
      <c r="W126" s="64">
        <f t="shared" si="0"/>
        <v>0</v>
      </c>
    </row>
    <row r="127" spans="2:23" ht="23.25">
      <c r="B127" s="57" t="s">
        <v>139</v>
      </c>
      <c r="C127" s="59">
        <f t="array" ref="C127">SUM(IF(($B$15:$B$34=$B127)*($D$15:$K$34=C$88),1,0))</f>
        <v>0</v>
      </c>
      <c r="D127" s="59">
        <f t="array" ref="D127">SUM(IF(($B$15:$B$34=$B127)*($D$15:$K$34=D$88),1,0))</f>
        <v>0</v>
      </c>
      <c r="E127" s="59">
        <f t="array" ref="E127">SUM(IF(($B$15:$B$34=$B127)*($D$15:$K$34=E$88),1,0))</f>
        <v>0</v>
      </c>
      <c r="F127" s="59">
        <f t="array" ref="F127">SUM(IF(($B$15:$B$34=$B127)*($D$15:$K$34=F$88),1,0))</f>
        <v>0</v>
      </c>
      <c r="G127" s="59">
        <f t="array" ref="G127">SUM(IF(($B$15:$B$34=$B127)*($D$15:$K$34=G$88),1,0))</f>
        <v>0</v>
      </c>
      <c r="H127" s="59">
        <f t="array" ref="H127">SUM(IF(($B$15:$B$34=$B127)*($D$15:$K$34=H$88),1,0))</f>
        <v>0</v>
      </c>
      <c r="I127" s="59">
        <f t="array" ref="I127">SUM(IF(($B$15:$B$34=$B127)*($D$15:$K$34=I$88),1,0))</f>
        <v>0</v>
      </c>
      <c r="J127" s="59">
        <f t="array" ref="J127">SUM(IF(($B$15:$B$34=$B127)*($D$15:$K$34=J$88),1,0))</f>
        <v>0</v>
      </c>
      <c r="K127" s="59">
        <f t="array" ref="K127">SUM(IF(($B$15:$B$34=$B127)*($D$15:$K$34=K$88),1,0))</f>
        <v>0</v>
      </c>
      <c r="L127" s="59">
        <f t="array" ref="L127">SUM(IF(($B$15:$B$34=$B127)*($D$15:$K$34=L$88),1,0))</f>
        <v>0</v>
      </c>
      <c r="M127" s="59">
        <f t="array" ref="M127">SUM(IF(($B$15:$B$34=$B127)*($D$15:$K$34=M$88),1,0))</f>
        <v>0</v>
      </c>
      <c r="N127" s="59">
        <f t="array" ref="N127">SUM(IF(($B$15:$B$34=$B127)*($D$15:$K$34=N$88),1,0))</f>
        <v>0</v>
      </c>
      <c r="O127" s="59">
        <f t="array" ref="O127">SUM(IF(($B$15:$B$34=$B127)*($D$15:$K$34=O$88),1,0))</f>
        <v>0</v>
      </c>
      <c r="P127" s="59">
        <f t="array" ref="P127">SUM(IF(($B$15:$B$34=$B127)*($D$15:$K$34=P$88),1,0))</f>
        <v>0</v>
      </c>
      <c r="Q127" s="59">
        <f t="array" ref="Q127">SUM(IF(($B$15:$B$34=$B127)*($D$15:$K$34=Q$88),1,0))</f>
        <v>0</v>
      </c>
      <c r="R127" s="59">
        <f t="array" ref="R127">SUM(IF(($B$15:$B$34=$B127)*($D$15:$K$34=R$88),1,0))</f>
        <v>0</v>
      </c>
      <c r="S127" s="59">
        <f t="array" ref="S127">SUM(IF(($B$15:$B$34=$B127)*($D$15:$K$34=S$88),1,0))</f>
        <v>0</v>
      </c>
      <c r="T127" s="59">
        <f t="array" ref="T127">SUM(IF(($B$15:$B$34=$B127)*($D$15:$K$34=T$88),1,0))</f>
        <v>0</v>
      </c>
      <c r="U127" s="59">
        <f t="array" ref="U127">SUM(IF(($B$15:$B$34=$B127)*($D$15:$K$34=U$88),1,0))</f>
        <v>0</v>
      </c>
      <c r="V127" s="59">
        <f t="array" ref="V127">SUM(IF(($B$15:$B$34=$B127)*($D$15:$K$34=V$88),1,0))</f>
        <v>0</v>
      </c>
      <c r="W127" s="64">
        <f t="shared" si="0"/>
        <v>0</v>
      </c>
    </row>
    <row r="128" spans="2:23" ht="23.25">
      <c r="B128" s="57" t="s">
        <v>85</v>
      </c>
      <c r="C128" s="59">
        <f t="array" ref="C128">SUM(IF(($B$15:$B$34=$B128)*($D$15:$K$34=C$88),1,0))</f>
        <v>0</v>
      </c>
      <c r="D128" s="59">
        <f t="array" ref="D128">SUM(IF(($B$15:$B$34=$B128)*($D$15:$K$34=D$88),1,0))</f>
        <v>0</v>
      </c>
      <c r="E128" s="59">
        <f t="array" ref="E128">SUM(IF(($B$15:$B$34=$B128)*($D$15:$K$34=E$88),1,0))</f>
        <v>0</v>
      </c>
      <c r="F128" s="59">
        <f t="array" ref="F128">SUM(IF(($B$15:$B$34=$B128)*($D$15:$K$34=F$88),1,0))</f>
        <v>0</v>
      </c>
      <c r="G128" s="59">
        <f t="array" ref="G128">SUM(IF(($B$15:$B$34=$B128)*($D$15:$K$34=G$88),1,0))</f>
        <v>0</v>
      </c>
      <c r="H128" s="59">
        <f t="array" ref="H128">SUM(IF(($B$15:$B$34=$B128)*($D$15:$K$34=H$88),1,0))</f>
        <v>0</v>
      </c>
      <c r="I128" s="59">
        <f t="array" ref="I128">SUM(IF(($B$15:$B$34=$B128)*($D$15:$K$34=I$88),1,0))</f>
        <v>0</v>
      </c>
      <c r="J128" s="59">
        <f t="array" ref="J128">SUM(IF(($B$15:$B$34=$B128)*($D$15:$K$34=J$88),1,0))</f>
        <v>0</v>
      </c>
      <c r="K128" s="59">
        <f t="array" ref="K128">SUM(IF(($B$15:$B$34=$B128)*($D$15:$K$34=K$88),1,0))</f>
        <v>0</v>
      </c>
      <c r="L128" s="59">
        <f t="array" ref="L128">SUM(IF(($B$15:$B$34=$B128)*($D$15:$K$34=L$88),1,0))</f>
        <v>0</v>
      </c>
      <c r="M128" s="59">
        <f t="array" ref="M128">SUM(IF(($B$15:$B$34=$B128)*($D$15:$K$34=M$88),1,0))</f>
        <v>0</v>
      </c>
      <c r="N128" s="59">
        <f t="array" ref="N128">SUM(IF(($B$15:$B$34=$B128)*($D$15:$K$34=N$88),1,0))</f>
        <v>0</v>
      </c>
      <c r="O128" s="59">
        <f t="array" ref="O128">SUM(IF(($B$15:$B$34=$B128)*($D$15:$K$34=O$88),1,0))</f>
        <v>0</v>
      </c>
      <c r="P128" s="59">
        <f t="array" ref="P128">SUM(IF(($B$15:$B$34=$B128)*($D$15:$K$34=P$88),1,0))</f>
        <v>0</v>
      </c>
      <c r="Q128" s="59">
        <f t="array" ref="Q128">SUM(IF(($B$15:$B$34=$B128)*($D$15:$K$34=Q$88),1,0))</f>
        <v>0</v>
      </c>
      <c r="R128" s="59">
        <f t="array" ref="R128">SUM(IF(($B$15:$B$34=$B128)*($D$15:$K$34=R$88),1,0))</f>
        <v>0</v>
      </c>
      <c r="S128" s="59">
        <f t="array" ref="S128">SUM(IF(($B$15:$B$34=$B128)*($D$15:$K$34=S$88),1,0))</f>
        <v>0</v>
      </c>
      <c r="T128" s="59">
        <f t="array" ref="T128">SUM(IF(($B$15:$B$34=$B128)*($D$15:$K$34=T$88),1,0))</f>
        <v>0</v>
      </c>
      <c r="U128" s="59">
        <f t="array" ref="U128">SUM(IF(($B$15:$B$34=$B128)*($D$15:$K$34=U$88),1,0))</f>
        <v>0</v>
      </c>
      <c r="V128" s="59">
        <f t="array" ref="V128">SUM(IF(($B$15:$B$34=$B128)*($D$15:$K$34=V$88),1,0))</f>
        <v>0</v>
      </c>
      <c r="W128" s="64">
        <f t="shared" si="0"/>
        <v>0</v>
      </c>
    </row>
    <row r="129" spans="2:23" ht="23.25">
      <c r="B129" s="57" t="s">
        <v>118</v>
      </c>
      <c r="C129" s="59">
        <f t="array" ref="C129">SUM(IF(($B$15:$B$34=$B129)*($D$15:$K$34=C$88),1,0))</f>
        <v>0</v>
      </c>
      <c r="D129" s="59">
        <f t="array" ref="D129">SUM(IF(($B$15:$B$34=$B129)*($D$15:$K$34=D$88),1,0))</f>
        <v>0</v>
      </c>
      <c r="E129" s="59">
        <f t="array" ref="E129">SUM(IF(($B$15:$B$34=$B129)*($D$15:$K$34=E$88),1,0))</f>
        <v>0</v>
      </c>
      <c r="F129" s="59">
        <f t="array" ref="F129">SUM(IF(($B$15:$B$34=$B129)*($D$15:$K$34=F$88),1,0))</f>
        <v>0</v>
      </c>
      <c r="G129" s="59">
        <f t="array" ref="G129">SUM(IF(($B$15:$B$34=$B129)*($D$15:$K$34=G$88),1,0))</f>
        <v>0</v>
      </c>
      <c r="H129" s="59">
        <f t="array" ref="H129">SUM(IF(($B$15:$B$34=$B129)*($D$15:$K$34=H$88),1,0))</f>
        <v>0</v>
      </c>
      <c r="I129" s="59">
        <f t="array" ref="I129">SUM(IF(($B$15:$B$34=$B129)*($D$15:$K$34=I$88),1,0))</f>
        <v>0</v>
      </c>
      <c r="J129" s="59">
        <f t="array" ref="J129">SUM(IF(($B$15:$B$34=$B129)*($D$15:$K$34=J$88),1,0))</f>
        <v>0</v>
      </c>
      <c r="K129" s="59">
        <f t="array" ref="K129">SUM(IF(($B$15:$B$34=$B129)*($D$15:$K$34=K$88),1,0))</f>
        <v>0</v>
      </c>
      <c r="L129" s="59">
        <f t="array" ref="L129">SUM(IF(($B$15:$B$34=$B129)*($D$15:$K$34=L$88),1,0))</f>
        <v>0</v>
      </c>
      <c r="M129" s="59">
        <f t="array" ref="M129">SUM(IF(($B$15:$B$34=$B129)*($D$15:$K$34=M$88),1,0))</f>
        <v>0</v>
      </c>
      <c r="N129" s="59">
        <f t="array" ref="N129">SUM(IF(($B$15:$B$34=$B129)*($D$15:$K$34=N$88),1,0))</f>
        <v>0</v>
      </c>
      <c r="O129" s="59">
        <f t="array" ref="O129">SUM(IF(($B$15:$B$34=$B129)*($D$15:$K$34=O$88),1,0))</f>
        <v>0</v>
      </c>
      <c r="P129" s="59">
        <f t="array" ref="P129">SUM(IF(($B$15:$B$34=$B129)*($D$15:$K$34=P$88),1,0))</f>
        <v>0</v>
      </c>
      <c r="Q129" s="59">
        <f t="array" ref="Q129">SUM(IF(($B$15:$B$34=$B129)*($D$15:$K$34=Q$88),1,0))</f>
        <v>0</v>
      </c>
      <c r="R129" s="59">
        <f t="array" ref="R129">SUM(IF(($B$15:$B$34=$B129)*($D$15:$K$34=R$88),1,0))</f>
        <v>0</v>
      </c>
      <c r="S129" s="59">
        <f t="array" ref="S129">SUM(IF(($B$15:$B$34=$B129)*($D$15:$K$34=S$88),1,0))</f>
        <v>0</v>
      </c>
      <c r="T129" s="59">
        <f t="array" ref="T129">SUM(IF(($B$15:$B$34=$B129)*($D$15:$K$34=T$88),1,0))</f>
        <v>0</v>
      </c>
      <c r="U129" s="59">
        <f t="array" ref="U129">SUM(IF(($B$15:$B$34=$B129)*($D$15:$K$34=U$88),1,0))</f>
        <v>0</v>
      </c>
      <c r="V129" s="59">
        <f t="array" ref="V129">SUM(IF(($B$15:$B$34=$B129)*($D$15:$K$34=V$88),1,0))</f>
        <v>0</v>
      </c>
      <c r="W129" s="64">
        <f t="shared" si="0"/>
        <v>0</v>
      </c>
    </row>
    <row r="130" spans="2:23" ht="23.25">
      <c r="B130" s="57" t="s">
        <v>83</v>
      </c>
      <c r="C130" s="59">
        <f t="array" ref="C130">SUM(IF(($B$15:$B$34=$B130)*($D$15:$K$34=C$88),1,0))</f>
        <v>0</v>
      </c>
      <c r="D130" s="59">
        <f t="array" ref="D130">SUM(IF(($B$15:$B$34=$B130)*($D$15:$K$34=D$88),1,0))</f>
        <v>0</v>
      </c>
      <c r="E130" s="59">
        <f t="array" ref="E130">SUM(IF(($B$15:$B$34=$B130)*($D$15:$K$34=E$88),1,0))</f>
        <v>0</v>
      </c>
      <c r="F130" s="59">
        <f t="array" ref="F130">SUM(IF(($B$15:$B$34=$B130)*($D$15:$K$34=F$88),1,0))</f>
        <v>0</v>
      </c>
      <c r="G130" s="59">
        <f t="array" ref="G130">SUM(IF(($B$15:$B$34=$B130)*($D$15:$K$34=G$88),1,0))</f>
        <v>0</v>
      </c>
      <c r="H130" s="59">
        <f t="array" ref="H130">SUM(IF(($B$15:$B$34=$B130)*($D$15:$K$34=H$88),1,0))</f>
        <v>0</v>
      </c>
      <c r="I130" s="59">
        <f t="array" ref="I130">SUM(IF(($B$15:$B$34=$B130)*($D$15:$K$34=I$88),1,0))</f>
        <v>0</v>
      </c>
      <c r="J130" s="59">
        <f t="array" ref="J130">SUM(IF(($B$15:$B$34=$B130)*($D$15:$K$34=J$88),1,0))</f>
        <v>0</v>
      </c>
      <c r="K130" s="59">
        <f t="array" ref="K130">SUM(IF(($B$15:$B$34=$B130)*($D$15:$K$34=K$88),1,0))</f>
        <v>0</v>
      </c>
      <c r="L130" s="59">
        <f t="array" ref="L130">SUM(IF(($B$15:$B$34=$B130)*($D$15:$K$34=L$88),1,0))</f>
        <v>0</v>
      </c>
      <c r="M130" s="59">
        <f t="array" ref="M130">SUM(IF(($B$15:$B$34=$B130)*($D$15:$K$34=M$88),1,0))</f>
        <v>0</v>
      </c>
      <c r="N130" s="59">
        <f t="array" ref="N130">SUM(IF(($B$15:$B$34=$B130)*($D$15:$K$34=N$88),1,0))</f>
        <v>0</v>
      </c>
      <c r="O130" s="59">
        <f t="array" ref="O130">SUM(IF(($B$15:$B$34=$B130)*($D$15:$K$34=O$88),1,0))</f>
        <v>0</v>
      </c>
      <c r="P130" s="59">
        <f t="array" ref="P130">SUM(IF(($B$15:$B$34=$B130)*($D$15:$K$34=P$88),1,0))</f>
        <v>0</v>
      </c>
      <c r="Q130" s="59">
        <f t="array" ref="Q130">SUM(IF(($B$15:$B$34=$B130)*($D$15:$K$34=Q$88),1,0))</f>
        <v>0</v>
      </c>
      <c r="R130" s="59">
        <f t="array" ref="R130">SUM(IF(($B$15:$B$34=$B130)*($D$15:$K$34=R$88),1,0))</f>
        <v>0</v>
      </c>
      <c r="S130" s="59">
        <f t="array" ref="S130">SUM(IF(($B$15:$B$34=$B130)*($D$15:$K$34=S$88),1,0))</f>
        <v>0</v>
      </c>
      <c r="T130" s="59">
        <f t="array" ref="T130">SUM(IF(($B$15:$B$34=$B130)*($D$15:$K$34=T$88),1,0))</f>
        <v>0</v>
      </c>
      <c r="U130" s="59">
        <f t="array" ref="U130">SUM(IF(($B$15:$B$34=$B130)*($D$15:$K$34=U$88),1,0))</f>
        <v>0</v>
      </c>
      <c r="V130" s="59">
        <f t="array" ref="V130">SUM(IF(($B$15:$B$34=$B130)*($D$15:$K$34=V$88),1,0))</f>
        <v>0</v>
      </c>
      <c r="W130" s="64">
        <f t="shared" si="0"/>
        <v>0</v>
      </c>
    </row>
    <row r="131" spans="2:23" ht="23.25">
      <c r="B131" s="57" t="s">
        <v>82</v>
      </c>
      <c r="C131" s="59">
        <f t="array" ref="C131">SUM(IF(($B$15:$B$34=$B131)*($D$15:$K$34=C$88),1,0))</f>
        <v>0</v>
      </c>
      <c r="D131" s="59">
        <f t="array" ref="D131">SUM(IF(($B$15:$B$34=$B131)*($D$15:$K$34=D$88),1,0))</f>
        <v>0</v>
      </c>
      <c r="E131" s="59">
        <f t="array" ref="E131">SUM(IF(($B$15:$B$34=$B131)*($D$15:$K$34=E$88),1,0))</f>
        <v>0</v>
      </c>
      <c r="F131" s="59">
        <f t="array" ref="F131">SUM(IF(($B$15:$B$34=$B131)*($D$15:$K$34=F$88),1,0))</f>
        <v>0</v>
      </c>
      <c r="G131" s="59">
        <f t="array" ref="G131">SUM(IF(($B$15:$B$34=$B131)*($D$15:$K$34=G$88),1,0))</f>
        <v>0</v>
      </c>
      <c r="H131" s="59">
        <f t="array" ref="H131">SUM(IF(($B$15:$B$34=$B131)*($D$15:$K$34=H$88),1,0))</f>
        <v>0</v>
      </c>
      <c r="I131" s="59">
        <f t="array" ref="I131">SUM(IF(($B$15:$B$34=$B131)*($D$15:$K$34=I$88),1,0))</f>
        <v>0</v>
      </c>
      <c r="J131" s="59">
        <f t="array" ref="J131">SUM(IF(($B$15:$B$34=$B131)*($D$15:$K$34=J$88),1,0))</f>
        <v>0</v>
      </c>
      <c r="K131" s="59">
        <f t="array" ref="K131">SUM(IF(($B$15:$B$34=$B131)*($D$15:$K$34=K$88),1,0))</f>
        <v>0</v>
      </c>
      <c r="L131" s="59">
        <f t="array" ref="L131">SUM(IF(($B$15:$B$34=$B131)*($D$15:$K$34=L$88),1,0))</f>
        <v>0</v>
      </c>
      <c r="M131" s="59">
        <f t="array" ref="M131">SUM(IF(($B$15:$B$34=$B131)*($D$15:$K$34=M$88),1,0))</f>
        <v>0</v>
      </c>
      <c r="N131" s="59">
        <f t="array" ref="N131">SUM(IF(($B$15:$B$34=$B131)*($D$15:$K$34=N$88),1,0))</f>
        <v>0</v>
      </c>
      <c r="O131" s="59">
        <f t="array" ref="O131">SUM(IF(($B$15:$B$34=$B131)*($D$15:$K$34=O$88),1,0))</f>
        <v>0</v>
      </c>
      <c r="P131" s="59">
        <f t="array" ref="P131">SUM(IF(($B$15:$B$34=$B131)*($D$15:$K$34=P$88),1,0))</f>
        <v>0</v>
      </c>
      <c r="Q131" s="59">
        <f t="array" ref="Q131">SUM(IF(($B$15:$B$34=$B131)*($D$15:$K$34=Q$88),1,0))</f>
        <v>0</v>
      </c>
      <c r="R131" s="59">
        <f t="array" ref="R131">SUM(IF(($B$15:$B$34=$B131)*($D$15:$K$34=R$88),1,0))</f>
        <v>0</v>
      </c>
      <c r="S131" s="59">
        <f t="array" ref="S131">SUM(IF(($B$15:$B$34=$B131)*($D$15:$K$34=S$88),1,0))</f>
        <v>0</v>
      </c>
      <c r="T131" s="59">
        <f t="array" ref="T131">SUM(IF(($B$15:$B$34=$B131)*($D$15:$K$34=T$88),1,0))</f>
        <v>0</v>
      </c>
      <c r="U131" s="59">
        <f t="array" ref="U131">SUM(IF(($B$15:$B$34=$B131)*($D$15:$K$34=U$88),1,0))</f>
        <v>0</v>
      </c>
      <c r="V131" s="59">
        <f t="array" ref="V131">SUM(IF(($B$15:$B$34=$B131)*($D$15:$K$34=V$88),1,0))</f>
        <v>0</v>
      </c>
      <c r="W131" s="64">
        <f t="shared" si="0"/>
        <v>0</v>
      </c>
    </row>
    <row r="132" spans="2:23" ht="23.25">
      <c r="B132" s="57" t="s">
        <v>119</v>
      </c>
      <c r="C132" s="59">
        <f t="array" ref="C132">SUM(IF(($B$15:$B$34=$B132)*($D$15:$K$34=C$88),1,0))</f>
        <v>0</v>
      </c>
      <c r="D132" s="59">
        <f t="array" ref="D132">SUM(IF(($B$15:$B$34=$B132)*($D$15:$K$34=D$88),1,0))</f>
        <v>0</v>
      </c>
      <c r="E132" s="59">
        <f t="array" ref="E132">SUM(IF(($B$15:$B$34=$B132)*($D$15:$K$34=E$88),1,0))</f>
        <v>0</v>
      </c>
      <c r="F132" s="59">
        <f t="array" ref="F132">SUM(IF(($B$15:$B$34=$B132)*($D$15:$K$34=F$88),1,0))</f>
        <v>0</v>
      </c>
      <c r="G132" s="59">
        <f t="array" ref="G132">SUM(IF(($B$15:$B$34=$B132)*($D$15:$K$34=G$88),1,0))</f>
        <v>0</v>
      </c>
      <c r="H132" s="59">
        <f t="array" ref="H132">SUM(IF(($B$15:$B$34=$B132)*($D$15:$K$34=H$88),1,0))</f>
        <v>0</v>
      </c>
      <c r="I132" s="59">
        <f t="array" ref="I132">SUM(IF(($B$15:$B$34=$B132)*($D$15:$K$34=I$88),1,0))</f>
        <v>0</v>
      </c>
      <c r="J132" s="59">
        <f t="array" ref="J132">SUM(IF(($B$15:$B$34=$B132)*($D$15:$K$34=J$88),1,0))</f>
        <v>0</v>
      </c>
      <c r="K132" s="59">
        <f t="array" ref="K132">SUM(IF(($B$15:$B$34=$B132)*($D$15:$K$34=K$88),1,0))</f>
        <v>0</v>
      </c>
      <c r="L132" s="59">
        <f t="array" ref="L132">SUM(IF(($B$15:$B$34=$B132)*($D$15:$K$34=L$88),1,0))</f>
        <v>0</v>
      </c>
      <c r="M132" s="59">
        <f t="array" ref="M132">SUM(IF(($B$15:$B$34=$B132)*($D$15:$K$34=M$88),1,0))</f>
        <v>0</v>
      </c>
      <c r="N132" s="59">
        <f t="array" ref="N132">SUM(IF(($B$15:$B$34=$B132)*($D$15:$K$34=N$88),1,0))</f>
        <v>0</v>
      </c>
      <c r="O132" s="59">
        <f t="array" ref="O132">SUM(IF(($B$15:$B$34=$B132)*($D$15:$K$34=O$88),1,0))</f>
        <v>0</v>
      </c>
      <c r="P132" s="59">
        <f t="array" ref="P132">SUM(IF(($B$15:$B$34=$B132)*($D$15:$K$34=P$88),1,0))</f>
        <v>0</v>
      </c>
      <c r="Q132" s="59">
        <f t="array" ref="Q132">SUM(IF(($B$15:$B$34=$B132)*($D$15:$K$34=Q$88),1,0))</f>
        <v>0</v>
      </c>
      <c r="R132" s="59">
        <f t="array" ref="R132">SUM(IF(($B$15:$B$34=$B132)*($D$15:$K$34=R$88),1,0))</f>
        <v>0</v>
      </c>
      <c r="S132" s="59">
        <f t="array" ref="S132">SUM(IF(($B$15:$B$34=$B132)*($D$15:$K$34=S$88),1,0))</f>
        <v>0</v>
      </c>
      <c r="T132" s="59">
        <f t="array" ref="T132">SUM(IF(($B$15:$B$34=$B132)*($D$15:$K$34=T$88),1,0))</f>
        <v>0</v>
      </c>
      <c r="U132" s="59">
        <f t="array" ref="U132">SUM(IF(($B$15:$B$34=$B132)*($D$15:$K$34=U$88),1,0))</f>
        <v>0</v>
      </c>
      <c r="V132" s="59">
        <f t="array" ref="V132">SUM(IF(($B$15:$B$34=$B132)*($D$15:$K$34=V$88),1,0))</f>
        <v>0</v>
      </c>
      <c r="W132" s="64">
        <f t="shared" si="0"/>
        <v>0</v>
      </c>
    </row>
    <row r="133" spans="2:23" ht="23.25">
      <c r="B133" s="57"/>
      <c r="C133" s="59">
        <f t="array" ref="C133">SUM(IF(($B$15:$B$34=$B133)*($D$15:$K$34=C$88),1,0))</f>
        <v>0</v>
      </c>
      <c r="D133" s="59">
        <f t="array" ref="D133">SUM(IF(($B$15:$B$34=$B133)*($D$15:$K$34=D$88),1,0))</f>
        <v>0</v>
      </c>
      <c r="E133" s="59">
        <f t="array" ref="E133">SUM(IF(($B$15:$B$34=$B133)*($D$15:$K$34=E$88),1,0))</f>
        <v>0</v>
      </c>
      <c r="F133" s="59">
        <f t="array" ref="F133">SUM(IF(($B$15:$B$34=$B133)*($D$15:$K$34=F$88),1,0))</f>
        <v>0</v>
      </c>
      <c r="G133" s="59">
        <f t="array" ref="G133">SUM(IF(($B$15:$B$34=$B133)*($D$15:$K$34=G$88),1,0))</f>
        <v>0</v>
      </c>
      <c r="H133" s="59">
        <f t="array" ref="H133">SUM(IF(($B$15:$B$34=$B133)*($D$15:$K$34=H$88),1,0))</f>
        <v>0</v>
      </c>
      <c r="I133" s="59">
        <f t="array" ref="I133">SUM(IF(($B$15:$B$34=$B133)*($D$15:$K$34=I$88),1,0))</f>
        <v>0</v>
      </c>
      <c r="J133" s="59">
        <f t="array" ref="J133">SUM(IF(($B$15:$B$34=$B133)*($D$15:$K$34=J$88),1,0))</f>
        <v>0</v>
      </c>
      <c r="K133" s="59">
        <f t="array" ref="K133">SUM(IF(($B$15:$B$34=$B133)*($D$15:$K$34=K$88),1,0))</f>
        <v>0</v>
      </c>
      <c r="L133" s="59">
        <f t="array" ref="L133">SUM(IF(($B$15:$B$34=$B133)*($D$15:$K$34=L$88),1,0))</f>
        <v>0</v>
      </c>
      <c r="M133" s="59">
        <f t="array" ref="M133">SUM(IF(($B$15:$B$34=$B133)*($D$15:$K$34=M$88),1,0))</f>
        <v>0</v>
      </c>
      <c r="N133" s="59">
        <f t="array" ref="N133">SUM(IF(($B$15:$B$34=$B133)*($D$15:$K$34=N$88),1,0))</f>
        <v>0</v>
      </c>
      <c r="O133" s="59">
        <f t="array" ref="O133">SUM(IF(($B$15:$B$34=$B133)*($D$15:$K$34=O$88),1,0))</f>
        <v>0</v>
      </c>
      <c r="P133" s="59">
        <f t="array" ref="P133">SUM(IF(($B$15:$B$34=$B133)*($D$15:$K$34=P$88),1,0))</f>
        <v>0</v>
      </c>
      <c r="Q133" s="59">
        <f t="array" ref="Q133">SUM(IF(($B$15:$B$34=$B133)*($D$15:$K$34=Q$88),1,0))</f>
        <v>0</v>
      </c>
      <c r="R133" s="59">
        <f t="array" ref="R133">SUM(IF(($B$15:$B$34=$B133)*($D$15:$K$34=R$88),1,0))</f>
        <v>0</v>
      </c>
      <c r="S133" s="59">
        <f t="array" ref="S133">SUM(IF(($B$15:$B$34=$B133)*($D$15:$K$34=S$88),1,0))</f>
        <v>0</v>
      </c>
      <c r="T133" s="59">
        <f t="array" ref="T133">SUM(IF(($B$15:$B$34=$B133)*($D$15:$K$34=T$88),1,0))</f>
        <v>0</v>
      </c>
      <c r="U133" s="59">
        <f t="array" ref="U133">SUM(IF(($B$15:$B$34=$B133)*($D$15:$K$34=U$88),1,0))</f>
        <v>0</v>
      </c>
      <c r="V133" s="59">
        <f t="array" ref="V133">SUM(IF(($B$15:$B$34=$B133)*($D$15:$K$34=V$88),1,0))</f>
        <v>0</v>
      </c>
      <c r="W133" s="64">
        <f t="shared" si="0"/>
        <v>0</v>
      </c>
    </row>
    <row r="134" spans="2:23" ht="23.25">
      <c r="B134" s="57"/>
      <c r="C134" s="59">
        <f t="array" ref="C134">SUM(IF(($B$15:$B$34=$B134)*($D$15:$K$34=C$88),1,0))</f>
        <v>0</v>
      </c>
      <c r="D134" s="59">
        <f t="array" ref="D134">SUM(IF(($B$15:$B$34=$B134)*($D$15:$K$34=D$88),1,0))</f>
        <v>0</v>
      </c>
      <c r="E134" s="59">
        <f t="array" ref="E134">SUM(IF(($B$15:$B$34=$B134)*($D$15:$K$34=E$88),1,0))</f>
        <v>0</v>
      </c>
      <c r="F134" s="59">
        <f t="array" ref="F134">SUM(IF(($B$15:$B$34=$B134)*($D$15:$K$34=F$88),1,0))</f>
        <v>0</v>
      </c>
      <c r="G134" s="59">
        <f t="array" ref="G134">SUM(IF(($B$15:$B$34=$B134)*($D$15:$K$34=G$88),1,0))</f>
        <v>0</v>
      </c>
      <c r="H134" s="59">
        <f t="array" ref="H134">SUM(IF(($B$15:$B$34=$B134)*($D$15:$K$34=H$88),1,0))</f>
        <v>0</v>
      </c>
      <c r="I134" s="59">
        <f t="array" ref="I134">SUM(IF(($B$15:$B$34=$B134)*($D$15:$K$34=I$88),1,0))</f>
        <v>0</v>
      </c>
      <c r="J134" s="59">
        <f t="array" ref="J134">SUM(IF(($B$15:$B$34=$B134)*($D$15:$K$34=J$88),1,0))</f>
        <v>0</v>
      </c>
      <c r="K134" s="59">
        <f t="array" ref="K134">SUM(IF(($B$15:$B$34=$B134)*($D$15:$K$34=K$88),1,0))</f>
        <v>0</v>
      </c>
      <c r="L134" s="59">
        <f t="array" ref="L134">SUM(IF(($B$15:$B$34=$B134)*($D$15:$K$34=L$88),1,0))</f>
        <v>0</v>
      </c>
      <c r="M134" s="59">
        <f t="array" ref="M134">SUM(IF(($B$15:$B$34=$B134)*($D$15:$K$34=M$88),1,0))</f>
        <v>0</v>
      </c>
      <c r="N134" s="59">
        <f t="array" ref="N134">SUM(IF(($B$15:$B$34=$B134)*($D$15:$K$34=N$88),1,0))</f>
        <v>0</v>
      </c>
      <c r="O134" s="59">
        <f t="array" ref="O134">SUM(IF(($B$15:$B$34=$B134)*($D$15:$K$34=O$88),1,0))</f>
        <v>0</v>
      </c>
      <c r="P134" s="59">
        <f t="array" ref="P134">SUM(IF(($B$15:$B$34=$B134)*($D$15:$K$34=P$88),1,0))</f>
        <v>0</v>
      </c>
      <c r="Q134" s="59">
        <f t="array" ref="Q134">SUM(IF(($B$15:$B$34=$B134)*($D$15:$K$34=Q$88),1,0))</f>
        <v>0</v>
      </c>
      <c r="R134" s="59">
        <f t="array" ref="R134">SUM(IF(($B$15:$B$34=$B134)*($D$15:$K$34=R$88),1,0))</f>
        <v>0</v>
      </c>
      <c r="S134" s="59">
        <f t="array" ref="S134">SUM(IF(($B$15:$B$34=$B134)*($D$15:$K$34=S$88),1,0))</f>
        <v>0</v>
      </c>
      <c r="T134" s="59">
        <f t="array" ref="T134">SUM(IF(($B$15:$B$34=$B134)*($D$15:$K$34=T$88),1,0))</f>
        <v>0</v>
      </c>
      <c r="U134" s="59">
        <f t="array" ref="U134">SUM(IF(($B$15:$B$34=$B134)*($D$15:$K$34=U$88),1,0))</f>
        <v>0</v>
      </c>
      <c r="V134" s="59">
        <f t="array" ref="V134">SUM(IF(($B$15:$B$34=$B134)*($D$15:$K$34=V$88),1,0))</f>
        <v>0</v>
      </c>
      <c r="W134" s="64">
        <f t="shared" si="0"/>
        <v>0</v>
      </c>
    </row>
    <row r="135" spans="2:23" ht="23.25">
      <c r="B135" s="57"/>
      <c r="C135" s="59">
        <f t="array" ref="C135">SUM(IF(($B$15:$B$34=$B135)*($D$15:$K$34=C$88),1,0))</f>
        <v>0</v>
      </c>
      <c r="D135" s="59">
        <f t="array" ref="D135">SUM(IF(($B$15:$B$34=$B135)*($D$15:$K$34=D$88),1,0))</f>
        <v>0</v>
      </c>
      <c r="E135" s="59">
        <f t="array" ref="E135">SUM(IF(($B$15:$B$34=$B135)*($D$15:$K$34=E$88),1,0))</f>
        <v>0</v>
      </c>
      <c r="F135" s="59">
        <f t="array" ref="F135">SUM(IF(($B$15:$B$34=$B135)*($D$15:$K$34=F$88),1,0))</f>
        <v>0</v>
      </c>
      <c r="G135" s="59">
        <f t="array" ref="G135">SUM(IF(($B$15:$B$34=$B135)*($D$15:$K$34=G$88),1,0))</f>
        <v>0</v>
      </c>
      <c r="H135" s="59">
        <f t="array" ref="H135">SUM(IF(($B$15:$B$34=$B135)*($D$15:$K$34=H$88),1,0))</f>
        <v>0</v>
      </c>
      <c r="I135" s="59">
        <f t="array" ref="I135">SUM(IF(($B$15:$B$34=$B135)*($D$15:$K$34=I$88),1,0))</f>
        <v>0</v>
      </c>
      <c r="J135" s="59">
        <f t="array" ref="J135">SUM(IF(($B$15:$B$34=$B135)*($D$15:$K$34=J$88),1,0))</f>
        <v>0</v>
      </c>
      <c r="K135" s="59">
        <f t="array" ref="K135">SUM(IF(($B$15:$B$34=$B135)*($D$15:$K$34=K$88),1,0))</f>
        <v>0</v>
      </c>
      <c r="L135" s="59">
        <f t="array" ref="L135">SUM(IF(($B$15:$B$34=$B135)*($D$15:$K$34=L$88),1,0))</f>
        <v>0</v>
      </c>
      <c r="M135" s="59">
        <f t="array" ref="M135">SUM(IF(($B$15:$B$34=$B135)*($D$15:$K$34=M$88),1,0))</f>
        <v>0</v>
      </c>
      <c r="N135" s="59">
        <f t="array" ref="N135">SUM(IF(($B$15:$B$34=$B135)*($D$15:$K$34=N$88),1,0))</f>
        <v>0</v>
      </c>
      <c r="O135" s="59">
        <f t="array" ref="O135">SUM(IF(($B$15:$B$34=$B135)*($D$15:$K$34=O$88),1,0))</f>
        <v>0</v>
      </c>
      <c r="P135" s="59">
        <f t="array" ref="P135">SUM(IF(($B$15:$B$34=$B135)*($D$15:$K$34=P$88),1,0))</f>
        <v>0</v>
      </c>
      <c r="Q135" s="59">
        <f t="array" ref="Q135">SUM(IF(($B$15:$B$34=$B135)*($D$15:$K$34=Q$88),1,0))</f>
        <v>0</v>
      </c>
      <c r="R135" s="59">
        <f t="array" ref="R135">SUM(IF(($B$15:$B$34=$B135)*($D$15:$K$34=R$88),1,0))</f>
        <v>0</v>
      </c>
      <c r="S135" s="59">
        <f t="array" ref="S135">SUM(IF(($B$15:$B$34=$B135)*($D$15:$K$34=S$88),1,0))</f>
        <v>0</v>
      </c>
      <c r="T135" s="59">
        <f t="array" ref="T135">SUM(IF(($B$15:$B$34=$B135)*($D$15:$K$34=T$88),1,0))</f>
        <v>0</v>
      </c>
      <c r="U135" s="59">
        <f t="array" ref="U135">SUM(IF(($B$15:$B$34=$B135)*($D$15:$K$34=U$88),1,0))</f>
        <v>0</v>
      </c>
      <c r="V135" s="59">
        <f t="array" ref="V135">SUM(IF(($B$15:$B$34=$B135)*($D$15:$K$34=V$88),1,0))</f>
        <v>0</v>
      </c>
      <c r="W135" s="64">
        <f t="shared" si="0"/>
        <v>0</v>
      </c>
    </row>
    <row r="136" spans="2:23" ht="23.25">
      <c r="B136" s="62" t="s">
        <v>19</v>
      </c>
      <c r="C136" s="63">
        <f>SUM(C89:C135)</f>
        <v>0</v>
      </c>
      <c r="D136" s="63">
        <f t="shared" ref="D136:V136" si="1">SUM(D89:D135)</f>
        <v>0</v>
      </c>
      <c r="E136" s="63">
        <f t="shared" si="1"/>
        <v>0</v>
      </c>
      <c r="F136" s="63">
        <f t="shared" si="1"/>
        <v>0</v>
      </c>
      <c r="G136" s="63">
        <f t="shared" si="1"/>
        <v>0</v>
      </c>
      <c r="H136" s="63">
        <f t="shared" si="1"/>
        <v>0</v>
      </c>
      <c r="I136" s="63">
        <f t="shared" si="1"/>
        <v>0</v>
      </c>
      <c r="J136" s="63">
        <f t="shared" si="1"/>
        <v>0</v>
      </c>
      <c r="K136" s="63">
        <f t="shared" si="1"/>
        <v>0</v>
      </c>
      <c r="L136" s="63">
        <f t="shared" si="1"/>
        <v>0</v>
      </c>
      <c r="M136" s="63">
        <f t="shared" si="1"/>
        <v>0</v>
      </c>
      <c r="N136" s="63">
        <f t="shared" si="1"/>
        <v>0</v>
      </c>
      <c r="O136" s="63">
        <f t="shared" si="1"/>
        <v>0</v>
      </c>
      <c r="P136" s="63">
        <f t="shared" si="1"/>
        <v>0</v>
      </c>
      <c r="Q136" s="63">
        <f t="shared" si="1"/>
        <v>0</v>
      </c>
      <c r="R136" s="63">
        <f t="shared" si="1"/>
        <v>0</v>
      </c>
      <c r="S136" s="63">
        <f t="shared" si="1"/>
        <v>0</v>
      </c>
      <c r="T136" s="63">
        <f t="shared" si="1"/>
        <v>0</v>
      </c>
      <c r="U136" s="63">
        <f t="shared" si="1"/>
        <v>0</v>
      </c>
      <c r="V136" s="63">
        <f t="shared" si="1"/>
        <v>0</v>
      </c>
      <c r="W136" s="63">
        <f t="shared" si="0"/>
        <v>0</v>
      </c>
    </row>
    <row r="137" spans="2:23" ht="20.25">
      <c r="B137" s="36"/>
    </row>
    <row r="138" spans="2:23" ht="20.25">
      <c r="B138" s="36"/>
    </row>
    <row r="139" spans="2:23" ht="20.25">
      <c r="B139" s="36"/>
    </row>
    <row r="140" spans="2:23" ht="20.25">
      <c r="B140" s="36"/>
    </row>
    <row r="141" spans="2:23" ht="20.25">
      <c r="B141" s="36"/>
    </row>
    <row r="142" spans="2:23" ht="20.25">
      <c r="B142" s="36"/>
    </row>
  </sheetData>
  <mergeCells count="132">
    <mergeCell ref="A87:V87"/>
    <mergeCell ref="D78:E78"/>
    <mergeCell ref="F78:G78"/>
    <mergeCell ref="H78:M78"/>
    <mergeCell ref="A79:M79"/>
    <mergeCell ref="A80:C80"/>
    <mergeCell ref="D80:I80"/>
    <mergeCell ref="J80:M80"/>
    <mergeCell ref="D81:I81"/>
    <mergeCell ref="J81:M81"/>
    <mergeCell ref="D82:I82"/>
    <mergeCell ref="J82:M82"/>
    <mergeCell ref="A83:C83"/>
    <mergeCell ref="D83:I83"/>
    <mergeCell ref="J83:M83"/>
    <mergeCell ref="A84:B84"/>
    <mergeCell ref="D84:I84"/>
    <mergeCell ref="J84:M84"/>
    <mergeCell ref="A85:B85"/>
    <mergeCell ref="D85:I85"/>
    <mergeCell ref="J85:M85"/>
    <mergeCell ref="B86:C86"/>
    <mergeCell ref="K86:L86"/>
    <mergeCell ref="A10:G10"/>
    <mergeCell ref="A11:A12"/>
    <mergeCell ref="B11:C12"/>
    <mergeCell ref="E11:G12"/>
    <mergeCell ref="I11:L12"/>
    <mergeCell ref="B13:C13"/>
    <mergeCell ref="E13:G13"/>
    <mergeCell ref="I13:J13"/>
    <mergeCell ref="K13:L13"/>
    <mergeCell ref="A6:B6"/>
    <mergeCell ref="I6:J6"/>
    <mergeCell ref="L6:M6"/>
    <mergeCell ref="A7:B7"/>
    <mergeCell ref="I7:J7"/>
    <mergeCell ref="L7:L9"/>
    <mergeCell ref="M7:M9"/>
    <mergeCell ref="A8:B8"/>
    <mergeCell ref="I8:J8"/>
    <mergeCell ref="A9:B9"/>
    <mergeCell ref="I9:J9"/>
    <mergeCell ref="L1:M1"/>
    <mergeCell ref="L2:M2"/>
    <mergeCell ref="F3:G3"/>
    <mergeCell ref="H3:J3"/>
    <mergeCell ref="A4:B5"/>
    <mergeCell ref="C4:E4"/>
    <mergeCell ref="F4:H4"/>
    <mergeCell ref="I4:J4"/>
    <mergeCell ref="K4:K5"/>
    <mergeCell ref="I5:J5"/>
    <mergeCell ref="I14:J14"/>
    <mergeCell ref="K14:L14"/>
    <mergeCell ref="B15:C15"/>
    <mergeCell ref="E15:G15"/>
    <mergeCell ref="I15:J15"/>
    <mergeCell ref="K15:L15"/>
    <mergeCell ref="B16:C16"/>
    <mergeCell ref="E16:G16"/>
    <mergeCell ref="I16:J16"/>
    <mergeCell ref="K16:L16"/>
    <mergeCell ref="B14:C14"/>
    <mergeCell ref="E14:G14"/>
    <mergeCell ref="B17:C17"/>
    <mergeCell ref="E17:G17"/>
    <mergeCell ref="I17:J17"/>
    <mergeCell ref="K17:L17"/>
    <mergeCell ref="A18:M18"/>
    <mergeCell ref="E19:H19"/>
    <mergeCell ref="K19:L19"/>
    <mergeCell ref="E20:H20"/>
    <mergeCell ref="K20:L20"/>
    <mergeCell ref="E21:H21"/>
    <mergeCell ref="K21:L21"/>
    <mergeCell ref="E22:H22"/>
    <mergeCell ref="K22:L22"/>
    <mergeCell ref="E23:H23"/>
    <mergeCell ref="K23:L23"/>
    <mergeCell ref="E24:H24"/>
    <mergeCell ref="K24:L24"/>
    <mergeCell ref="E25:H25"/>
    <mergeCell ref="K25:L25"/>
    <mergeCell ref="E26:H26"/>
    <mergeCell ref="K26:L26"/>
    <mergeCell ref="E27:H27"/>
    <mergeCell ref="K27:L27"/>
    <mergeCell ref="E28:H28"/>
    <mergeCell ref="K28:L28"/>
    <mergeCell ref="E29:H29"/>
    <mergeCell ref="K29:L29"/>
    <mergeCell ref="E30:H30"/>
    <mergeCell ref="K30:L30"/>
    <mergeCell ref="E31:H31"/>
    <mergeCell ref="K31:L31"/>
    <mergeCell ref="E32:H32"/>
    <mergeCell ref="K32:L32"/>
    <mergeCell ref="E33:H33"/>
    <mergeCell ref="K33:L33"/>
    <mergeCell ref="E34:H34"/>
    <mergeCell ref="K34:L34"/>
    <mergeCell ref="E35:H35"/>
    <mergeCell ref="K35:L35"/>
    <mergeCell ref="E36:H36"/>
    <mergeCell ref="K36:L36"/>
    <mergeCell ref="E37:H37"/>
    <mergeCell ref="K37:L37"/>
    <mergeCell ref="E38:H38"/>
    <mergeCell ref="K38:L38"/>
    <mergeCell ref="E39:H39"/>
    <mergeCell ref="K39:L39"/>
    <mergeCell ref="E40:H40"/>
    <mergeCell ref="K40:L40"/>
    <mergeCell ref="D76:E76"/>
    <mergeCell ref="F76:G76"/>
    <mergeCell ref="H76:M76"/>
    <mergeCell ref="D77:E77"/>
    <mergeCell ref="F77:G77"/>
    <mergeCell ref="H77:M77"/>
    <mergeCell ref="E41:H41"/>
    <mergeCell ref="K41:L41"/>
    <mergeCell ref="E42:H42"/>
    <mergeCell ref="K42:L42"/>
    <mergeCell ref="E43:H43"/>
    <mergeCell ref="K43:L43"/>
    <mergeCell ref="B45:G45"/>
    <mergeCell ref="D75:E75"/>
    <mergeCell ref="F75:G75"/>
    <mergeCell ref="H75:M75"/>
    <mergeCell ref="J45:K45"/>
    <mergeCell ref="L45:M45"/>
  </mergeCells>
  <dataValidations count="12">
    <dataValidation type="list" allowBlank="1" showInputMessage="1" showErrorMessage="1" sqref="B70:B73">
      <formula1>adj</formula1>
    </dataValidation>
    <dataValidation type="list" allowBlank="1" showInputMessage="1" showErrorMessage="1" sqref="C70:C73">
      <formula1>CAT</formula1>
    </dataValidation>
    <dataValidation type="list" allowBlank="1" showInputMessage="1" showErrorMessage="1" sqref="L70:L73 L47:L67">
      <formula1>OBSE</formula1>
    </dataValidation>
    <dataValidation type="list" allowBlank="1" showInputMessage="1" showErrorMessage="1" sqref="B77:B78 B47:B49">
      <formula1>P</formula1>
    </dataValidation>
    <dataValidation type="list" allowBlank="1" showInputMessage="1" showErrorMessage="1" sqref="F77:G78">
      <formula1>T</formula1>
    </dataValidation>
    <dataValidation type="list" allowBlank="1" showInputMessage="1" showErrorMessage="1" sqref="C77:C78 C47:C49 C51:C67">
      <formula1>M</formula1>
    </dataValidation>
    <dataValidation type="list" allowBlank="1" showInputMessage="1" showErrorMessage="1" sqref="D77:E78 M20:M43 C21:C43 D51:K67 D47:I49 I20:I43">
      <formula1>CL</formula1>
    </dataValidation>
    <dataValidation type="list" allowBlank="1" showInputMessage="1" showErrorMessage="1" sqref="D70:K73">
      <formula1>#REF!</formula1>
    </dataValidation>
    <dataValidation type="list" allowBlank="1" showInputMessage="1" showErrorMessage="1" sqref="C50">
      <formula1>MAT</formula1>
    </dataValidation>
    <dataValidation type="list" allowBlank="1" showInputMessage="1" showErrorMessage="1" sqref="J47:K50 D50:I50">
      <formula1>LCA</formula1>
    </dataValidation>
    <dataValidation type="list" allowBlank="1" showInputMessage="1" showErrorMessage="1" sqref="F3:G3 J45:K45">
      <formula1>J</formula1>
    </dataValidation>
    <dataValidation type="list" allowBlank="1" showInputMessage="1" showErrorMessage="1" sqref="B50:B67">
      <formula1>$B$87:$B$133</formula1>
    </dataValidation>
  </dataValidations>
  <pageMargins left="0" right="0" top="0" bottom="0" header="0" footer="0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6">
    <tabColor rgb="FFFF0000"/>
  </sheetPr>
  <dimension ref="A1:W141"/>
  <sheetViews>
    <sheetView rightToLeft="1" topLeftCell="A4" workbookViewId="0">
      <selection activeCell="R14" sqref="R14"/>
    </sheetView>
  </sheetViews>
  <sheetFormatPr baseColWidth="10" defaultColWidth="11.42578125" defaultRowHeight="18.75"/>
  <cols>
    <col min="1" max="1" width="4.7109375" style="2" customWidth="1"/>
    <col min="2" max="2" width="15.140625" style="2" customWidth="1"/>
    <col min="3" max="3" width="7.7109375" style="2" customWidth="1"/>
    <col min="4" max="4" width="6.7109375" style="2" customWidth="1"/>
    <col min="5" max="5" width="8.5703125" style="2" customWidth="1"/>
    <col min="6" max="6" width="6.7109375" style="2" customWidth="1"/>
    <col min="7" max="7" width="5.7109375" style="2" customWidth="1"/>
    <col min="8" max="9" width="6.7109375" style="2" customWidth="1"/>
    <col min="10" max="10" width="6.140625" style="2" customWidth="1"/>
    <col min="11" max="11" width="7.85546875" style="2" customWidth="1"/>
    <col min="12" max="12" width="9.28515625" style="2" customWidth="1"/>
    <col min="13" max="13" width="7.5703125" style="2" customWidth="1"/>
    <col min="14" max="22" width="6.28515625" style="2" customWidth="1"/>
    <col min="23" max="16384" width="11.42578125" style="2"/>
  </cols>
  <sheetData>
    <row r="1" spans="1:14">
      <c r="A1" s="5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79" t="s">
        <v>225</v>
      </c>
      <c r="M1" s="480"/>
      <c r="N1" s="1"/>
    </row>
    <row r="2" spans="1:14">
      <c r="A2" s="54" t="s">
        <v>1</v>
      </c>
      <c r="B2" s="43"/>
      <c r="C2" s="43"/>
      <c r="D2" s="43"/>
      <c r="E2" s="43"/>
      <c r="F2" s="43"/>
      <c r="G2" s="43"/>
      <c r="H2" s="43"/>
      <c r="I2" s="43"/>
      <c r="J2" s="29"/>
      <c r="K2" s="55"/>
      <c r="L2" s="481" t="s">
        <v>226</v>
      </c>
      <c r="M2" s="482"/>
      <c r="N2" s="3"/>
    </row>
    <row r="3" spans="1:14" ht="22.5" thickBot="1">
      <c r="A3" s="52" t="s">
        <v>3</v>
      </c>
      <c r="C3" s="3"/>
      <c r="D3" s="3"/>
      <c r="E3" s="55" t="s">
        <v>8</v>
      </c>
      <c r="F3" s="455" t="s">
        <v>5</v>
      </c>
      <c r="G3" s="455"/>
      <c r="H3" s="456">
        <v>42752</v>
      </c>
      <c r="I3" s="456"/>
      <c r="J3" s="456"/>
      <c r="L3" s="106"/>
      <c r="M3" s="109"/>
      <c r="N3" s="3"/>
    </row>
    <row r="4" spans="1:14">
      <c r="A4" s="457" t="s">
        <v>12</v>
      </c>
      <c r="B4" s="458"/>
      <c r="C4" s="461" t="s">
        <v>13</v>
      </c>
      <c r="D4" s="461"/>
      <c r="E4" s="461"/>
      <c r="F4" s="461" t="s">
        <v>14</v>
      </c>
      <c r="G4" s="461"/>
      <c r="H4" s="462"/>
      <c r="I4" s="491" t="s">
        <v>228</v>
      </c>
      <c r="J4" s="492"/>
      <c r="K4" s="493" t="s">
        <v>232</v>
      </c>
      <c r="M4" s="44"/>
      <c r="N4" s="3"/>
    </row>
    <row r="5" spans="1:14" ht="19.5" thickBot="1">
      <c r="A5" s="459"/>
      <c r="B5" s="460"/>
      <c r="C5" s="45" t="s">
        <v>17</v>
      </c>
      <c r="D5" s="46" t="s">
        <v>18</v>
      </c>
      <c r="E5" s="46" t="s">
        <v>19</v>
      </c>
      <c r="F5" s="46" t="s">
        <v>17</v>
      </c>
      <c r="G5" s="46" t="s">
        <v>18</v>
      </c>
      <c r="H5" s="122" t="s">
        <v>19</v>
      </c>
      <c r="I5" s="483" t="s">
        <v>227</v>
      </c>
      <c r="J5" s="484"/>
      <c r="K5" s="494"/>
      <c r="L5" s="110"/>
      <c r="M5" s="44"/>
      <c r="N5" s="3"/>
    </row>
    <row r="6" spans="1:14" ht="22.5" thickBot="1">
      <c r="A6" s="443" t="s">
        <v>22</v>
      </c>
      <c r="B6" s="444"/>
      <c r="C6" s="112" t="e">
        <f>SUM(التعداد!U31)</f>
        <v>#REF!</v>
      </c>
      <c r="D6" s="6" t="e">
        <f>SUM(التعداد!V31)</f>
        <v>#REF!</v>
      </c>
      <c r="E6" s="6" t="e">
        <f>SUM(C6:D6)</f>
        <v>#REF!</v>
      </c>
      <c r="F6" s="49">
        <v>9</v>
      </c>
      <c r="G6" s="49">
        <v>1</v>
      </c>
      <c r="H6" s="6">
        <f>SUM(F6:G6)</f>
        <v>10</v>
      </c>
      <c r="I6" s="485">
        <v>42</v>
      </c>
      <c r="J6" s="486"/>
      <c r="K6" s="123" t="e">
        <f>SUM(التعداد!AD31)</f>
        <v>#REF!</v>
      </c>
      <c r="L6" s="445" t="s">
        <v>15</v>
      </c>
      <c r="M6" s="446"/>
      <c r="N6" s="3"/>
    </row>
    <row r="7" spans="1:14" ht="21.75">
      <c r="A7" s="447" t="s">
        <v>25</v>
      </c>
      <c r="B7" s="448"/>
      <c r="C7" s="112" t="e">
        <f>SUM(التعداد!U23)</f>
        <v>#VALUE!</v>
      </c>
      <c r="D7" s="6" t="e">
        <f>SUM(التعداد!V23)</f>
        <v>#VALUE!</v>
      </c>
      <c r="E7" s="6" t="e">
        <f>SUM(C7:D7)</f>
        <v>#VALUE!</v>
      </c>
      <c r="F7" s="49">
        <v>3</v>
      </c>
      <c r="G7" s="49">
        <v>4</v>
      </c>
      <c r="H7" s="6">
        <f>SUM(F7:G7)</f>
        <v>7</v>
      </c>
      <c r="I7" s="487">
        <v>60</v>
      </c>
      <c r="J7" s="488"/>
      <c r="K7" s="124" t="e">
        <f>SUM(التعداد!AD22)</f>
        <v>#VALUE!</v>
      </c>
      <c r="L7" s="505" t="e">
        <f>(I9*100)/K9</f>
        <v>#REF!</v>
      </c>
      <c r="M7" s="508" t="s">
        <v>26</v>
      </c>
      <c r="N7" s="3"/>
    </row>
    <row r="8" spans="1:14" ht="21.75">
      <c r="A8" s="447" t="s">
        <v>29</v>
      </c>
      <c r="B8" s="448"/>
      <c r="C8" s="112" t="e">
        <f>SUM(التعداد!U14)</f>
        <v>#VALUE!</v>
      </c>
      <c r="D8" s="6" t="e">
        <f>SUM(التعداد!V14)</f>
        <v>#VALUE!</v>
      </c>
      <c r="E8" s="6" t="e">
        <f>SUM(C8:D8)</f>
        <v>#VALUE!</v>
      </c>
      <c r="F8" s="49">
        <v>8</v>
      </c>
      <c r="G8" s="49">
        <v>10</v>
      </c>
      <c r="H8" s="6">
        <f>SUM(F8:G8)</f>
        <v>18</v>
      </c>
      <c r="I8" s="487">
        <v>71</v>
      </c>
      <c r="J8" s="488"/>
      <c r="K8" s="124" t="e">
        <f>SUM(التعداد!AD13)</f>
        <v>#VALUE!</v>
      </c>
      <c r="L8" s="506"/>
      <c r="M8" s="508"/>
      <c r="N8" s="3"/>
    </row>
    <row r="9" spans="1:14" ht="22.5" thickBot="1">
      <c r="A9" s="454" t="s">
        <v>19</v>
      </c>
      <c r="B9" s="372"/>
      <c r="C9" s="113" t="e">
        <f>SUM(C6:C8)</f>
        <v>#REF!</v>
      </c>
      <c r="D9" s="113" t="e">
        <f>SUM(D6:D8)</f>
        <v>#REF!</v>
      </c>
      <c r="E9" s="113" t="e">
        <f>SUM(C9:D9)</f>
        <v>#REF!</v>
      </c>
      <c r="F9" s="8">
        <f>SUM(F6:F8)</f>
        <v>20</v>
      </c>
      <c r="G9" s="8">
        <f>SUM(G6:G8)</f>
        <v>15</v>
      </c>
      <c r="H9" s="8">
        <f>SUM(F9:G9)</f>
        <v>35</v>
      </c>
      <c r="I9" s="489">
        <f>SUM(I6:J8)</f>
        <v>173</v>
      </c>
      <c r="J9" s="490"/>
      <c r="K9" s="125" t="e">
        <f>SUM(K6:K8)</f>
        <v>#REF!</v>
      </c>
      <c r="L9" s="507"/>
      <c r="M9" s="509"/>
      <c r="N9" s="3"/>
    </row>
    <row r="10" spans="1:14" ht="24" thickBot="1">
      <c r="A10" s="412" t="s">
        <v>190</v>
      </c>
      <c r="B10" s="413"/>
      <c r="C10" s="413"/>
      <c r="D10" s="413"/>
      <c r="E10" s="413"/>
      <c r="F10" s="413"/>
      <c r="G10" s="413"/>
      <c r="N10" s="3"/>
    </row>
    <row r="11" spans="1:14">
      <c r="A11" s="417" t="s">
        <v>46</v>
      </c>
      <c r="B11" s="419" t="s">
        <v>187</v>
      </c>
      <c r="C11" s="420"/>
      <c r="D11" s="75" t="s">
        <v>184</v>
      </c>
      <c r="E11" s="423" t="s">
        <v>188</v>
      </c>
      <c r="F11" s="424"/>
      <c r="G11" s="425"/>
      <c r="H11" s="75" t="s">
        <v>186</v>
      </c>
      <c r="I11" s="424" t="s">
        <v>189</v>
      </c>
      <c r="J11" s="424"/>
      <c r="K11" s="424"/>
      <c r="L11" s="425"/>
      <c r="M11" s="75" t="s">
        <v>184</v>
      </c>
      <c r="N11" s="3"/>
    </row>
    <row r="12" spans="1:14" ht="19.5" thickBot="1">
      <c r="A12" s="418"/>
      <c r="B12" s="421"/>
      <c r="C12" s="422"/>
      <c r="D12" s="76" t="s">
        <v>185</v>
      </c>
      <c r="E12" s="426"/>
      <c r="F12" s="427"/>
      <c r="G12" s="428"/>
      <c r="H12" s="76" t="s">
        <v>185</v>
      </c>
      <c r="I12" s="427"/>
      <c r="J12" s="427"/>
      <c r="K12" s="427"/>
      <c r="L12" s="428"/>
      <c r="M12" s="76" t="s">
        <v>185</v>
      </c>
      <c r="N12" s="3"/>
    </row>
    <row r="13" spans="1:14" ht="21.75">
      <c r="A13" s="25">
        <v>1</v>
      </c>
      <c r="B13" s="510"/>
      <c r="C13" s="511"/>
      <c r="D13" s="156"/>
      <c r="E13" s="512" t="s">
        <v>260</v>
      </c>
      <c r="F13" s="513"/>
      <c r="G13" s="514"/>
      <c r="H13" s="152">
        <v>110</v>
      </c>
      <c r="I13" s="512"/>
      <c r="J13" s="514"/>
      <c r="K13" s="513"/>
      <c r="L13" s="514"/>
      <c r="M13" s="154"/>
      <c r="N13" s="3"/>
    </row>
    <row r="14" spans="1:14" ht="21.75">
      <c r="A14" s="26">
        <v>2</v>
      </c>
      <c r="B14" s="503"/>
      <c r="C14" s="504"/>
      <c r="D14" s="153"/>
      <c r="E14" s="500"/>
      <c r="F14" s="502"/>
      <c r="G14" s="501"/>
      <c r="H14" s="153"/>
      <c r="I14" s="500"/>
      <c r="J14" s="501"/>
      <c r="K14" s="502"/>
      <c r="L14" s="501"/>
      <c r="M14" s="155"/>
      <c r="N14" s="3"/>
    </row>
    <row r="15" spans="1:14" ht="21.75">
      <c r="A15" s="26">
        <v>3</v>
      </c>
      <c r="B15" s="503"/>
      <c r="C15" s="504"/>
      <c r="D15" s="153"/>
      <c r="E15" s="500"/>
      <c r="F15" s="502"/>
      <c r="G15" s="501"/>
      <c r="H15" s="153"/>
      <c r="I15" s="500"/>
      <c r="J15" s="501"/>
      <c r="K15" s="502"/>
      <c r="L15" s="501"/>
      <c r="M15" s="155"/>
      <c r="N15" s="3"/>
    </row>
    <row r="16" spans="1:14" ht="21.75">
      <c r="A16" s="26">
        <v>4</v>
      </c>
      <c r="B16" s="503"/>
      <c r="C16" s="504"/>
      <c r="D16" s="153"/>
      <c r="E16" s="500"/>
      <c r="F16" s="502"/>
      <c r="G16" s="501"/>
      <c r="H16" s="153"/>
      <c r="I16" s="500"/>
      <c r="J16" s="501"/>
      <c r="K16" s="502"/>
      <c r="L16" s="501"/>
      <c r="M16" s="155"/>
      <c r="N16" s="3"/>
    </row>
    <row r="17" spans="1:14" ht="24" thickBot="1">
      <c r="A17" s="402" t="s">
        <v>101</v>
      </c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3"/>
    </row>
    <row r="18" spans="1:14" ht="19.5" thickBot="1">
      <c r="A18" s="80" t="s">
        <v>46</v>
      </c>
      <c r="B18" s="80" t="s">
        <v>84</v>
      </c>
      <c r="C18" s="80" t="s">
        <v>75</v>
      </c>
      <c r="D18" s="27" t="s">
        <v>46</v>
      </c>
      <c r="E18" s="404" t="s">
        <v>84</v>
      </c>
      <c r="F18" s="405"/>
      <c r="G18" s="405"/>
      <c r="H18" s="406"/>
      <c r="I18" s="27" t="s">
        <v>75</v>
      </c>
      <c r="J18" s="80" t="s">
        <v>46</v>
      </c>
      <c r="K18" s="404" t="s">
        <v>88</v>
      </c>
      <c r="L18" s="406"/>
      <c r="M18" s="81" t="s">
        <v>75</v>
      </c>
      <c r="N18" s="3"/>
    </row>
    <row r="19" spans="1:14">
      <c r="A19" s="25">
        <v>1</v>
      </c>
      <c r="B19" s="28" t="s">
        <v>242</v>
      </c>
      <c r="C19" s="65" t="s">
        <v>104</v>
      </c>
      <c r="D19" s="28">
        <v>1</v>
      </c>
      <c r="E19" s="407" t="s">
        <v>251</v>
      </c>
      <c r="F19" s="408"/>
      <c r="G19" s="408"/>
      <c r="H19" s="409"/>
      <c r="I19" s="28" t="s">
        <v>136</v>
      </c>
      <c r="J19" s="28">
        <v>1</v>
      </c>
      <c r="K19" s="410" t="s">
        <v>257</v>
      </c>
      <c r="L19" s="411"/>
      <c r="M19" s="126" t="s">
        <v>2</v>
      </c>
      <c r="N19" s="3"/>
    </row>
    <row r="20" spans="1:14">
      <c r="A20" s="26">
        <v>2</v>
      </c>
      <c r="B20" s="60" t="s">
        <v>243</v>
      </c>
      <c r="C20" s="26" t="s">
        <v>103</v>
      </c>
      <c r="D20" s="60">
        <v>2</v>
      </c>
      <c r="E20" s="353" t="s">
        <v>252</v>
      </c>
      <c r="F20" s="354"/>
      <c r="G20" s="354"/>
      <c r="H20" s="355"/>
      <c r="I20" s="60" t="s">
        <v>136</v>
      </c>
      <c r="J20" s="60">
        <v>2</v>
      </c>
      <c r="K20" s="356" t="s">
        <v>262</v>
      </c>
      <c r="L20" s="357"/>
      <c r="M20" s="143" t="s">
        <v>134</v>
      </c>
      <c r="N20" s="3"/>
    </row>
    <row r="21" spans="1:14">
      <c r="A21" s="26">
        <v>3</v>
      </c>
      <c r="B21" s="60" t="s">
        <v>168</v>
      </c>
      <c r="C21" s="26" t="s">
        <v>103</v>
      </c>
      <c r="D21" s="60">
        <v>3</v>
      </c>
      <c r="E21" s="353" t="s">
        <v>253</v>
      </c>
      <c r="F21" s="354"/>
      <c r="G21" s="354"/>
      <c r="H21" s="355"/>
      <c r="I21" s="60" t="s">
        <v>136</v>
      </c>
      <c r="J21" s="60">
        <v>3</v>
      </c>
      <c r="K21" s="356" t="s">
        <v>263</v>
      </c>
      <c r="L21" s="357"/>
      <c r="M21" s="143" t="s">
        <v>134</v>
      </c>
      <c r="N21" s="3"/>
    </row>
    <row r="22" spans="1:14">
      <c r="A22" s="26">
        <v>4</v>
      </c>
      <c r="B22" s="60" t="s">
        <v>244</v>
      </c>
      <c r="C22" s="26" t="s">
        <v>103</v>
      </c>
      <c r="D22" s="60">
        <v>4</v>
      </c>
      <c r="E22" s="353" t="s">
        <v>254</v>
      </c>
      <c r="F22" s="354"/>
      <c r="G22" s="354"/>
      <c r="H22" s="355"/>
      <c r="I22" s="60" t="s">
        <v>140</v>
      </c>
      <c r="J22" s="60">
        <v>4</v>
      </c>
      <c r="K22" s="356" t="s">
        <v>264</v>
      </c>
      <c r="L22" s="357"/>
      <c r="M22" s="143" t="s">
        <v>134</v>
      </c>
      <c r="N22" s="3"/>
    </row>
    <row r="23" spans="1:14">
      <c r="A23" s="26">
        <v>5</v>
      </c>
      <c r="B23" s="60" t="s">
        <v>245</v>
      </c>
      <c r="C23" s="26" t="s">
        <v>105</v>
      </c>
      <c r="D23" s="60">
        <v>5</v>
      </c>
      <c r="E23" s="353" t="s">
        <v>255</v>
      </c>
      <c r="F23" s="354"/>
      <c r="G23" s="354"/>
      <c r="H23" s="355"/>
      <c r="I23" s="60" t="s">
        <v>27</v>
      </c>
      <c r="J23" s="60">
        <v>5</v>
      </c>
      <c r="K23" s="356" t="s">
        <v>265</v>
      </c>
      <c r="L23" s="357"/>
      <c r="M23" s="143" t="s">
        <v>134</v>
      </c>
      <c r="N23" s="3"/>
    </row>
    <row r="24" spans="1:14">
      <c r="A24" s="26">
        <v>6</v>
      </c>
      <c r="B24" s="60" t="s">
        <v>246</v>
      </c>
      <c r="C24" s="26" t="s">
        <v>105</v>
      </c>
      <c r="D24" s="60">
        <v>6</v>
      </c>
      <c r="E24" s="353" t="s">
        <v>256</v>
      </c>
      <c r="F24" s="354"/>
      <c r="G24" s="354"/>
      <c r="H24" s="355"/>
      <c r="I24" s="60" t="s">
        <v>27</v>
      </c>
      <c r="J24" s="60">
        <v>6</v>
      </c>
      <c r="K24" s="356" t="s">
        <v>266</v>
      </c>
      <c r="L24" s="357"/>
      <c r="M24" s="143" t="s">
        <v>135</v>
      </c>
      <c r="N24" s="3"/>
    </row>
    <row r="25" spans="1:14">
      <c r="A25" s="26">
        <v>7</v>
      </c>
      <c r="B25" s="60" t="s">
        <v>247</v>
      </c>
      <c r="C25" s="26" t="s">
        <v>102</v>
      </c>
      <c r="D25" s="60">
        <v>7</v>
      </c>
      <c r="E25" s="353" t="s">
        <v>261</v>
      </c>
      <c r="F25" s="354"/>
      <c r="G25" s="354"/>
      <c r="H25" s="355"/>
      <c r="I25" s="60" t="s">
        <v>32</v>
      </c>
      <c r="J25" s="60">
        <v>7</v>
      </c>
      <c r="K25" s="356" t="s">
        <v>267</v>
      </c>
      <c r="L25" s="357"/>
      <c r="M25" s="143" t="s">
        <v>94</v>
      </c>
      <c r="N25" s="3"/>
    </row>
    <row r="26" spans="1:14">
      <c r="A26" s="26">
        <v>8</v>
      </c>
      <c r="B26" s="60" t="s">
        <v>248</v>
      </c>
      <c r="C26" s="26" t="s">
        <v>102</v>
      </c>
      <c r="D26" s="60">
        <v>8</v>
      </c>
      <c r="E26" s="353"/>
      <c r="F26" s="354"/>
      <c r="G26" s="354"/>
      <c r="H26" s="355"/>
      <c r="I26" s="60"/>
      <c r="J26" s="60">
        <v>8</v>
      </c>
      <c r="K26" s="356" t="s">
        <v>268</v>
      </c>
      <c r="L26" s="357"/>
      <c r="M26" s="143" t="s">
        <v>94</v>
      </c>
      <c r="N26" s="3"/>
    </row>
    <row r="27" spans="1:14">
      <c r="A27" s="26">
        <v>9</v>
      </c>
      <c r="B27" s="60" t="s">
        <v>249</v>
      </c>
      <c r="C27" s="26" t="s">
        <v>102</v>
      </c>
      <c r="D27" s="60">
        <v>9</v>
      </c>
      <c r="E27" s="353"/>
      <c r="F27" s="354"/>
      <c r="G27" s="354"/>
      <c r="H27" s="355"/>
      <c r="I27" s="60"/>
      <c r="J27" s="60">
        <v>9</v>
      </c>
      <c r="K27" s="356" t="s">
        <v>269</v>
      </c>
      <c r="L27" s="357"/>
      <c r="M27" s="143" t="s">
        <v>10</v>
      </c>
      <c r="N27" s="3"/>
    </row>
    <row r="28" spans="1:14">
      <c r="A28" s="26">
        <v>10</v>
      </c>
      <c r="B28" s="60" t="s">
        <v>250</v>
      </c>
      <c r="C28" s="26" t="s">
        <v>106</v>
      </c>
      <c r="D28" s="60">
        <v>10</v>
      </c>
      <c r="E28" s="353"/>
      <c r="F28" s="354"/>
      <c r="G28" s="354"/>
      <c r="H28" s="355"/>
      <c r="I28" s="60"/>
      <c r="J28" s="60">
        <v>10</v>
      </c>
      <c r="K28" s="356" t="s">
        <v>270</v>
      </c>
      <c r="L28" s="357"/>
      <c r="M28" s="143" t="s">
        <v>10</v>
      </c>
      <c r="N28" s="3"/>
    </row>
    <row r="29" spans="1:14">
      <c r="A29" s="26">
        <v>11</v>
      </c>
      <c r="B29" s="60"/>
      <c r="C29" s="26"/>
      <c r="D29" s="60">
        <v>11</v>
      </c>
      <c r="E29" s="353"/>
      <c r="F29" s="354"/>
      <c r="G29" s="354"/>
      <c r="H29" s="355"/>
      <c r="I29" s="60"/>
      <c r="J29" s="60">
        <v>11</v>
      </c>
      <c r="K29" s="356" t="s">
        <v>271</v>
      </c>
      <c r="L29" s="357"/>
      <c r="M29" s="143" t="s">
        <v>10</v>
      </c>
      <c r="N29" s="3"/>
    </row>
    <row r="30" spans="1:14">
      <c r="A30" s="26">
        <v>12</v>
      </c>
      <c r="B30" s="60"/>
      <c r="C30" s="26"/>
      <c r="D30" s="60">
        <v>12</v>
      </c>
      <c r="E30" s="353"/>
      <c r="F30" s="354"/>
      <c r="G30" s="354"/>
      <c r="H30" s="355"/>
      <c r="I30" s="61"/>
      <c r="J30" s="60">
        <v>12</v>
      </c>
      <c r="K30" s="356" t="s">
        <v>272</v>
      </c>
      <c r="L30" s="357"/>
      <c r="M30" s="143" t="s">
        <v>10</v>
      </c>
      <c r="N30" s="3"/>
    </row>
    <row r="31" spans="1:14">
      <c r="A31" s="26">
        <v>13</v>
      </c>
      <c r="B31" s="60"/>
      <c r="C31" s="26"/>
      <c r="D31" s="60">
        <v>13</v>
      </c>
      <c r="E31" s="353"/>
      <c r="F31" s="354"/>
      <c r="G31" s="354"/>
      <c r="H31" s="355"/>
      <c r="I31" s="60"/>
      <c r="J31" s="60">
        <v>13</v>
      </c>
      <c r="K31" s="356" t="s">
        <v>273</v>
      </c>
      <c r="L31" s="357"/>
      <c r="M31" s="143" t="s">
        <v>4</v>
      </c>
      <c r="N31" s="3"/>
    </row>
    <row r="32" spans="1:14">
      <c r="A32" s="26">
        <v>14</v>
      </c>
      <c r="B32" s="60"/>
      <c r="C32" s="26"/>
      <c r="D32" s="60">
        <v>14</v>
      </c>
      <c r="E32" s="353"/>
      <c r="F32" s="354"/>
      <c r="G32" s="354"/>
      <c r="H32" s="355"/>
      <c r="I32" s="60"/>
      <c r="J32" s="60">
        <v>14</v>
      </c>
      <c r="K32" s="356" t="s">
        <v>274</v>
      </c>
      <c r="L32" s="357"/>
      <c r="M32" s="143" t="s">
        <v>4</v>
      </c>
      <c r="N32" s="3"/>
    </row>
    <row r="33" spans="1:14">
      <c r="A33" s="26">
        <v>15</v>
      </c>
      <c r="B33" s="60"/>
      <c r="C33" s="26"/>
      <c r="D33" s="60">
        <v>15</v>
      </c>
      <c r="E33" s="353"/>
      <c r="F33" s="354"/>
      <c r="G33" s="354"/>
      <c r="H33" s="355"/>
      <c r="I33" s="60"/>
      <c r="J33" s="60">
        <v>15</v>
      </c>
      <c r="K33" s="356" t="s">
        <v>275</v>
      </c>
      <c r="L33" s="357"/>
      <c r="M33" s="143" t="s">
        <v>4</v>
      </c>
      <c r="N33" s="3"/>
    </row>
    <row r="34" spans="1:14">
      <c r="A34" s="26">
        <v>16</v>
      </c>
      <c r="B34" s="61"/>
      <c r="C34" s="66"/>
      <c r="D34" s="60">
        <v>16</v>
      </c>
      <c r="E34" s="353"/>
      <c r="F34" s="354"/>
      <c r="G34" s="354"/>
      <c r="H34" s="355"/>
      <c r="I34" s="60"/>
      <c r="J34" s="60">
        <v>16</v>
      </c>
      <c r="K34" s="356" t="s">
        <v>276</v>
      </c>
      <c r="L34" s="357"/>
      <c r="M34" s="143" t="s">
        <v>6</v>
      </c>
      <c r="N34" s="3"/>
    </row>
    <row r="35" spans="1:14">
      <c r="A35" s="26">
        <v>17</v>
      </c>
      <c r="B35" s="60"/>
      <c r="C35" s="66"/>
      <c r="D35" s="60">
        <v>17</v>
      </c>
      <c r="E35" s="388"/>
      <c r="F35" s="389"/>
      <c r="G35" s="389"/>
      <c r="H35" s="390"/>
      <c r="I35" s="61"/>
      <c r="J35" s="60">
        <v>17</v>
      </c>
      <c r="K35" s="356" t="s">
        <v>277</v>
      </c>
      <c r="L35" s="357"/>
      <c r="M35" s="143" t="s">
        <v>95</v>
      </c>
      <c r="N35" s="3"/>
    </row>
    <row r="36" spans="1:14">
      <c r="A36" s="26">
        <v>18</v>
      </c>
      <c r="B36" s="60"/>
      <c r="C36" s="66"/>
      <c r="D36" s="60">
        <v>18</v>
      </c>
      <c r="E36" s="353"/>
      <c r="F36" s="354"/>
      <c r="G36" s="354"/>
      <c r="H36" s="355"/>
      <c r="I36" s="60"/>
      <c r="J36" s="60">
        <v>18</v>
      </c>
      <c r="K36" s="356" t="s">
        <v>278</v>
      </c>
      <c r="L36" s="357"/>
      <c r="M36" s="143" t="s">
        <v>95</v>
      </c>
      <c r="N36" s="3"/>
    </row>
    <row r="37" spans="1:14">
      <c r="A37" s="26">
        <v>19</v>
      </c>
      <c r="B37" s="60"/>
      <c r="C37" s="66"/>
      <c r="D37" s="60">
        <v>19</v>
      </c>
      <c r="E37" s="353"/>
      <c r="F37" s="354"/>
      <c r="G37" s="354"/>
      <c r="H37" s="355"/>
      <c r="I37" s="60"/>
      <c r="J37" s="60">
        <v>19</v>
      </c>
      <c r="K37" s="356"/>
      <c r="L37" s="357"/>
      <c r="M37" s="119"/>
      <c r="N37" s="3"/>
    </row>
    <row r="38" spans="1:14">
      <c r="A38" s="26">
        <v>20</v>
      </c>
      <c r="B38" s="61"/>
      <c r="C38" s="66"/>
      <c r="D38" s="60">
        <v>20</v>
      </c>
      <c r="E38" s="353"/>
      <c r="F38" s="354"/>
      <c r="G38" s="354"/>
      <c r="H38" s="355"/>
      <c r="I38" s="60"/>
      <c r="J38" s="60">
        <v>20</v>
      </c>
      <c r="K38" s="356"/>
      <c r="L38" s="357"/>
      <c r="M38" s="119"/>
      <c r="N38" s="3"/>
    </row>
    <row r="39" spans="1:14">
      <c r="A39" s="26">
        <v>21</v>
      </c>
      <c r="B39" s="61"/>
      <c r="C39" s="66"/>
      <c r="D39" s="60">
        <v>21</v>
      </c>
      <c r="E39" s="353"/>
      <c r="F39" s="354"/>
      <c r="G39" s="354"/>
      <c r="H39" s="355"/>
      <c r="I39" s="60"/>
      <c r="J39" s="60">
        <v>21</v>
      </c>
      <c r="K39" s="356"/>
      <c r="L39" s="357"/>
      <c r="M39" s="119"/>
      <c r="N39" s="3"/>
    </row>
    <row r="40" spans="1:14">
      <c r="A40" s="26">
        <v>22</v>
      </c>
      <c r="B40" s="61"/>
      <c r="C40" s="66"/>
      <c r="D40" s="60">
        <v>22</v>
      </c>
      <c r="E40" s="353"/>
      <c r="F40" s="354"/>
      <c r="G40" s="354"/>
      <c r="H40" s="355"/>
      <c r="I40" s="60"/>
      <c r="J40" s="60">
        <v>22</v>
      </c>
      <c r="K40" s="356"/>
      <c r="L40" s="357"/>
      <c r="M40" s="119"/>
      <c r="N40" s="3"/>
    </row>
    <row r="41" spans="1:14">
      <c r="A41" s="26">
        <v>23</v>
      </c>
      <c r="B41" s="61"/>
      <c r="C41" s="66"/>
      <c r="D41" s="60">
        <v>23</v>
      </c>
      <c r="E41" s="353"/>
      <c r="F41" s="354"/>
      <c r="G41" s="354"/>
      <c r="H41" s="355"/>
      <c r="I41" s="60"/>
      <c r="J41" s="60">
        <v>23</v>
      </c>
      <c r="K41" s="356"/>
      <c r="L41" s="357"/>
      <c r="M41" s="119"/>
      <c r="N41" s="3"/>
    </row>
    <row r="42" spans="1:14">
      <c r="A42" s="26">
        <v>24</v>
      </c>
      <c r="B42" s="61"/>
      <c r="C42" s="66"/>
      <c r="D42" s="60">
        <v>24</v>
      </c>
      <c r="E42" s="353"/>
      <c r="F42" s="354"/>
      <c r="G42" s="354"/>
      <c r="H42" s="355"/>
      <c r="I42" s="60"/>
      <c r="J42" s="60">
        <v>24</v>
      </c>
      <c r="K42" s="356"/>
      <c r="L42" s="357"/>
      <c r="M42" s="119"/>
      <c r="N42" s="3"/>
    </row>
    <row r="43" spans="1:14" ht="5.25" customHeight="1" thickBot="1">
      <c r="A43" s="127"/>
      <c r="B43" s="128"/>
      <c r="C43" s="129"/>
      <c r="D43" s="129"/>
      <c r="E43" s="129"/>
      <c r="F43" s="129"/>
      <c r="G43" s="129"/>
      <c r="H43" s="129"/>
      <c r="I43" s="129"/>
      <c r="J43" s="129"/>
      <c r="K43" s="130"/>
      <c r="L43" s="121"/>
      <c r="M43" s="117"/>
      <c r="N43" s="3"/>
    </row>
    <row r="44" spans="1:14" ht="28.5" thickBot="1">
      <c r="A44" s="142"/>
      <c r="B44" s="499" t="s">
        <v>42</v>
      </c>
      <c r="C44" s="499"/>
      <c r="D44" s="499"/>
      <c r="E44" s="499"/>
      <c r="F44" s="499"/>
      <c r="G44" s="499"/>
      <c r="H44" s="82" t="s">
        <v>87</v>
      </c>
      <c r="I44" s="83"/>
      <c r="J44" s="414" t="s">
        <v>5</v>
      </c>
      <c r="K44" s="414"/>
      <c r="L44" s="415">
        <v>42752</v>
      </c>
      <c r="M44" s="416"/>
      <c r="N44" s="3"/>
    </row>
    <row r="45" spans="1:14" ht="19.5" thickBot="1">
      <c r="A45" s="10" t="s">
        <v>46</v>
      </c>
      <c r="B45" s="10" t="s">
        <v>47</v>
      </c>
      <c r="C45" s="11" t="s">
        <v>48</v>
      </c>
      <c r="D45" s="10" t="s">
        <v>49</v>
      </c>
      <c r="E45" s="10" t="s">
        <v>50</v>
      </c>
      <c r="F45" s="10" t="s">
        <v>51</v>
      </c>
      <c r="G45" s="10" t="s">
        <v>52</v>
      </c>
      <c r="H45" s="50" t="s">
        <v>53</v>
      </c>
      <c r="I45" s="50" t="s">
        <v>54</v>
      </c>
      <c r="J45" s="50" t="s">
        <v>55</v>
      </c>
      <c r="K45" s="10" t="s">
        <v>56</v>
      </c>
      <c r="L45" s="11" t="s">
        <v>57</v>
      </c>
      <c r="M45" s="10" t="s">
        <v>58</v>
      </c>
      <c r="N45" s="3"/>
    </row>
    <row r="46" spans="1:14">
      <c r="A46" s="12">
        <v>1</v>
      </c>
      <c r="B46" s="13" t="s">
        <v>68</v>
      </c>
      <c r="C46" s="118" t="s">
        <v>44</v>
      </c>
      <c r="D46" s="14" t="s">
        <v>102</v>
      </c>
      <c r="E46" s="14"/>
      <c r="F46" s="14" t="s">
        <v>103</v>
      </c>
      <c r="G46" s="15" t="s">
        <v>136</v>
      </c>
      <c r="H46" s="16"/>
      <c r="I46" s="14"/>
      <c r="J46" s="14"/>
      <c r="K46" s="14"/>
      <c r="L46" s="15"/>
      <c r="M46" s="17"/>
      <c r="N46" s="3"/>
    </row>
    <row r="47" spans="1:14" ht="18.75" customHeight="1">
      <c r="A47" s="19">
        <v>2</v>
      </c>
      <c r="B47" s="13" t="s">
        <v>99</v>
      </c>
      <c r="C47" s="118" t="s">
        <v>31</v>
      </c>
      <c r="D47" s="14"/>
      <c r="E47" s="14" t="s">
        <v>32</v>
      </c>
      <c r="F47" s="15" t="s">
        <v>104</v>
      </c>
      <c r="G47" s="15" t="s">
        <v>106</v>
      </c>
      <c r="H47" s="16"/>
      <c r="I47" s="14"/>
      <c r="J47" s="14"/>
      <c r="K47" s="14"/>
      <c r="L47" s="15"/>
      <c r="M47" s="17"/>
      <c r="N47" s="3"/>
    </row>
    <row r="48" spans="1:14" ht="19.5" customHeight="1">
      <c r="A48" s="19">
        <v>3</v>
      </c>
      <c r="B48" s="13" t="s">
        <v>98</v>
      </c>
      <c r="C48" s="118" t="s">
        <v>33</v>
      </c>
      <c r="D48" s="14" t="s">
        <v>136</v>
      </c>
      <c r="E48" s="14" t="s">
        <v>27</v>
      </c>
      <c r="F48" s="14" t="s">
        <v>95</v>
      </c>
      <c r="G48" s="15" t="s">
        <v>34</v>
      </c>
      <c r="H48" s="20"/>
      <c r="I48" s="21"/>
      <c r="J48" s="14"/>
      <c r="K48" s="14"/>
      <c r="L48" s="15"/>
      <c r="M48" s="17"/>
      <c r="N48" s="3"/>
    </row>
    <row r="49" spans="1:14">
      <c r="A49" s="19">
        <v>4</v>
      </c>
      <c r="B49" s="13"/>
      <c r="C49" s="118"/>
      <c r="D49" s="14"/>
      <c r="E49" s="14"/>
      <c r="F49" s="14"/>
      <c r="G49" s="15"/>
      <c r="H49" s="20"/>
      <c r="I49" s="21"/>
      <c r="J49" s="14"/>
      <c r="K49" s="14"/>
      <c r="L49" s="15"/>
      <c r="M49" s="17"/>
      <c r="N49" s="3"/>
    </row>
    <row r="50" spans="1:14">
      <c r="A50" s="19">
        <v>5</v>
      </c>
      <c r="B50" s="13"/>
      <c r="C50" s="118"/>
      <c r="D50" s="14"/>
      <c r="E50" s="14"/>
      <c r="F50" s="14"/>
      <c r="G50" s="15"/>
      <c r="H50" s="20"/>
      <c r="I50" s="21"/>
      <c r="J50" s="14"/>
      <c r="K50" s="14"/>
      <c r="L50" s="15"/>
      <c r="M50" s="17"/>
      <c r="N50" s="3"/>
    </row>
    <row r="51" spans="1:14">
      <c r="A51" s="19">
        <v>6</v>
      </c>
      <c r="B51" s="13"/>
      <c r="C51" s="118"/>
      <c r="D51" s="14"/>
      <c r="E51" s="14"/>
      <c r="F51" s="14"/>
      <c r="G51" s="15"/>
      <c r="H51" s="20"/>
      <c r="I51" s="21"/>
      <c r="J51" s="14"/>
      <c r="K51" s="14"/>
      <c r="L51" s="15"/>
      <c r="M51" s="17"/>
      <c r="N51" s="3"/>
    </row>
    <row r="52" spans="1:14">
      <c r="A52" s="19">
        <v>7</v>
      </c>
      <c r="B52" s="13"/>
      <c r="C52" s="118"/>
      <c r="D52" s="14"/>
      <c r="E52" s="14"/>
      <c r="F52" s="14"/>
      <c r="G52" s="15"/>
      <c r="H52" s="20"/>
      <c r="I52" s="21"/>
      <c r="J52" s="14"/>
      <c r="K52" s="14"/>
      <c r="L52" s="15"/>
      <c r="M52" s="17"/>
      <c r="N52" s="3"/>
    </row>
    <row r="53" spans="1:14">
      <c r="A53" s="19">
        <v>8</v>
      </c>
      <c r="B53" s="13"/>
      <c r="C53" s="118"/>
      <c r="D53" s="14"/>
      <c r="E53" s="14"/>
      <c r="F53" s="14"/>
      <c r="G53" s="15"/>
      <c r="H53" s="16"/>
      <c r="I53" s="14"/>
      <c r="J53" s="14"/>
      <c r="K53" s="14"/>
      <c r="L53" s="15"/>
      <c r="M53" s="17"/>
      <c r="N53" s="3"/>
    </row>
    <row r="54" spans="1:14">
      <c r="A54" s="19">
        <v>9</v>
      </c>
      <c r="B54" s="13"/>
      <c r="C54" s="118"/>
      <c r="D54" s="14"/>
      <c r="E54" s="14"/>
      <c r="F54" s="15"/>
      <c r="G54" s="15"/>
      <c r="H54" s="16"/>
      <c r="I54" s="14"/>
      <c r="J54" s="14"/>
      <c r="K54" s="14"/>
      <c r="L54" s="15"/>
      <c r="M54" s="17"/>
      <c r="N54" s="3"/>
    </row>
    <row r="55" spans="1:14">
      <c r="A55" s="19">
        <v>10</v>
      </c>
      <c r="B55" s="13"/>
      <c r="C55" s="118"/>
      <c r="D55" s="14"/>
      <c r="E55" s="14"/>
      <c r="F55" s="15"/>
      <c r="G55" s="15"/>
      <c r="H55" s="16"/>
      <c r="I55" s="14"/>
      <c r="J55" s="14"/>
      <c r="K55" s="14"/>
      <c r="L55" s="15"/>
      <c r="M55" s="17"/>
      <c r="N55" s="3"/>
    </row>
    <row r="56" spans="1:14">
      <c r="A56" s="19">
        <v>11</v>
      </c>
      <c r="B56" s="13"/>
      <c r="C56" s="118"/>
      <c r="D56" s="14"/>
      <c r="E56" s="14"/>
      <c r="F56" s="15"/>
      <c r="G56" s="15"/>
      <c r="H56" s="16"/>
      <c r="I56" s="14"/>
      <c r="J56" s="14"/>
      <c r="K56" s="14"/>
      <c r="L56" s="15"/>
      <c r="M56" s="17"/>
      <c r="N56" s="3"/>
    </row>
    <row r="57" spans="1:14">
      <c r="A57" s="19">
        <v>12</v>
      </c>
      <c r="B57" s="13"/>
      <c r="C57" s="118"/>
      <c r="D57" s="14"/>
      <c r="E57" s="14"/>
      <c r="F57" s="15"/>
      <c r="G57" s="15"/>
      <c r="H57" s="16"/>
      <c r="I57" s="14"/>
      <c r="J57" s="14"/>
      <c r="K57" s="14"/>
      <c r="L57" s="15"/>
      <c r="M57" s="17"/>
      <c r="N57" s="3"/>
    </row>
    <row r="58" spans="1:14">
      <c r="A58" s="19">
        <v>13</v>
      </c>
      <c r="B58" s="13"/>
      <c r="C58" s="118"/>
      <c r="D58" s="14"/>
      <c r="E58" s="14"/>
      <c r="F58" s="15"/>
      <c r="G58" s="15"/>
      <c r="H58" s="16"/>
      <c r="I58" s="14"/>
      <c r="J58" s="14"/>
      <c r="K58" s="14"/>
      <c r="L58" s="15"/>
      <c r="M58" s="17"/>
      <c r="N58" s="3"/>
    </row>
    <row r="59" spans="1:14">
      <c r="A59" s="19">
        <v>14</v>
      </c>
      <c r="B59" s="13"/>
      <c r="C59" s="118"/>
      <c r="D59" s="14"/>
      <c r="E59" s="14"/>
      <c r="F59" s="15"/>
      <c r="G59" s="15"/>
      <c r="H59" s="16"/>
      <c r="I59" s="14"/>
      <c r="J59" s="14"/>
      <c r="K59" s="14"/>
      <c r="L59" s="15"/>
      <c r="M59" s="17"/>
      <c r="N59" s="3"/>
    </row>
    <row r="60" spans="1:14">
      <c r="A60" s="19">
        <v>15</v>
      </c>
      <c r="B60" s="13"/>
      <c r="C60" s="118"/>
      <c r="D60" s="14"/>
      <c r="E60" s="14"/>
      <c r="F60" s="15"/>
      <c r="G60" s="15"/>
      <c r="H60" s="16"/>
      <c r="I60" s="14"/>
      <c r="J60" s="14"/>
      <c r="K60" s="14"/>
      <c r="L60" s="15"/>
      <c r="M60" s="17"/>
      <c r="N60" s="3"/>
    </row>
    <row r="61" spans="1:14">
      <c r="A61" s="19">
        <v>16</v>
      </c>
      <c r="B61" s="13"/>
      <c r="C61" s="118"/>
      <c r="D61" s="14"/>
      <c r="E61" s="14"/>
      <c r="F61" s="15"/>
      <c r="G61" s="15"/>
      <c r="H61" s="16"/>
      <c r="I61" s="14"/>
      <c r="J61" s="14"/>
      <c r="K61" s="14"/>
      <c r="L61" s="15"/>
      <c r="M61" s="17"/>
      <c r="N61" s="3"/>
    </row>
    <row r="62" spans="1:14">
      <c r="A62" s="19">
        <v>17</v>
      </c>
      <c r="B62" s="13"/>
      <c r="C62" s="118"/>
      <c r="D62" s="14"/>
      <c r="E62" s="14"/>
      <c r="F62" s="15"/>
      <c r="G62" s="15"/>
      <c r="H62" s="16"/>
      <c r="I62" s="14"/>
      <c r="J62" s="14"/>
      <c r="K62" s="14"/>
      <c r="L62" s="15"/>
      <c r="M62" s="17"/>
      <c r="N62" s="3"/>
    </row>
    <row r="63" spans="1:14">
      <c r="A63" s="19">
        <v>18</v>
      </c>
      <c r="B63" s="13"/>
      <c r="C63" s="118"/>
      <c r="D63" s="14"/>
      <c r="E63" s="14"/>
      <c r="F63" s="14"/>
      <c r="G63" s="14"/>
      <c r="H63" s="16"/>
      <c r="I63" s="14"/>
      <c r="J63" s="14"/>
      <c r="K63" s="14"/>
      <c r="L63" s="15"/>
      <c r="M63" s="17"/>
      <c r="N63" s="3"/>
    </row>
    <row r="64" spans="1:14">
      <c r="A64" s="19">
        <v>19</v>
      </c>
      <c r="B64" s="13"/>
      <c r="C64" s="118"/>
      <c r="D64" s="14"/>
      <c r="E64" s="14"/>
      <c r="F64" s="14"/>
      <c r="G64" s="14"/>
      <c r="H64" s="16"/>
      <c r="I64" s="14"/>
      <c r="J64" s="14"/>
      <c r="K64" s="14"/>
      <c r="L64" s="15"/>
      <c r="M64" s="17"/>
      <c r="N64" s="3"/>
    </row>
    <row r="65" spans="1:14">
      <c r="A65" s="19">
        <v>20</v>
      </c>
      <c r="B65" s="13"/>
      <c r="C65" s="118"/>
      <c r="D65" s="14"/>
      <c r="E65" s="14"/>
      <c r="F65" s="14"/>
      <c r="G65" s="14"/>
      <c r="H65" s="16"/>
      <c r="I65" s="14"/>
      <c r="J65" s="14"/>
      <c r="K65" s="14"/>
      <c r="L65" s="15"/>
      <c r="M65" s="17"/>
      <c r="N65" s="3"/>
    </row>
    <row r="66" spans="1:14">
      <c r="A66" s="19">
        <v>21</v>
      </c>
      <c r="B66" s="13"/>
      <c r="C66" s="118"/>
      <c r="D66" s="14"/>
      <c r="E66" s="14"/>
      <c r="F66" s="14"/>
      <c r="G66" s="14"/>
      <c r="H66" s="16"/>
      <c r="I66" s="14"/>
      <c r="J66" s="14"/>
      <c r="K66" s="14"/>
      <c r="L66" s="15"/>
      <c r="M66" s="17"/>
      <c r="N66" s="3"/>
    </row>
    <row r="67" spans="1:14" ht="22.5" thickBot="1">
      <c r="A67" s="9"/>
      <c r="B67" s="107" t="s">
        <v>66</v>
      </c>
      <c r="C67" s="108"/>
      <c r="D67" s="108"/>
      <c r="E67" s="107" t="s">
        <v>67</v>
      </c>
      <c r="F67" s="107"/>
      <c r="G67" s="107"/>
      <c r="H67" s="3"/>
      <c r="I67" s="3"/>
      <c r="J67" s="3"/>
      <c r="K67" s="3"/>
      <c r="L67" s="3"/>
      <c r="M67" s="4"/>
      <c r="N67" s="3"/>
    </row>
    <row r="68" spans="1:14" ht="19.5" thickBot="1">
      <c r="A68" s="10" t="s">
        <v>46</v>
      </c>
      <c r="B68" s="10" t="s">
        <v>47</v>
      </c>
      <c r="C68" s="11" t="s">
        <v>48</v>
      </c>
      <c r="D68" s="10" t="s">
        <v>49</v>
      </c>
      <c r="E68" s="10" t="s">
        <v>50</v>
      </c>
      <c r="F68" s="10" t="s">
        <v>51</v>
      </c>
      <c r="G68" s="10" t="s">
        <v>52</v>
      </c>
      <c r="H68" s="10" t="s">
        <v>53</v>
      </c>
      <c r="I68" s="10" t="s">
        <v>54</v>
      </c>
      <c r="J68" s="10" t="s">
        <v>55</v>
      </c>
      <c r="K68" s="10" t="s">
        <v>56</v>
      </c>
      <c r="L68" s="11" t="s">
        <v>57</v>
      </c>
      <c r="M68" s="10" t="s">
        <v>58</v>
      </c>
      <c r="N68" s="3"/>
    </row>
    <row r="69" spans="1:14">
      <c r="A69" s="18">
        <v>1</v>
      </c>
      <c r="B69" s="13"/>
      <c r="C69" s="51"/>
      <c r="D69" s="13"/>
      <c r="E69" s="13"/>
      <c r="F69" s="13"/>
      <c r="G69" s="22"/>
      <c r="H69" s="19"/>
      <c r="I69" s="23"/>
      <c r="J69" s="23"/>
      <c r="K69" s="118"/>
      <c r="L69" s="13"/>
      <c r="M69" s="22"/>
      <c r="N69" s="3"/>
    </row>
    <row r="70" spans="1:14">
      <c r="A70" s="19">
        <v>2</v>
      </c>
      <c r="B70" s="13"/>
      <c r="C70" s="13"/>
      <c r="D70" s="13"/>
      <c r="E70" s="13"/>
      <c r="F70" s="13"/>
      <c r="G70" s="22"/>
      <c r="H70" s="19"/>
      <c r="I70" s="23"/>
      <c r="J70" s="23"/>
      <c r="K70" s="118"/>
      <c r="L70" s="13"/>
      <c r="M70" s="22"/>
      <c r="N70" s="3"/>
    </row>
    <row r="71" spans="1:14">
      <c r="A71" s="19">
        <v>3</v>
      </c>
      <c r="B71" s="13"/>
      <c r="C71" s="13"/>
      <c r="D71" s="13"/>
      <c r="E71" s="13"/>
      <c r="F71" s="13"/>
      <c r="G71" s="22"/>
      <c r="H71" s="19"/>
      <c r="I71" s="23"/>
      <c r="J71" s="23"/>
      <c r="K71" s="118"/>
      <c r="L71" s="13"/>
      <c r="M71" s="22"/>
      <c r="N71" s="3"/>
    </row>
    <row r="72" spans="1:14">
      <c r="A72" s="19">
        <v>4</v>
      </c>
      <c r="B72" s="13"/>
      <c r="C72" s="13"/>
      <c r="D72" s="24"/>
      <c r="E72" s="24"/>
      <c r="F72" s="24"/>
      <c r="G72" s="22"/>
      <c r="H72" s="19"/>
      <c r="I72" s="118"/>
      <c r="J72" s="118"/>
      <c r="K72" s="13"/>
      <c r="L72" s="13"/>
      <c r="M72" s="22"/>
      <c r="N72" s="3"/>
    </row>
    <row r="73" spans="1:14" ht="22.5" thickBot="1">
      <c r="A73" s="9"/>
      <c r="B73" s="107" t="s">
        <v>72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3"/>
    </row>
    <row r="74" spans="1:14" ht="19.5" thickBot="1">
      <c r="A74" s="67" t="s">
        <v>46</v>
      </c>
      <c r="B74" s="67" t="s">
        <v>47</v>
      </c>
      <c r="C74" s="68" t="s">
        <v>48</v>
      </c>
      <c r="D74" s="373" t="s">
        <v>75</v>
      </c>
      <c r="E74" s="374"/>
      <c r="F74" s="375" t="s">
        <v>76</v>
      </c>
      <c r="G74" s="376"/>
      <c r="H74" s="377" t="s">
        <v>77</v>
      </c>
      <c r="I74" s="373"/>
      <c r="J74" s="373"/>
      <c r="K74" s="373"/>
      <c r="L74" s="373"/>
      <c r="M74" s="378"/>
      <c r="N74" s="3"/>
    </row>
    <row r="75" spans="1:14">
      <c r="A75" s="115">
        <v>1</v>
      </c>
      <c r="B75" s="134"/>
      <c r="C75" s="134"/>
      <c r="D75" s="379"/>
      <c r="E75" s="379"/>
      <c r="F75" s="380"/>
      <c r="G75" s="381"/>
      <c r="H75" s="382"/>
      <c r="I75" s="379"/>
      <c r="J75" s="379"/>
      <c r="K75" s="379"/>
      <c r="L75" s="379"/>
      <c r="M75" s="383"/>
      <c r="N75" s="3"/>
    </row>
    <row r="76" spans="1:14">
      <c r="A76" s="116">
        <v>2</v>
      </c>
      <c r="B76" s="13"/>
      <c r="C76" s="13"/>
      <c r="D76" s="391"/>
      <c r="E76" s="391"/>
      <c r="F76" s="392"/>
      <c r="G76" s="393"/>
      <c r="H76" s="394"/>
      <c r="I76" s="391"/>
      <c r="J76" s="391"/>
      <c r="K76" s="391"/>
      <c r="L76" s="391"/>
      <c r="M76" s="395"/>
      <c r="N76" s="3"/>
    </row>
    <row r="77" spans="1:14" ht="19.5" thickBot="1">
      <c r="A77" s="135">
        <v>3</v>
      </c>
      <c r="B77" s="136"/>
      <c r="C77" s="136"/>
      <c r="D77" s="371"/>
      <c r="E77" s="371"/>
      <c r="F77" s="368"/>
      <c r="G77" s="369"/>
      <c r="H77" s="370"/>
      <c r="I77" s="371"/>
      <c r="J77" s="371"/>
      <c r="K77" s="371"/>
      <c r="L77" s="371"/>
      <c r="M77" s="372"/>
      <c r="N77" s="3"/>
    </row>
    <row r="78" spans="1:14" ht="21.75" customHeight="1" thickBot="1">
      <c r="A78" s="471" t="s">
        <v>191</v>
      </c>
      <c r="B78" s="472"/>
      <c r="C78" s="472"/>
      <c r="D78" s="472"/>
      <c r="E78" s="473"/>
      <c r="F78" s="473"/>
      <c r="G78" s="473"/>
      <c r="H78" s="473"/>
      <c r="I78" s="473"/>
      <c r="J78" s="473"/>
      <c r="K78" s="473"/>
      <c r="L78" s="473"/>
      <c r="M78" s="473"/>
      <c r="N78" s="3"/>
    </row>
    <row r="79" spans="1:14" ht="22.5" thickBot="1">
      <c r="A79" s="363" t="s">
        <v>236</v>
      </c>
      <c r="B79" s="364"/>
      <c r="C79" s="364"/>
      <c r="D79" s="358" t="s">
        <v>238</v>
      </c>
      <c r="E79" s="359"/>
      <c r="F79" s="359"/>
      <c r="G79" s="359"/>
      <c r="H79" s="359"/>
      <c r="I79" s="360"/>
      <c r="J79" s="358" t="s">
        <v>239</v>
      </c>
      <c r="K79" s="359"/>
      <c r="L79" s="359"/>
      <c r="M79" s="360"/>
      <c r="N79" s="3"/>
    </row>
    <row r="80" spans="1:14" ht="20.25" customHeight="1" thickBot="1">
      <c r="A80" s="137" t="s">
        <v>233</v>
      </c>
      <c r="B80" s="132" t="s">
        <v>234</v>
      </c>
      <c r="C80" s="141" t="s">
        <v>235</v>
      </c>
      <c r="D80" s="365"/>
      <c r="E80" s="366"/>
      <c r="F80" s="366"/>
      <c r="G80" s="366"/>
      <c r="H80" s="366"/>
      <c r="I80" s="367"/>
      <c r="J80" s="495" t="s">
        <v>283</v>
      </c>
      <c r="K80" s="495"/>
      <c r="L80" s="495"/>
      <c r="M80" s="496"/>
      <c r="N80" s="3"/>
    </row>
    <row r="81" spans="1:23" ht="20.25" customHeight="1" thickBot="1">
      <c r="A81" s="151">
        <v>2</v>
      </c>
      <c r="B81" s="151">
        <v>352</v>
      </c>
      <c r="C81" s="151">
        <v>353</v>
      </c>
      <c r="D81" s="385"/>
      <c r="E81" s="386"/>
      <c r="F81" s="386"/>
      <c r="G81" s="386"/>
      <c r="H81" s="386"/>
      <c r="I81" s="387"/>
      <c r="J81" s="497" t="s">
        <v>284</v>
      </c>
      <c r="K81" s="497"/>
      <c r="L81" s="497"/>
      <c r="M81" s="498"/>
      <c r="N81" s="3"/>
    </row>
    <row r="82" spans="1:23" ht="20.25" customHeight="1" thickBot="1">
      <c r="A82" s="474" t="s">
        <v>237</v>
      </c>
      <c r="B82" s="475"/>
      <c r="C82" s="475"/>
      <c r="D82" s="385"/>
      <c r="E82" s="386"/>
      <c r="F82" s="386"/>
      <c r="G82" s="386"/>
      <c r="H82" s="386"/>
      <c r="I82" s="387"/>
      <c r="J82" s="464"/>
      <c r="K82" s="464"/>
      <c r="L82" s="464"/>
      <c r="M82" s="465"/>
      <c r="N82" s="3"/>
    </row>
    <row r="83" spans="1:23" ht="20.25" customHeight="1" thickBot="1">
      <c r="A83" s="468" t="s">
        <v>240</v>
      </c>
      <c r="B83" s="469"/>
      <c r="C83" s="140"/>
      <c r="D83" s="385"/>
      <c r="E83" s="386"/>
      <c r="F83" s="386"/>
      <c r="G83" s="386"/>
      <c r="H83" s="386"/>
      <c r="I83" s="387"/>
      <c r="J83" s="464"/>
      <c r="K83" s="464"/>
      <c r="L83" s="464"/>
      <c r="M83" s="465"/>
      <c r="N83" s="3"/>
    </row>
    <row r="84" spans="1:23" ht="22.5" thickBot="1">
      <c r="A84" s="468" t="s">
        <v>241</v>
      </c>
      <c r="B84" s="469"/>
      <c r="C84" s="140"/>
      <c r="D84" s="476"/>
      <c r="E84" s="477"/>
      <c r="F84" s="477"/>
      <c r="G84" s="477"/>
      <c r="H84" s="477"/>
      <c r="I84" s="478"/>
      <c r="J84" s="466"/>
      <c r="K84" s="466"/>
      <c r="L84" s="466"/>
      <c r="M84" s="467"/>
      <c r="N84" s="3"/>
    </row>
    <row r="85" spans="1:23" ht="23.25">
      <c r="A85" s="9"/>
      <c r="B85" s="463" t="s">
        <v>81</v>
      </c>
      <c r="C85" s="463"/>
      <c r="D85" s="3"/>
      <c r="E85" s="3"/>
      <c r="F85" s="3"/>
      <c r="G85" s="3"/>
      <c r="H85" s="3"/>
      <c r="I85" s="3"/>
      <c r="J85" s="3"/>
      <c r="K85" s="463" t="s">
        <v>152</v>
      </c>
      <c r="L85" s="463"/>
      <c r="M85" s="4"/>
      <c r="N85" s="3"/>
    </row>
    <row r="86" spans="1:23" ht="57.75" customHeight="1">
      <c r="A86" s="470" t="s">
        <v>156</v>
      </c>
      <c r="B86" s="470"/>
      <c r="C86" s="470"/>
      <c r="D86" s="470"/>
      <c r="E86" s="470"/>
      <c r="F86" s="470"/>
      <c r="G86" s="470"/>
      <c r="H86" s="470"/>
      <c r="I86" s="470"/>
      <c r="J86" s="470"/>
      <c r="K86" s="470"/>
      <c r="L86" s="470"/>
      <c r="M86" s="470"/>
      <c r="N86" s="470"/>
      <c r="O86" s="470"/>
      <c r="P86" s="470"/>
      <c r="Q86" s="470"/>
      <c r="R86" s="470"/>
      <c r="S86" s="470"/>
      <c r="T86" s="470"/>
      <c r="U86" s="470"/>
      <c r="V86" s="470"/>
    </row>
    <row r="87" spans="1:23" ht="35.25" customHeight="1">
      <c r="B87" s="58" t="s">
        <v>157</v>
      </c>
      <c r="C87" s="56" t="s">
        <v>2</v>
      </c>
      <c r="D87" s="56" t="s">
        <v>4</v>
      </c>
      <c r="E87" s="56" t="s">
        <v>6</v>
      </c>
      <c r="F87" s="56" t="s">
        <v>95</v>
      </c>
      <c r="G87" s="56" t="s">
        <v>94</v>
      </c>
      <c r="H87" s="56" t="s">
        <v>134</v>
      </c>
      <c r="I87" s="56" t="s">
        <v>135</v>
      </c>
      <c r="J87" s="56" t="s">
        <v>10</v>
      </c>
      <c r="K87" s="56" t="s">
        <v>27</v>
      </c>
      <c r="L87" s="56" t="s">
        <v>30</v>
      </c>
      <c r="M87" s="56" t="s">
        <v>32</v>
      </c>
      <c r="N87" s="56" t="s">
        <v>34</v>
      </c>
      <c r="O87" s="56" t="s">
        <v>136</v>
      </c>
      <c r="P87" s="56" t="s">
        <v>140</v>
      </c>
      <c r="Q87" s="56" t="s">
        <v>104</v>
      </c>
      <c r="R87" s="56" t="s">
        <v>103</v>
      </c>
      <c r="S87" s="56" t="s">
        <v>105</v>
      </c>
      <c r="T87" s="56" t="s">
        <v>102</v>
      </c>
      <c r="U87" s="56" t="s">
        <v>155</v>
      </c>
      <c r="V87" s="56" t="s">
        <v>100</v>
      </c>
      <c r="W87" s="56" t="s">
        <v>19</v>
      </c>
    </row>
    <row r="88" spans="1:23" ht="23.25">
      <c r="B88" s="57" t="s">
        <v>45</v>
      </c>
      <c r="C88" s="59">
        <f t="array" ref="C88">SUM(IF(($B$14:$B$32=$B88)*($D$14:$K$32=C$87),1,0))</f>
        <v>0</v>
      </c>
      <c r="D88" s="59">
        <f t="array" ref="D88">SUM(IF(($B$14:$B$32=$B88)*($D$14:$K$32=D$87),1,0))</f>
        <v>0</v>
      </c>
      <c r="E88" s="59">
        <f t="array" ref="E88">SUM(IF(($B$14:$B$32=$B88)*($D$14:$K$32=E$87),1,0))</f>
        <v>0</v>
      </c>
      <c r="F88" s="59">
        <f t="array" ref="F88">SUM(IF(($B$14:$B$32=$B88)*($D$14:$K$32=F$87),1,0))</f>
        <v>0</v>
      </c>
      <c r="G88" s="59">
        <f t="array" ref="G88">SUM(IF(($B$14:$B$32=$B88)*($D$14:$K$32=G$87),1,0))</f>
        <v>0</v>
      </c>
      <c r="H88" s="59">
        <f t="array" ref="H88">SUM(IF(($B$14:$B$32=$B88)*($D$14:$K$32=H$87),1,0))</f>
        <v>0</v>
      </c>
      <c r="I88" s="59">
        <f t="array" ref="I88">SUM(IF(($B$14:$B$32=$B88)*($D$14:$K$32=I$87),1,0))</f>
        <v>0</v>
      </c>
      <c r="J88" s="59">
        <f t="array" ref="J88">SUM(IF(($B$14:$B$32=$B88)*($D$14:$K$32=J$87),1,0))</f>
        <v>0</v>
      </c>
      <c r="K88" s="59">
        <f t="array" ref="K88">SUM(IF(($B$14:$B$32=$B88)*($D$14:$K$32=K$87),1,0))</f>
        <v>0</v>
      </c>
      <c r="L88" s="59">
        <f t="array" ref="L88">SUM(IF(($B$14:$B$32=$B88)*($D$14:$K$32=L$87),1,0))</f>
        <v>0</v>
      </c>
      <c r="M88" s="59">
        <f t="array" ref="M88">SUM(IF(($B$14:$B$32=$B88)*($D$14:$K$32=M$87),1,0))</f>
        <v>0</v>
      </c>
      <c r="N88" s="59">
        <f t="array" ref="N88">SUM(IF(($B$14:$B$32=$B88)*($D$14:$K$32=N$87),1,0))</f>
        <v>0</v>
      </c>
      <c r="O88" s="59">
        <f t="array" ref="O88">SUM(IF(($B$14:$B$32=$B88)*($D$14:$K$32=O$87),1,0))</f>
        <v>0</v>
      </c>
      <c r="P88" s="59">
        <f t="array" ref="P88">SUM(IF(($B$14:$B$32=$B88)*($D$14:$K$32=P$87),1,0))</f>
        <v>0</v>
      </c>
      <c r="Q88" s="59">
        <f t="array" ref="Q88">SUM(IF(($B$14:$B$32=$B88)*($D$14:$K$32=Q$87),1,0))</f>
        <v>0</v>
      </c>
      <c r="R88" s="59">
        <f t="array" ref="R88">SUM(IF(($B$14:$B$32=$B88)*($D$14:$K$32=R$87),1,0))</f>
        <v>0</v>
      </c>
      <c r="S88" s="59">
        <f t="array" ref="S88">SUM(IF(($B$14:$B$32=$B88)*($D$14:$K$32=S$87),1,0))</f>
        <v>0</v>
      </c>
      <c r="T88" s="59">
        <f t="array" ref="T88">SUM(IF(($B$14:$B$32=$B88)*($D$14:$K$32=T$87),1,0))</f>
        <v>0</v>
      </c>
      <c r="U88" s="59">
        <f t="array" ref="U88">SUM(IF(($B$14:$B$32=$B88)*($D$14:$K$32=U$87),1,0))</f>
        <v>0</v>
      </c>
      <c r="V88" s="59">
        <f t="array" ref="V88">SUM(IF(($B$14:$B$32=$B88)*($D$14:$K$32=V$87),1,0))</f>
        <v>0</v>
      </c>
      <c r="W88" s="64">
        <f>SUM(C88:V88)</f>
        <v>0</v>
      </c>
    </row>
    <row r="89" spans="1:23" ht="23.25">
      <c r="B89" s="57" t="s">
        <v>96</v>
      </c>
      <c r="C89" s="59">
        <f t="array" ref="C89">SUM(IF(($B$14:$B$32=$B89)*($D$14:$K$32=C$87),1,0))</f>
        <v>0</v>
      </c>
      <c r="D89" s="59">
        <f t="array" ref="D89">SUM(IF(($B$14:$B$32=$B89)*($D$14:$K$32=D$87),1,0))</f>
        <v>0</v>
      </c>
      <c r="E89" s="59">
        <f t="array" ref="E89">SUM(IF(($B$14:$B$32=$B89)*($D$14:$K$32=E$87),1,0))</f>
        <v>0</v>
      </c>
      <c r="F89" s="59">
        <f t="array" ref="F89">SUM(IF(($B$14:$B$32=$B89)*($D$14:$K$32=F$87),1,0))</f>
        <v>0</v>
      </c>
      <c r="G89" s="59">
        <f t="array" ref="G89">SUM(IF(($B$14:$B$32=$B89)*($D$14:$K$32=G$87),1,0))</f>
        <v>0</v>
      </c>
      <c r="H89" s="59">
        <f t="array" ref="H89">SUM(IF(($B$14:$B$32=$B89)*($D$14:$K$32=H$87),1,0))</f>
        <v>0</v>
      </c>
      <c r="I89" s="59">
        <f t="array" ref="I89">SUM(IF(($B$14:$B$32=$B89)*($D$14:$K$32=I$87),1,0))</f>
        <v>0</v>
      </c>
      <c r="J89" s="59">
        <f t="array" ref="J89">SUM(IF(($B$14:$B$32=$B89)*($D$14:$K$32=J$87),1,0))</f>
        <v>0</v>
      </c>
      <c r="K89" s="59">
        <f t="array" ref="K89">SUM(IF(($B$14:$B$32=$B89)*($D$14:$K$32=K$87),1,0))</f>
        <v>0</v>
      </c>
      <c r="L89" s="59">
        <f t="array" ref="L89">SUM(IF(($B$14:$B$32=$B89)*($D$14:$K$32=L$87),1,0))</f>
        <v>0</v>
      </c>
      <c r="M89" s="59">
        <f t="array" ref="M89">SUM(IF(($B$14:$B$32=$B89)*($D$14:$K$32=M$87),1,0))</f>
        <v>0</v>
      </c>
      <c r="N89" s="59">
        <f t="array" ref="N89">SUM(IF(($B$14:$B$32=$B89)*($D$14:$K$32=N$87),1,0))</f>
        <v>0</v>
      </c>
      <c r="O89" s="59">
        <f t="array" ref="O89">SUM(IF(($B$14:$B$32=$B89)*($D$14:$K$32=O$87),1,0))</f>
        <v>0</v>
      </c>
      <c r="P89" s="59">
        <f t="array" ref="P89">SUM(IF(($B$14:$B$32=$B89)*($D$14:$K$32=P$87),1,0))</f>
        <v>0</v>
      </c>
      <c r="Q89" s="59">
        <f t="array" ref="Q89">SUM(IF(($B$14:$B$32=$B89)*($D$14:$K$32=Q$87),1,0))</f>
        <v>0</v>
      </c>
      <c r="R89" s="59">
        <f t="array" ref="R89">SUM(IF(($B$14:$B$32=$B89)*($D$14:$K$32=R$87),1,0))</f>
        <v>0</v>
      </c>
      <c r="S89" s="59">
        <f t="array" ref="S89">SUM(IF(($B$14:$B$32=$B89)*($D$14:$K$32=S$87),1,0))</f>
        <v>0</v>
      </c>
      <c r="T89" s="59">
        <f t="array" ref="T89">SUM(IF(($B$14:$B$32=$B89)*($D$14:$K$32=T$87),1,0))</f>
        <v>0</v>
      </c>
      <c r="U89" s="59">
        <f t="array" ref="U89">SUM(IF(($B$14:$B$32=$B89)*($D$14:$K$32=U$87),1,0))</f>
        <v>0</v>
      </c>
      <c r="V89" s="59">
        <f t="array" ref="V89">SUM(IF(($B$14:$B$32=$B89)*($D$14:$K$32=V$87),1,0))</f>
        <v>0</v>
      </c>
      <c r="W89" s="64">
        <f t="shared" ref="W89:W135" si="0">SUM(C89:V89)</f>
        <v>0</v>
      </c>
    </row>
    <row r="90" spans="1:23" ht="23.25">
      <c r="B90" s="57" t="s">
        <v>61</v>
      </c>
      <c r="C90" s="59">
        <f t="array" ref="C90">SUM(IF(($B$14:$B$32=$B90)*($D$14:$K$32=C$87),1,0))</f>
        <v>0</v>
      </c>
      <c r="D90" s="59">
        <f t="array" ref="D90">SUM(IF(($B$14:$B$32=$B90)*($D$14:$K$32=D$87),1,0))</f>
        <v>0</v>
      </c>
      <c r="E90" s="59">
        <f t="array" ref="E90">SUM(IF(($B$14:$B$32=$B90)*($D$14:$K$32=E$87),1,0))</f>
        <v>0</v>
      </c>
      <c r="F90" s="59">
        <f t="array" ref="F90">SUM(IF(($B$14:$B$32=$B90)*($D$14:$K$32=F$87),1,0))</f>
        <v>0</v>
      </c>
      <c r="G90" s="59">
        <f t="array" ref="G90">SUM(IF(($B$14:$B$32=$B90)*($D$14:$K$32=G$87),1,0))</f>
        <v>0</v>
      </c>
      <c r="H90" s="59">
        <f t="array" ref="H90">SUM(IF(($B$14:$B$32=$B90)*($D$14:$K$32=H$87),1,0))</f>
        <v>0</v>
      </c>
      <c r="I90" s="59">
        <f t="array" ref="I90">SUM(IF(($B$14:$B$32=$B90)*($D$14:$K$32=I$87),1,0))</f>
        <v>0</v>
      </c>
      <c r="J90" s="59">
        <f t="array" ref="J90">SUM(IF(($B$14:$B$32=$B90)*($D$14:$K$32=J$87),1,0))</f>
        <v>0</v>
      </c>
      <c r="K90" s="59">
        <f t="array" ref="K90">SUM(IF(($B$14:$B$32=$B90)*($D$14:$K$32=K$87),1,0))</f>
        <v>0</v>
      </c>
      <c r="L90" s="59">
        <f t="array" ref="L90">SUM(IF(($B$14:$B$32=$B90)*($D$14:$K$32=L$87),1,0))</f>
        <v>0</v>
      </c>
      <c r="M90" s="59">
        <f t="array" ref="M90">SUM(IF(($B$14:$B$32=$B90)*($D$14:$K$32=M$87),1,0))</f>
        <v>0</v>
      </c>
      <c r="N90" s="59">
        <f t="array" ref="N90">SUM(IF(($B$14:$B$32=$B90)*($D$14:$K$32=N$87),1,0))</f>
        <v>0</v>
      </c>
      <c r="O90" s="59">
        <f t="array" ref="O90">SUM(IF(($B$14:$B$32=$B90)*($D$14:$K$32=O$87),1,0))</f>
        <v>0</v>
      </c>
      <c r="P90" s="59">
        <f t="array" ref="P90">SUM(IF(($B$14:$B$32=$B90)*($D$14:$K$32=P$87),1,0))</f>
        <v>0</v>
      </c>
      <c r="Q90" s="59">
        <f t="array" ref="Q90">SUM(IF(($B$14:$B$32=$B90)*($D$14:$K$32=Q$87),1,0))</f>
        <v>0</v>
      </c>
      <c r="R90" s="59">
        <f t="array" ref="R90">SUM(IF(($B$14:$B$32=$B90)*($D$14:$K$32=R$87),1,0))</f>
        <v>0</v>
      </c>
      <c r="S90" s="59">
        <f t="array" ref="S90">SUM(IF(($B$14:$B$32=$B90)*($D$14:$K$32=S$87),1,0))</f>
        <v>0</v>
      </c>
      <c r="T90" s="59">
        <f t="array" ref="T90">SUM(IF(($B$14:$B$32=$B90)*($D$14:$K$32=T$87),1,0))</f>
        <v>0</v>
      </c>
      <c r="U90" s="59">
        <f t="array" ref="U90">SUM(IF(($B$14:$B$32=$B90)*($D$14:$K$32=U$87),1,0))</f>
        <v>0</v>
      </c>
      <c r="V90" s="59">
        <f t="array" ref="V90">SUM(IF(($B$14:$B$32=$B90)*($D$14:$K$32=V$87),1,0))</f>
        <v>0</v>
      </c>
      <c r="W90" s="64">
        <f t="shared" si="0"/>
        <v>0</v>
      </c>
    </row>
    <row r="91" spans="1:23" ht="23.25">
      <c r="B91" s="57" t="s">
        <v>62</v>
      </c>
      <c r="C91" s="59">
        <f t="array" ref="C91">SUM(IF(($B$14:$B$32=$B91)*($D$14:$K$32=C$87),1,0))</f>
        <v>0</v>
      </c>
      <c r="D91" s="59">
        <f t="array" ref="D91">SUM(IF(($B$14:$B$32=$B91)*($D$14:$K$32=D$87),1,0))</f>
        <v>0</v>
      </c>
      <c r="E91" s="59">
        <f t="array" ref="E91">SUM(IF(($B$14:$B$32=$B91)*($D$14:$K$32=E$87),1,0))</f>
        <v>0</v>
      </c>
      <c r="F91" s="59">
        <f t="array" ref="F91">SUM(IF(($B$14:$B$32=$B91)*($D$14:$K$32=F$87),1,0))</f>
        <v>0</v>
      </c>
      <c r="G91" s="59">
        <f t="array" ref="G91">SUM(IF(($B$14:$B$32=$B91)*($D$14:$K$32=G$87),1,0))</f>
        <v>0</v>
      </c>
      <c r="H91" s="59">
        <f t="array" ref="H91">SUM(IF(($B$14:$B$32=$B91)*($D$14:$K$32=H$87),1,0))</f>
        <v>0</v>
      </c>
      <c r="I91" s="59">
        <f t="array" ref="I91">SUM(IF(($B$14:$B$32=$B91)*($D$14:$K$32=I$87),1,0))</f>
        <v>0</v>
      </c>
      <c r="J91" s="59">
        <f t="array" ref="J91">SUM(IF(($B$14:$B$32=$B91)*($D$14:$K$32=J$87),1,0))</f>
        <v>0</v>
      </c>
      <c r="K91" s="59">
        <f t="array" ref="K91">SUM(IF(($B$14:$B$32=$B91)*($D$14:$K$32=K$87),1,0))</f>
        <v>0</v>
      </c>
      <c r="L91" s="59">
        <f t="array" ref="L91">SUM(IF(($B$14:$B$32=$B91)*($D$14:$K$32=L$87),1,0))</f>
        <v>0</v>
      </c>
      <c r="M91" s="59">
        <f t="array" ref="M91">SUM(IF(($B$14:$B$32=$B91)*($D$14:$K$32=M$87),1,0))</f>
        <v>0</v>
      </c>
      <c r="N91" s="59">
        <f t="array" ref="N91">SUM(IF(($B$14:$B$32=$B91)*($D$14:$K$32=N$87),1,0))</f>
        <v>0</v>
      </c>
      <c r="O91" s="59">
        <f t="array" ref="O91">SUM(IF(($B$14:$B$32=$B91)*($D$14:$K$32=O$87),1,0))</f>
        <v>0</v>
      </c>
      <c r="P91" s="59">
        <f t="array" ref="P91">SUM(IF(($B$14:$B$32=$B91)*($D$14:$K$32=P$87),1,0))</f>
        <v>0</v>
      </c>
      <c r="Q91" s="59">
        <f t="array" ref="Q91">SUM(IF(($B$14:$B$32=$B91)*($D$14:$K$32=Q$87),1,0))</f>
        <v>0</v>
      </c>
      <c r="R91" s="59">
        <f t="array" ref="R91">SUM(IF(($B$14:$B$32=$B91)*($D$14:$K$32=R$87),1,0))</f>
        <v>0</v>
      </c>
      <c r="S91" s="59">
        <f t="array" ref="S91">SUM(IF(($B$14:$B$32=$B91)*($D$14:$K$32=S$87),1,0))</f>
        <v>0</v>
      </c>
      <c r="T91" s="59">
        <f t="array" ref="T91">SUM(IF(($B$14:$B$32=$B91)*($D$14:$K$32=T$87),1,0))</f>
        <v>0</v>
      </c>
      <c r="U91" s="59">
        <f t="array" ref="U91">SUM(IF(($B$14:$B$32=$B91)*($D$14:$K$32=U$87),1,0))</f>
        <v>0</v>
      </c>
      <c r="V91" s="59">
        <f t="array" ref="V91">SUM(IF(($B$14:$B$32=$B91)*($D$14:$K$32=V$87),1,0))</f>
        <v>0</v>
      </c>
      <c r="W91" s="64">
        <f t="shared" si="0"/>
        <v>0</v>
      </c>
    </row>
    <row r="92" spans="1:23" ht="23.25">
      <c r="B92" s="57" t="s">
        <v>63</v>
      </c>
      <c r="C92" s="59">
        <f t="array" ref="C92">SUM(IF(($B$14:$B$32=$B92)*($D$14:$K$32=C$87),1,0))</f>
        <v>0</v>
      </c>
      <c r="D92" s="59">
        <f t="array" ref="D92">SUM(IF(($B$14:$B$32=$B92)*($D$14:$K$32=D$87),1,0))</f>
        <v>0</v>
      </c>
      <c r="E92" s="59">
        <f t="array" ref="E92">SUM(IF(($B$14:$B$32=$B92)*($D$14:$K$32=E$87),1,0))</f>
        <v>0</v>
      </c>
      <c r="F92" s="59">
        <f t="array" ref="F92">SUM(IF(($B$14:$B$32=$B92)*($D$14:$K$32=F$87),1,0))</f>
        <v>0</v>
      </c>
      <c r="G92" s="59">
        <f t="array" ref="G92">SUM(IF(($B$14:$B$32=$B92)*($D$14:$K$32=G$87),1,0))</f>
        <v>0</v>
      </c>
      <c r="H92" s="59">
        <f t="array" ref="H92">SUM(IF(($B$14:$B$32=$B92)*($D$14:$K$32=H$87),1,0))</f>
        <v>0</v>
      </c>
      <c r="I92" s="59">
        <f t="array" ref="I92">SUM(IF(($B$14:$B$32=$B92)*($D$14:$K$32=I$87),1,0))</f>
        <v>0</v>
      </c>
      <c r="J92" s="59">
        <f t="array" ref="J92">SUM(IF(($B$14:$B$32=$B92)*($D$14:$K$32=J$87),1,0))</f>
        <v>0</v>
      </c>
      <c r="K92" s="59">
        <f t="array" ref="K92">SUM(IF(($B$14:$B$32=$B92)*($D$14:$K$32=K$87),1,0))</f>
        <v>0</v>
      </c>
      <c r="L92" s="59">
        <f t="array" ref="L92">SUM(IF(($B$14:$B$32=$B92)*($D$14:$K$32=L$87),1,0))</f>
        <v>0</v>
      </c>
      <c r="M92" s="59">
        <f t="array" ref="M92">SUM(IF(($B$14:$B$32=$B92)*($D$14:$K$32=M$87),1,0))</f>
        <v>0</v>
      </c>
      <c r="N92" s="59">
        <f t="array" ref="N92">SUM(IF(($B$14:$B$32=$B92)*($D$14:$K$32=N$87),1,0))</f>
        <v>0</v>
      </c>
      <c r="O92" s="59">
        <f t="array" ref="O92">SUM(IF(($B$14:$B$32=$B92)*($D$14:$K$32=O$87),1,0))</f>
        <v>0</v>
      </c>
      <c r="P92" s="59">
        <f t="array" ref="P92">SUM(IF(($B$14:$B$32=$B92)*($D$14:$K$32=P$87),1,0))</f>
        <v>0</v>
      </c>
      <c r="Q92" s="59">
        <f t="array" ref="Q92">SUM(IF(($B$14:$B$32=$B92)*($D$14:$K$32=Q$87),1,0))</f>
        <v>0</v>
      </c>
      <c r="R92" s="59">
        <f t="array" ref="R92">SUM(IF(($B$14:$B$32=$B92)*($D$14:$K$32=R$87),1,0))</f>
        <v>0</v>
      </c>
      <c r="S92" s="59">
        <f t="array" ref="S92">SUM(IF(($B$14:$B$32=$B92)*($D$14:$K$32=S$87),1,0))</f>
        <v>0</v>
      </c>
      <c r="T92" s="59">
        <f t="array" ref="T92">SUM(IF(($B$14:$B$32=$B92)*($D$14:$K$32=T$87),1,0))</f>
        <v>0</v>
      </c>
      <c r="U92" s="59">
        <f t="array" ref="U92">SUM(IF(($B$14:$B$32=$B92)*($D$14:$K$32=U$87),1,0))</f>
        <v>0</v>
      </c>
      <c r="V92" s="59">
        <f t="array" ref="V92">SUM(IF(($B$14:$B$32=$B92)*($D$14:$K$32=V$87),1,0))</f>
        <v>0</v>
      </c>
      <c r="W92" s="64">
        <f t="shared" si="0"/>
        <v>0</v>
      </c>
    </row>
    <row r="93" spans="1:23" ht="23.25">
      <c r="B93" s="57" t="s">
        <v>69</v>
      </c>
      <c r="C93" s="59">
        <f t="array" ref="C93">SUM(IF(($B$14:$B$32=$B93)*($D$14:$K$32=C$87),1,0))</f>
        <v>0</v>
      </c>
      <c r="D93" s="59">
        <f t="array" ref="D93">SUM(IF(($B$14:$B$32=$B93)*($D$14:$K$32=D$87),1,0))</f>
        <v>0</v>
      </c>
      <c r="E93" s="59">
        <f t="array" ref="E93">SUM(IF(($B$14:$B$32=$B93)*($D$14:$K$32=E$87),1,0))</f>
        <v>0</v>
      </c>
      <c r="F93" s="59">
        <f t="array" ref="F93">SUM(IF(($B$14:$B$32=$B93)*($D$14:$K$32=F$87),1,0))</f>
        <v>0</v>
      </c>
      <c r="G93" s="59">
        <f t="array" ref="G93">SUM(IF(($B$14:$B$32=$B93)*($D$14:$K$32=G$87),1,0))</f>
        <v>0</v>
      </c>
      <c r="H93" s="59">
        <f t="array" ref="H93">SUM(IF(($B$14:$B$32=$B93)*($D$14:$K$32=H$87),1,0))</f>
        <v>0</v>
      </c>
      <c r="I93" s="59">
        <f t="array" ref="I93">SUM(IF(($B$14:$B$32=$B93)*($D$14:$K$32=I$87),1,0))</f>
        <v>0</v>
      </c>
      <c r="J93" s="59">
        <f t="array" ref="J93">SUM(IF(($B$14:$B$32=$B93)*($D$14:$K$32=J$87),1,0))</f>
        <v>0</v>
      </c>
      <c r="K93" s="59">
        <f t="array" ref="K93">SUM(IF(($B$14:$B$32=$B93)*($D$14:$K$32=K$87),1,0))</f>
        <v>0</v>
      </c>
      <c r="L93" s="59">
        <f t="array" ref="L93">SUM(IF(($B$14:$B$32=$B93)*($D$14:$K$32=L$87),1,0))</f>
        <v>0</v>
      </c>
      <c r="M93" s="59">
        <f t="array" ref="M93">SUM(IF(($B$14:$B$32=$B93)*($D$14:$K$32=M$87),1,0))</f>
        <v>0</v>
      </c>
      <c r="N93" s="59">
        <f t="array" ref="N93">SUM(IF(($B$14:$B$32=$B93)*($D$14:$K$32=N$87),1,0))</f>
        <v>0</v>
      </c>
      <c r="O93" s="59">
        <f t="array" ref="O93">SUM(IF(($B$14:$B$32=$B93)*($D$14:$K$32=O$87),1,0))</f>
        <v>0</v>
      </c>
      <c r="P93" s="59">
        <f t="array" ref="P93">SUM(IF(($B$14:$B$32=$B93)*($D$14:$K$32=P$87),1,0))</f>
        <v>0</v>
      </c>
      <c r="Q93" s="59">
        <f t="array" ref="Q93">SUM(IF(($B$14:$B$32=$B93)*($D$14:$K$32=Q$87),1,0))</f>
        <v>0</v>
      </c>
      <c r="R93" s="59">
        <f t="array" ref="R93">SUM(IF(($B$14:$B$32=$B93)*($D$14:$K$32=R$87),1,0))</f>
        <v>0</v>
      </c>
      <c r="S93" s="59">
        <f t="array" ref="S93">SUM(IF(($B$14:$B$32=$B93)*($D$14:$K$32=S$87),1,0))</f>
        <v>0</v>
      </c>
      <c r="T93" s="59">
        <f t="array" ref="T93">SUM(IF(($B$14:$B$32=$B93)*($D$14:$K$32=T$87),1,0))</f>
        <v>0</v>
      </c>
      <c r="U93" s="59">
        <f t="array" ref="U93">SUM(IF(($B$14:$B$32=$B93)*($D$14:$K$32=U$87),1,0))</f>
        <v>0</v>
      </c>
      <c r="V93" s="59">
        <f t="array" ref="V93">SUM(IF(($B$14:$B$32=$B93)*($D$14:$K$32=V$87),1,0))</f>
        <v>0</v>
      </c>
      <c r="W93" s="64">
        <f t="shared" si="0"/>
        <v>0</v>
      </c>
    </row>
    <row r="94" spans="1:23" ht="23.25">
      <c r="B94" s="57" t="s">
        <v>70</v>
      </c>
      <c r="C94" s="59">
        <f t="array" ref="C94">SUM(IF(($B$14:$B$32=$B94)*($D$14:$K$32=C$87),1,0))</f>
        <v>0</v>
      </c>
      <c r="D94" s="59">
        <f t="array" ref="D94">SUM(IF(($B$14:$B$32=$B94)*($D$14:$K$32=D$87),1,0))</f>
        <v>0</v>
      </c>
      <c r="E94" s="59">
        <f t="array" ref="E94">SUM(IF(($B$14:$B$32=$B94)*($D$14:$K$32=E$87),1,0))</f>
        <v>0</v>
      </c>
      <c r="F94" s="59">
        <f t="array" ref="F94">SUM(IF(($B$14:$B$32=$B94)*($D$14:$K$32=F$87),1,0))</f>
        <v>0</v>
      </c>
      <c r="G94" s="59">
        <f t="array" ref="G94">SUM(IF(($B$14:$B$32=$B94)*($D$14:$K$32=G$87),1,0))</f>
        <v>0</v>
      </c>
      <c r="H94" s="59">
        <f t="array" ref="H94">SUM(IF(($B$14:$B$32=$B94)*($D$14:$K$32=H$87),1,0))</f>
        <v>0</v>
      </c>
      <c r="I94" s="59">
        <f t="array" ref="I94">SUM(IF(($B$14:$B$32=$B94)*($D$14:$K$32=I$87),1,0))</f>
        <v>0</v>
      </c>
      <c r="J94" s="59">
        <f t="array" ref="J94">SUM(IF(($B$14:$B$32=$B94)*($D$14:$K$32=J$87),1,0))</f>
        <v>0</v>
      </c>
      <c r="K94" s="59">
        <f t="array" ref="K94">SUM(IF(($B$14:$B$32=$B94)*($D$14:$K$32=K$87),1,0))</f>
        <v>0</v>
      </c>
      <c r="L94" s="59">
        <f t="array" ref="L94">SUM(IF(($B$14:$B$32=$B94)*($D$14:$K$32=L$87),1,0))</f>
        <v>0</v>
      </c>
      <c r="M94" s="59">
        <f t="array" ref="M94">SUM(IF(($B$14:$B$32=$B94)*($D$14:$K$32=M$87),1,0))</f>
        <v>0</v>
      </c>
      <c r="N94" s="59">
        <f t="array" ref="N94">SUM(IF(($B$14:$B$32=$B94)*($D$14:$K$32=N$87),1,0))</f>
        <v>0</v>
      </c>
      <c r="O94" s="59">
        <f t="array" ref="O94">SUM(IF(($B$14:$B$32=$B94)*($D$14:$K$32=O$87),1,0))</f>
        <v>0</v>
      </c>
      <c r="P94" s="59">
        <f t="array" ref="P94">SUM(IF(($B$14:$B$32=$B94)*($D$14:$K$32=P$87),1,0))</f>
        <v>0</v>
      </c>
      <c r="Q94" s="59">
        <f t="array" ref="Q94">SUM(IF(($B$14:$B$32=$B94)*($D$14:$K$32=Q$87),1,0))</f>
        <v>0</v>
      </c>
      <c r="R94" s="59">
        <f t="array" ref="R94">SUM(IF(($B$14:$B$32=$B94)*($D$14:$K$32=R$87),1,0))</f>
        <v>0</v>
      </c>
      <c r="S94" s="59">
        <f t="array" ref="S94">SUM(IF(($B$14:$B$32=$B94)*($D$14:$K$32=S$87),1,0))</f>
        <v>0</v>
      </c>
      <c r="T94" s="59">
        <f t="array" ref="T94">SUM(IF(($B$14:$B$32=$B94)*($D$14:$K$32=T$87),1,0))</f>
        <v>0</v>
      </c>
      <c r="U94" s="59">
        <f t="array" ref="U94">SUM(IF(($B$14:$B$32=$B94)*($D$14:$K$32=U$87),1,0))</f>
        <v>0</v>
      </c>
      <c r="V94" s="59">
        <f t="array" ref="V94">SUM(IF(($B$14:$B$32=$B94)*($D$14:$K$32=V$87),1,0))</f>
        <v>0</v>
      </c>
      <c r="W94" s="64">
        <f t="shared" si="0"/>
        <v>0</v>
      </c>
    </row>
    <row r="95" spans="1:23" ht="23.25">
      <c r="B95" s="57" t="s">
        <v>65</v>
      </c>
      <c r="C95" s="59">
        <f t="array" ref="C95">SUM(IF(($B$14:$B$32=$B95)*($D$14:$K$32=C$87),1,0))</f>
        <v>0</v>
      </c>
      <c r="D95" s="59">
        <f t="array" ref="D95">SUM(IF(($B$14:$B$32=$B95)*($D$14:$K$32=D$87),1,0))</f>
        <v>0</v>
      </c>
      <c r="E95" s="59">
        <f t="array" ref="E95">SUM(IF(($B$14:$B$32=$B95)*($D$14:$K$32=E$87),1,0))</f>
        <v>0</v>
      </c>
      <c r="F95" s="59">
        <f t="array" ref="F95">SUM(IF(($B$14:$B$32=$B95)*($D$14:$K$32=F$87),1,0))</f>
        <v>0</v>
      </c>
      <c r="G95" s="59">
        <f t="array" ref="G95">SUM(IF(($B$14:$B$32=$B95)*($D$14:$K$32=G$87),1,0))</f>
        <v>0</v>
      </c>
      <c r="H95" s="59">
        <f t="array" ref="H95">SUM(IF(($B$14:$B$32=$B95)*($D$14:$K$32=H$87),1,0))</f>
        <v>0</v>
      </c>
      <c r="I95" s="59">
        <f t="array" ref="I95">SUM(IF(($B$14:$B$32=$B95)*($D$14:$K$32=I$87),1,0))</f>
        <v>0</v>
      </c>
      <c r="J95" s="59">
        <f t="array" ref="J95">SUM(IF(($B$14:$B$32=$B95)*($D$14:$K$32=J$87),1,0))</f>
        <v>0</v>
      </c>
      <c r="K95" s="59">
        <f t="array" ref="K95">SUM(IF(($B$14:$B$32=$B95)*($D$14:$K$32=K$87),1,0))</f>
        <v>0</v>
      </c>
      <c r="L95" s="59">
        <f t="array" ref="L95">SUM(IF(($B$14:$B$32=$B95)*($D$14:$K$32=L$87),1,0))</f>
        <v>0</v>
      </c>
      <c r="M95" s="59">
        <f t="array" ref="M95">SUM(IF(($B$14:$B$32=$B95)*($D$14:$K$32=M$87),1,0))</f>
        <v>0</v>
      </c>
      <c r="N95" s="59">
        <f t="array" ref="N95">SUM(IF(($B$14:$B$32=$B95)*($D$14:$K$32=N$87),1,0))</f>
        <v>0</v>
      </c>
      <c r="O95" s="59">
        <f t="array" ref="O95">SUM(IF(($B$14:$B$32=$B95)*($D$14:$K$32=O$87),1,0))</f>
        <v>0</v>
      </c>
      <c r="P95" s="59">
        <f t="array" ref="P95">SUM(IF(($B$14:$B$32=$B95)*($D$14:$K$32=P$87),1,0))</f>
        <v>0</v>
      </c>
      <c r="Q95" s="59">
        <f t="array" ref="Q95">SUM(IF(($B$14:$B$32=$B95)*($D$14:$K$32=Q$87),1,0))</f>
        <v>0</v>
      </c>
      <c r="R95" s="59">
        <f t="array" ref="R95">SUM(IF(($B$14:$B$32=$B95)*($D$14:$K$32=R$87),1,0))</f>
        <v>0</v>
      </c>
      <c r="S95" s="59">
        <f t="array" ref="S95">SUM(IF(($B$14:$B$32=$B95)*($D$14:$K$32=S$87),1,0))</f>
        <v>0</v>
      </c>
      <c r="T95" s="59">
        <f t="array" ref="T95">SUM(IF(($B$14:$B$32=$B95)*($D$14:$K$32=T$87),1,0))</f>
        <v>0</v>
      </c>
      <c r="U95" s="59">
        <f t="array" ref="U95">SUM(IF(($B$14:$B$32=$B95)*($D$14:$K$32=U$87),1,0))</f>
        <v>0</v>
      </c>
      <c r="V95" s="59">
        <f t="array" ref="V95">SUM(IF(($B$14:$B$32=$B95)*($D$14:$K$32=V$87),1,0))</f>
        <v>0</v>
      </c>
      <c r="W95" s="64">
        <f t="shared" si="0"/>
        <v>0</v>
      </c>
    </row>
    <row r="96" spans="1:23" ht="23.25">
      <c r="B96" s="57" t="s">
        <v>68</v>
      </c>
      <c r="C96" s="59">
        <f t="array" ref="C96">SUM(IF(($B$14:$B$32=$B96)*($D$14:$K$32=C$87),1,0))</f>
        <v>0</v>
      </c>
      <c r="D96" s="59">
        <f t="array" ref="D96">SUM(IF(($B$14:$B$32=$B96)*($D$14:$K$32=D$87),1,0))</f>
        <v>0</v>
      </c>
      <c r="E96" s="59">
        <f t="array" ref="E96">SUM(IF(($B$14:$B$32=$B96)*($D$14:$K$32=E$87),1,0))</f>
        <v>0</v>
      </c>
      <c r="F96" s="59">
        <f t="array" ref="F96">SUM(IF(($B$14:$B$32=$B96)*($D$14:$K$32=F$87),1,0))</f>
        <v>0</v>
      </c>
      <c r="G96" s="59">
        <f t="array" ref="G96">SUM(IF(($B$14:$B$32=$B96)*($D$14:$K$32=G$87),1,0))</f>
        <v>0</v>
      </c>
      <c r="H96" s="59">
        <f t="array" ref="H96">SUM(IF(($B$14:$B$32=$B96)*($D$14:$K$32=H$87),1,0))</f>
        <v>0</v>
      </c>
      <c r="I96" s="59">
        <f t="array" ref="I96">SUM(IF(($B$14:$B$32=$B96)*($D$14:$K$32=I$87),1,0))</f>
        <v>0</v>
      </c>
      <c r="J96" s="59">
        <f t="array" ref="J96">SUM(IF(($B$14:$B$32=$B96)*($D$14:$K$32=J$87),1,0))</f>
        <v>0</v>
      </c>
      <c r="K96" s="59">
        <f t="array" ref="K96">SUM(IF(($B$14:$B$32=$B96)*($D$14:$K$32=K$87),1,0))</f>
        <v>0</v>
      </c>
      <c r="L96" s="59">
        <f t="array" ref="L96">SUM(IF(($B$14:$B$32=$B96)*($D$14:$K$32=L$87),1,0))</f>
        <v>0</v>
      </c>
      <c r="M96" s="59">
        <f t="array" ref="M96">SUM(IF(($B$14:$B$32=$B96)*($D$14:$K$32=M$87),1,0))</f>
        <v>0</v>
      </c>
      <c r="N96" s="59">
        <f t="array" ref="N96">SUM(IF(($B$14:$B$32=$B96)*($D$14:$K$32=N$87),1,0))</f>
        <v>0</v>
      </c>
      <c r="O96" s="59">
        <f t="array" ref="O96">SUM(IF(($B$14:$B$32=$B96)*($D$14:$K$32=O$87),1,0))</f>
        <v>0</v>
      </c>
      <c r="P96" s="59">
        <f t="array" ref="P96">SUM(IF(($B$14:$B$32=$B96)*($D$14:$K$32=P$87),1,0))</f>
        <v>0</v>
      </c>
      <c r="Q96" s="59">
        <f t="array" ref="Q96">SUM(IF(($B$14:$B$32=$B96)*($D$14:$K$32=Q$87),1,0))</f>
        <v>0</v>
      </c>
      <c r="R96" s="59">
        <f t="array" ref="R96">SUM(IF(($B$14:$B$32=$B96)*($D$14:$K$32=R$87),1,0))</f>
        <v>0</v>
      </c>
      <c r="S96" s="59">
        <f t="array" ref="S96">SUM(IF(($B$14:$B$32=$B96)*($D$14:$K$32=S$87),1,0))</f>
        <v>0</v>
      </c>
      <c r="T96" s="59">
        <f t="array" ref="T96">SUM(IF(($B$14:$B$32=$B96)*($D$14:$K$32=T$87),1,0))</f>
        <v>0</v>
      </c>
      <c r="U96" s="59">
        <f t="array" ref="U96">SUM(IF(($B$14:$B$32=$B96)*($D$14:$K$32=U$87),1,0))</f>
        <v>0</v>
      </c>
      <c r="V96" s="59">
        <f t="array" ref="V96">SUM(IF(($B$14:$B$32=$B96)*($D$14:$K$32=V$87),1,0))</f>
        <v>0</v>
      </c>
      <c r="W96" s="64">
        <f t="shared" si="0"/>
        <v>0</v>
      </c>
    </row>
    <row r="97" spans="2:23" ht="23.25">
      <c r="B97" s="57" t="s">
        <v>153</v>
      </c>
      <c r="C97" s="59">
        <f t="array" ref="C97">SUM(IF(($B$14:$B$32=$B97)*($D$14:$K$32=C$87),1,0))</f>
        <v>0</v>
      </c>
      <c r="D97" s="59">
        <f t="array" ref="D97">SUM(IF(($B$14:$B$32=$B97)*($D$14:$K$32=D$87),1,0))</f>
        <v>0</v>
      </c>
      <c r="E97" s="59">
        <f t="array" ref="E97">SUM(IF(($B$14:$B$32=$B97)*($D$14:$K$32=E$87),1,0))</f>
        <v>0</v>
      </c>
      <c r="F97" s="59">
        <f t="array" ref="F97">SUM(IF(($B$14:$B$32=$B97)*($D$14:$K$32=F$87),1,0))</f>
        <v>0</v>
      </c>
      <c r="G97" s="59">
        <f t="array" ref="G97">SUM(IF(($B$14:$B$32=$B97)*($D$14:$K$32=G$87),1,0))</f>
        <v>0</v>
      </c>
      <c r="H97" s="59">
        <f t="array" ref="H97">SUM(IF(($B$14:$B$32=$B97)*($D$14:$K$32=H$87),1,0))</f>
        <v>0</v>
      </c>
      <c r="I97" s="59">
        <f t="array" ref="I97">SUM(IF(($B$14:$B$32=$B97)*($D$14:$K$32=I$87),1,0))</f>
        <v>0</v>
      </c>
      <c r="J97" s="59">
        <f t="array" ref="J97">SUM(IF(($B$14:$B$32=$B97)*($D$14:$K$32=J$87),1,0))</f>
        <v>0</v>
      </c>
      <c r="K97" s="59">
        <f t="array" ref="K97">SUM(IF(($B$14:$B$32=$B97)*($D$14:$K$32=K$87),1,0))</f>
        <v>0</v>
      </c>
      <c r="L97" s="59">
        <f t="array" ref="L97">SUM(IF(($B$14:$B$32=$B97)*($D$14:$K$32=L$87),1,0))</f>
        <v>0</v>
      </c>
      <c r="M97" s="59">
        <f t="array" ref="M97">SUM(IF(($B$14:$B$32=$B97)*($D$14:$K$32=M$87),1,0))</f>
        <v>0</v>
      </c>
      <c r="N97" s="59">
        <f t="array" ref="N97">SUM(IF(($B$14:$B$32=$B97)*($D$14:$K$32=N$87),1,0))</f>
        <v>0</v>
      </c>
      <c r="O97" s="59">
        <f t="array" ref="O97">SUM(IF(($B$14:$B$32=$B97)*($D$14:$K$32=O$87),1,0))</f>
        <v>0</v>
      </c>
      <c r="P97" s="59">
        <f t="array" ref="P97">SUM(IF(($B$14:$B$32=$B97)*($D$14:$K$32=P$87),1,0))</f>
        <v>0</v>
      </c>
      <c r="Q97" s="59">
        <f t="array" ref="Q97">SUM(IF(($B$14:$B$32=$B97)*($D$14:$K$32=Q$87),1,0))</f>
        <v>0</v>
      </c>
      <c r="R97" s="59">
        <f t="array" ref="R97">SUM(IF(($B$14:$B$32=$B97)*($D$14:$K$32=R$87),1,0))</f>
        <v>0</v>
      </c>
      <c r="S97" s="59">
        <f t="array" ref="S97">SUM(IF(($B$14:$B$32=$B97)*($D$14:$K$32=S$87),1,0))</f>
        <v>0</v>
      </c>
      <c r="T97" s="59">
        <f t="array" ref="T97">SUM(IF(($B$14:$B$32=$B97)*($D$14:$K$32=T$87),1,0))</f>
        <v>0</v>
      </c>
      <c r="U97" s="59">
        <f t="array" ref="U97">SUM(IF(($B$14:$B$32=$B97)*($D$14:$K$32=U$87),1,0))</f>
        <v>0</v>
      </c>
      <c r="V97" s="59">
        <f t="array" ref="V97">SUM(IF(($B$14:$B$32=$B97)*($D$14:$K$32=V$87),1,0))</f>
        <v>0</v>
      </c>
      <c r="W97" s="64">
        <f t="shared" si="0"/>
        <v>0</v>
      </c>
    </row>
    <row r="98" spans="2:23" ht="23.25">
      <c r="B98" s="57" t="s">
        <v>64</v>
      </c>
      <c r="C98" s="59">
        <f t="array" ref="C98">SUM(IF(($B$14:$B$32=$B98)*($D$14:$K$32=C$87),1,0))</f>
        <v>0</v>
      </c>
      <c r="D98" s="59">
        <f t="array" ref="D98">SUM(IF(($B$14:$B$32=$B98)*($D$14:$K$32=D$87),1,0))</f>
        <v>0</v>
      </c>
      <c r="E98" s="59">
        <f t="array" ref="E98">SUM(IF(($B$14:$B$32=$B98)*($D$14:$K$32=E$87),1,0))</f>
        <v>0</v>
      </c>
      <c r="F98" s="59">
        <f t="array" ref="F98">SUM(IF(($B$14:$B$32=$B98)*($D$14:$K$32=F$87),1,0))</f>
        <v>0</v>
      </c>
      <c r="G98" s="59">
        <f t="array" ref="G98">SUM(IF(($B$14:$B$32=$B98)*($D$14:$K$32=G$87),1,0))</f>
        <v>0</v>
      </c>
      <c r="H98" s="59">
        <f t="array" ref="H98">SUM(IF(($B$14:$B$32=$B98)*($D$14:$K$32=H$87),1,0))</f>
        <v>0</v>
      </c>
      <c r="I98" s="59">
        <f t="array" ref="I98">SUM(IF(($B$14:$B$32=$B98)*($D$14:$K$32=I$87),1,0))</f>
        <v>0</v>
      </c>
      <c r="J98" s="59">
        <f t="array" ref="J98">SUM(IF(($B$14:$B$32=$B98)*($D$14:$K$32=J$87),1,0))</f>
        <v>0</v>
      </c>
      <c r="K98" s="59">
        <f t="array" ref="K98">SUM(IF(($B$14:$B$32=$B98)*($D$14:$K$32=K$87),1,0))</f>
        <v>0</v>
      </c>
      <c r="L98" s="59">
        <f t="array" ref="L98">SUM(IF(($B$14:$B$32=$B98)*($D$14:$K$32=L$87),1,0))</f>
        <v>0</v>
      </c>
      <c r="M98" s="59">
        <f t="array" ref="M98">SUM(IF(($B$14:$B$32=$B98)*($D$14:$K$32=M$87),1,0))</f>
        <v>0</v>
      </c>
      <c r="N98" s="59">
        <f t="array" ref="N98">SUM(IF(($B$14:$B$32=$B98)*($D$14:$K$32=N$87),1,0))</f>
        <v>0</v>
      </c>
      <c r="O98" s="59">
        <f t="array" ref="O98">SUM(IF(($B$14:$B$32=$B98)*($D$14:$K$32=O$87),1,0))</f>
        <v>0</v>
      </c>
      <c r="P98" s="59">
        <f t="array" ref="P98">SUM(IF(($B$14:$B$32=$B98)*($D$14:$K$32=P$87),1,0))</f>
        <v>0</v>
      </c>
      <c r="Q98" s="59">
        <f t="array" ref="Q98">SUM(IF(($B$14:$B$32=$B98)*($D$14:$K$32=Q$87),1,0))</f>
        <v>0</v>
      </c>
      <c r="R98" s="59">
        <f t="array" ref="R98">SUM(IF(($B$14:$B$32=$B98)*($D$14:$K$32=R$87),1,0))</f>
        <v>0</v>
      </c>
      <c r="S98" s="59">
        <f t="array" ref="S98">SUM(IF(($B$14:$B$32=$B98)*($D$14:$K$32=S$87),1,0))</f>
        <v>0</v>
      </c>
      <c r="T98" s="59">
        <f t="array" ref="T98">SUM(IF(($B$14:$B$32=$B98)*($D$14:$K$32=T$87),1,0))</f>
        <v>0</v>
      </c>
      <c r="U98" s="59">
        <f t="array" ref="U98">SUM(IF(($B$14:$B$32=$B98)*($D$14:$K$32=U$87),1,0))</f>
        <v>0</v>
      </c>
      <c r="V98" s="59">
        <f t="array" ref="V98">SUM(IF(($B$14:$B$32=$B98)*($D$14:$K$32=V$87),1,0))</f>
        <v>0</v>
      </c>
      <c r="W98" s="64">
        <f t="shared" si="0"/>
        <v>0</v>
      </c>
    </row>
    <row r="99" spans="2:23" ht="23.25">
      <c r="B99" s="57" t="s">
        <v>115</v>
      </c>
      <c r="C99" s="59">
        <f t="array" ref="C99">SUM(IF(($B$14:$B$32=$B99)*($D$14:$K$32=C$87),1,0))</f>
        <v>0</v>
      </c>
      <c r="D99" s="59">
        <f t="array" ref="D99">SUM(IF(($B$14:$B$32=$B99)*($D$14:$K$32=D$87),1,0))</f>
        <v>0</v>
      </c>
      <c r="E99" s="59">
        <f t="array" ref="E99">SUM(IF(($B$14:$B$32=$B99)*($D$14:$K$32=E$87),1,0))</f>
        <v>0</v>
      </c>
      <c r="F99" s="59">
        <f t="array" ref="F99">SUM(IF(($B$14:$B$32=$B99)*($D$14:$K$32=F$87),1,0))</f>
        <v>0</v>
      </c>
      <c r="G99" s="59">
        <f t="array" ref="G99">SUM(IF(($B$14:$B$32=$B99)*($D$14:$K$32=G$87),1,0))</f>
        <v>0</v>
      </c>
      <c r="H99" s="59">
        <f t="array" ref="H99">SUM(IF(($B$14:$B$32=$B99)*($D$14:$K$32=H$87),1,0))</f>
        <v>0</v>
      </c>
      <c r="I99" s="59">
        <f t="array" ref="I99">SUM(IF(($B$14:$B$32=$B99)*($D$14:$K$32=I$87),1,0))</f>
        <v>0</v>
      </c>
      <c r="J99" s="59">
        <f t="array" ref="J99">SUM(IF(($B$14:$B$32=$B99)*($D$14:$K$32=J$87),1,0))</f>
        <v>0</v>
      </c>
      <c r="K99" s="59">
        <f t="array" ref="K99">SUM(IF(($B$14:$B$32=$B99)*($D$14:$K$32=K$87),1,0))</f>
        <v>0</v>
      </c>
      <c r="L99" s="59">
        <f t="array" ref="L99">SUM(IF(($B$14:$B$32=$B99)*($D$14:$K$32=L$87),1,0))</f>
        <v>0</v>
      </c>
      <c r="M99" s="59">
        <f t="array" ref="M99">SUM(IF(($B$14:$B$32=$B99)*($D$14:$K$32=M$87),1,0))</f>
        <v>0</v>
      </c>
      <c r="N99" s="59">
        <f t="array" ref="N99">SUM(IF(($B$14:$B$32=$B99)*($D$14:$K$32=N$87),1,0))</f>
        <v>0</v>
      </c>
      <c r="O99" s="59">
        <f t="array" ref="O99">SUM(IF(($B$14:$B$32=$B99)*($D$14:$K$32=O$87),1,0))</f>
        <v>0</v>
      </c>
      <c r="P99" s="59">
        <f t="array" ref="P99">SUM(IF(($B$14:$B$32=$B99)*($D$14:$K$32=P$87),1,0))</f>
        <v>0</v>
      </c>
      <c r="Q99" s="59">
        <f t="array" ref="Q99">SUM(IF(($B$14:$B$32=$B99)*($D$14:$K$32=Q$87),1,0))</f>
        <v>0</v>
      </c>
      <c r="R99" s="59">
        <f t="array" ref="R99">SUM(IF(($B$14:$B$32=$B99)*($D$14:$K$32=R$87),1,0))</f>
        <v>0</v>
      </c>
      <c r="S99" s="59">
        <f t="array" ref="S99">SUM(IF(($B$14:$B$32=$B99)*($D$14:$K$32=S$87),1,0))</f>
        <v>0</v>
      </c>
      <c r="T99" s="59">
        <f t="array" ref="T99">SUM(IF(($B$14:$B$32=$B99)*($D$14:$K$32=T$87),1,0))</f>
        <v>0</v>
      </c>
      <c r="U99" s="59">
        <f t="array" ref="U99">SUM(IF(($B$14:$B$32=$B99)*($D$14:$K$32=U$87),1,0))</f>
        <v>0</v>
      </c>
      <c r="V99" s="59">
        <f t="array" ref="V99">SUM(IF(($B$14:$B$32=$B99)*($D$14:$K$32=V$87),1,0))</f>
        <v>0</v>
      </c>
      <c r="W99" s="64">
        <f t="shared" si="0"/>
        <v>0</v>
      </c>
    </row>
    <row r="100" spans="2:23" ht="23.25">
      <c r="B100" s="57" t="s">
        <v>99</v>
      </c>
      <c r="C100" s="59">
        <f t="array" ref="C100">SUM(IF(($B$14:$B$32=$B100)*($D$14:$K$32=C$87),1,0))</f>
        <v>0</v>
      </c>
      <c r="D100" s="59">
        <f t="array" ref="D100">SUM(IF(($B$14:$B$32=$B100)*($D$14:$K$32=D$87),1,0))</f>
        <v>0</v>
      </c>
      <c r="E100" s="59">
        <f t="array" ref="E100">SUM(IF(($B$14:$B$32=$B100)*($D$14:$K$32=E$87),1,0))</f>
        <v>0</v>
      </c>
      <c r="F100" s="59">
        <f t="array" ref="F100">SUM(IF(($B$14:$B$32=$B100)*($D$14:$K$32=F$87),1,0))</f>
        <v>0</v>
      </c>
      <c r="G100" s="59">
        <f t="array" ref="G100">SUM(IF(($B$14:$B$32=$B100)*($D$14:$K$32=G$87),1,0))</f>
        <v>0</v>
      </c>
      <c r="H100" s="59">
        <f t="array" ref="H100">SUM(IF(($B$14:$B$32=$B100)*($D$14:$K$32=H$87),1,0))</f>
        <v>0</v>
      </c>
      <c r="I100" s="59">
        <f t="array" ref="I100">SUM(IF(($B$14:$B$32=$B100)*($D$14:$K$32=I$87),1,0))</f>
        <v>0</v>
      </c>
      <c r="J100" s="59">
        <f t="array" ref="J100">SUM(IF(($B$14:$B$32=$B100)*($D$14:$K$32=J$87),1,0))</f>
        <v>0</v>
      </c>
      <c r="K100" s="59">
        <f t="array" ref="K100">SUM(IF(($B$14:$B$32=$B100)*($D$14:$K$32=K$87),1,0))</f>
        <v>0</v>
      </c>
      <c r="L100" s="59">
        <f t="array" ref="L100">SUM(IF(($B$14:$B$32=$B100)*($D$14:$K$32=L$87),1,0))</f>
        <v>0</v>
      </c>
      <c r="M100" s="59">
        <f t="array" ref="M100">SUM(IF(($B$14:$B$32=$B100)*($D$14:$K$32=M$87),1,0))</f>
        <v>0</v>
      </c>
      <c r="N100" s="59">
        <f t="array" ref="N100">SUM(IF(($B$14:$B$32=$B100)*($D$14:$K$32=N$87),1,0))</f>
        <v>0</v>
      </c>
      <c r="O100" s="59">
        <f t="array" ref="O100">SUM(IF(($B$14:$B$32=$B100)*($D$14:$K$32=O$87),1,0))</f>
        <v>0</v>
      </c>
      <c r="P100" s="59">
        <f t="array" ref="P100">SUM(IF(($B$14:$B$32=$B100)*($D$14:$K$32=P$87),1,0))</f>
        <v>0</v>
      </c>
      <c r="Q100" s="59">
        <f t="array" ref="Q100">SUM(IF(($B$14:$B$32=$B100)*($D$14:$K$32=Q$87),1,0))</f>
        <v>0</v>
      </c>
      <c r="R100" s="59">
        <f t="array" ref="R100">SUM(IF(($B$14:$B$32=$B100)*($D$14:$K$32=R$87),1,0))</f>
        <v>0</v>
      </c>
      <c r="S100" s="59">
        <f t="array" ref="S100">SUM(IF(($B$14:$B$32=$B100)*($D$14:$K$32=S$87),1,0))</f>
        <v>0</v>
      </c>
      <c r="T100" s="59">
        <f t="array" ref="T100">SUM(IF(($B$14:$B$32=$B100)*($D$14:$K$32=T$87),1,0))</f>
        <v>0</v>
      </c>
      <c r="U100" s="59">
        <f t="array" ref="U100">SUM(IF(($B$14:$B$32=$B100)*($D$14:$K$32=U$87),1,0))</f>
        <v>0</v>
      </c>
      <c r="V100" s="59">
        <f t="array" ref="V100">SUM(IF(($B$14:$B$32=$B100)*($D$14:$K$32=V$87),1,0))</f>
        <v>0</v>
      </c>
      <c r="W100" s="64">
        <f t="shared" si="0"/>
        <v>0</v>
      </c>
    </row>
    <row r="101" spans="2:23" ht="23.25">
      <c r="B101" s="57" t="s">
        <v>116</v>
      </c>
      <c r="C101" s="59">
        <f t="array" ref="C101">SUM(IF(($B$14:$B$32=$B101)*($D$14:$K$32=C$87),1,0))</f>
        <v>0</v>
      </c>
      <c r="D101" s="59">
        <f t="array" ref="D101">SUM(IF(($B$14:$B$32=$B101)*($D$14:$K$32=D$87),1,0))</f>
        <v>0</v>
      </c>
      <c r="E101" s="59">
        <f t="array" ref="E101">SUM(IF(($B$14:$B$32=$B101)*($D$14:$K$32=E$87),1,0))</f>
        <v>0</v>
      </c>
      <c r="F101" s="59">
        <f t="array" ref="F101">SUM(IF(($B$14:$B$32=$B101)*($D$14:$K$32=F$87),1,0))</f>
        <v>0</v>
      </c>
      <c r="G101" s="59">
        <f t="array" ref="G101">SUM(IF(($B$14:$B$32=$B101)*($D$14:$K$32=G$87),1,0))</f>
        <v>0</v>
      </c>
      <c r="H101" s="59">
        <f t="array" ref="H101">SUM(IF(($B$14:$B$32=$B101)*($D$14:$K$32=H$87),1,0))</f>
        <v>0</v>
      </c>
      <c r="I101" s="59">
        <f t="array" ref="I101">SUM(IF(($B$14:$B$32=$B101)*($D$14:$K$32=I$87),1,0))</f>
        <v>0</v>
      </c>
      <c r="J101" s="59">
        <f t="array" ref="J101">SUM(IF(($B$14:$B$32=$B101)*($D$14:$K$32=J$87),1,0))</f>
        <v>0</v>
      </c>
      <c r="K101" s="59">
        <f t="array" ref="K101">SUM(IF(($B$14:$B$32=$B101)*($D$14:$K$32=K$87),1,0))</f>
        <v>0</v>
      </c>
      <c r="L101" s="59">
        <f t="array" ref="L101">SUM(IF(($B$14:$B$32=$B101)*($D$14:$K$32=L$87),1,0))</f>
        <v>0</v>
      </c>
      <c r="M101" s="59">
        <f t="array" ref="M101">SUM(IF(($B$14:$B$32=$B101)*($D$14:$K$32=M$87),1,0))</f>
        <v>0</v>
      </c>
      <c r="N101" s="59">
        <f t="array" ref="N101">SUM(IF(($B$14:$B$32=$B101)*($D$14:$K$32=N$87),1,0))</f>
        <v>0</v>
      </c>
      <c r="O101" s="59">
        <f t="array" ref="O101">SUM(IF(($B$14:$B$32=$B101)*($D$14:$K$32=O$87),1,0))</f>
        <v>0</v>
      </c>
      <c r="P101" s="59">
        <f t="array" ref="P101">SUM(IF(($B$14:$B$32=$B101)*($D$14:$K$32=P$87),1,0))</f>
        <v>0</v>
      </c>
      <c r="Q101" s="59">
        <f t="array" ref="Q101">SUM(IF(($B$14:$B$32=$B101)*($D$14:$K$32=Q$87),1,0))</f>
        <v>0</v>
      </c>
      <c r="R101" s="59">
        <f t="array" ref="R101">SUM(IF(($B$14:$B$32=$B101)*($D$14:$K$32=R$87),1,0))</f>
        <v>0</v>
      </c>
      <c r="S101" s="59">
        <f t="array" ref="S101">SUM(IF(($B$14:$B$32=$B101)*($D$14:$K$32=S$87),1,0))</f>
        <v>0</v>
      </c>
      <c r="T101" s="59">
        <f t="array" ref="T101">SUM(IF(($B$14:$B$32=$B101)*($D$14:$K$32=T$87),1,0))</f>
        <v>0</v>
      </c>
      <c r="U101" s="59">
        <f t="array" ref="U101">SUM(IF(($B$14:$B$32=$B101)*($D$14:$K$32=U$87),1,0))</f>
        <v>0</v>
      </c>
      <c r="V101" s="59">
        <f t="array" ref="V101">SUM(IF(($B$14:$B$32=$B101)*($D$14:$K$32=V$87),1,0))</f>
        <v>0</v>
      </c>
      <c r="W101" s="64">
        <f t="shared" si="0"/>
        <v>0</v>
      </c>
    </row>
    <row r="102" spans="2:23" ht="23.25">
      <c r="B102" s="57" t="s">
        <v>110</v>
      </c>
      <c r="C102" s="59">
        <f t="array" ref="C102">SUM(IF(($B$14:$B$32=$B102)*($D$14:$K$32=C$87),1,0))</f>
        <v>0</v>
      </c>
      <c r="D102" s="59">
        <f t="array" ref="D102">SUM(IF(($B$14:$B$32=$B102)*($D$14:$K$32=D$87),1,0))</f>
        <v>0</v>
      </c>
      <c r="E102" s="59">
        <f t="array" ref="E102">SUM(IF(($B$14:$B$32=$B102)*($D$14:$K$32=E$87),1,0))</f>
        <v>0</v>
      </c>
      <c r="F102" s="59">
        <f t="array" ref="F102">SUM(IF(($B$14:$B$32=$B102)*($D$14:$K$32=F$87),1,0))</f>
        <v>0</v>
      </c>
      <c r="G102" s="59">
        <f t="array" ref="G102">SUM(IF(($B$14:$B$32=$B102)*($D$14:$K$32=G$87),1,0))</f>
        <v>0</v>
      </c>
      <c r="H102" s="59">
        <f t="array" ref="H102">SUM(IF(($B$14:$B$32=$B102)*($D$14:$K$32=H$87),1,0))</f>
        <v>0</v>
      </c>
      <c r="I102" s="59">
        <f t="array" ref="I102">SUM(IF(($B$14:$B$32=$B102)*($D$14:$K$32=I$87),1,0))</f>
        <v>0</v>
      </c>
      <c r="J102" s="59">
        <f t="array" ref="J102">SUM(IF(($B$14:$B$32=$B102)*($D$14:$K$32=J$87),1,0))</f>
        <v>0</v>
      </c>
      <c r="K102" s="59">
        <f t="array" ref="K102">SUM(IF(($B$14:$B$32=$B102)*($D$14:$K$32=K$87),1,0))</f>
        <v>0</v>
      </c>
      <c r="L102" s="59">
        <f t="array" ref="L102">SUM(IF(($B$14:$B$32=$B102)*($D$14:$K$32=L$87),1,0))</f>
        <v>0</v>
      </c>
      <c r="M102" s="59">
        <f t="array" ref="M102">SUM(IF(($B$14:$B$32=$B102)*($D$14:$K$32=M$87),1,0))</f>
        <v>0</v>
      </c>
      <c r="N102" s="59">
        <f t="array" ref="N102">SUM(IF(($B$14:$B$32=$B102)*($D$14:$K$32=N$87),1,0))</f>
        <v>0</v>
      </c>
      <c r="O102" s="59">
        <f t="array" ref="O102">SUM(IF(($B$14:$B$32=$B102)*($D$14:$K$32=O$87),1,0))</f>
        <v>0</v>
      </c>
      <c r="P102" s="59">
        <f t="array" ref="P102">SUM(IF(($B$14:$B$32=$B102)*($D$14:$K$32=P$87),1,0))</f>
        <v>0</v>
      </c>
      <c r="Q102" s="59">
        <f t="array" ref="Q102">SUM(IF(($B$14:$B$32=$B102)*($D$14:$K$32=Q$87),1,0))</f>
        <v>0</v>
      </c>
      <c r="R102" s="59">
        <f t="array" ref="R102">SUM(IF(($B$14:$B$32=$B102)*($D$14:$K$32=R$87),1,0))</f>
        <v>0</v>
      </c>
      <c r="S102" s="59">
        <f t="array" ref="S102">SUM(IF(($B$14:$B$32=$B102)*($D$14:$K$32=S$87),1,0))</f>
        <v>0</v>
      </c>
      <c r="T102" s="59">
        <f t="array" ref="T102">SUM(IF(($B$14:$B$32=$B102)*($D$14:$K$32=T$87),1,0))</f>
        <v>0</v>
      </c>
      <c r="U102" s="59">
        <f t="array" ref="U102">SUM(IF(($B$14:$B$32=$B102)*($D$14:$K$32=U$87),1,0))</f>
        <v>0</v>
      </c>
      <c r="V102" s="59">
        <f t="array" ref="V102">SUM(IF(($B$14:$B$32=$B102)*($D$14:$K$32=V$87),1,0))</f>
        <v>0</v>
      </c>
      <c r="W102" s="64">
        <f t="shared" si="0"/>
        <v>0</v>
      </c>
    </row>
    <row r="103" spans="2:23" ht="23.25">
      <c r="B103" s="57" t="s">
        <v>7</v>
      </c>
      <c r="C103" s="59">
        <f t="array" ref="C103">SUM(IF(($B$14:$B$32=$B103)*($D$14:$K$32=C$87),1,0))</f>
        <v>0</v>
      </c>
      <c r="D103" s="59">
        <f t="array" ref="D103">SUM(IF(($B$14:$B$32=$B103)*($D$14:$K$32=D$87),1,0))</f>
        <v>0</v>
      </c>
      <c r="E103" s="59">
        <f t="array" ref="E103">SUM(IF(($B$14:$B$32=$B103)*($D$14:$K$32=E$87),1,0))</f>
        <v>0</v>
      </c>
      <c r="F103" s="59">
        <f t="array" ref="F103">SUM(IF(($B$14:$B$32=$B103)*($D$14:$K$32=F$87),1,0))</f>
        <v>0</v>
      </c>
      <c r="G103" s="59">
        <f t="array" ref="G103">SUM(IF(($B$14:$B$32=$B103)*($D$14:$K$32=G$87),1,0))</f>
        <v>0</v>
      </c>
      <c r="H103" s="59">
        <f t="array" ref="H103">SUM(IF(($B$14:$B$32=$B103)*($D$14:$K$32=H$87),1,0))</f>
        <v>0</v>
      </c>
      <c r="I103" s="59">
        <f t="array" ref="I103">SUM(IF(($B$14:$B$32=$B103)*($D$14:$K$32=I$87),1,0))</f>
        <v>0</v>
      </c>
      <c r="J103" s="59">
        <f t="array" ref="J103">SUM(IF(($B$14:$B$32=$B103)*($D$14:$K$32=J$87),1,0))</f>
        <v>0</v>
      </c>
      <c r="K103" s="59">
        <f t="array" ref="K103">SUM(IF(($B$14:$B$32=$B103)*($D$14:$K$32=K$87),1,0))</f>
        <v>0</v>
      </c>
      <c r="L103" s="59">
        <f t="array" ref="L103">SUM(IF(($B$14:$B$32=$B103)*($D$14:$K$32=L$87),1,0))</f>
        <v>0</v>
      </c>
      <c r="M103" s="59">
        <f t="array" ref="M103">SUM(IF(($B$14:$B$32=$B103)*($D$14:$K$32=M$87),1,0))</f>
        <v>0</v>
      </c>
      <c r="N103" s="59">
        <f t="array" ref="N103">SUM(IF(($B$14:$B$32=$B103)*($D$14:$K$32=N$87),1,0))</f>
        <v>0</v>
      </c>
      <c r="O103" s="59">
        <f t="array" ref="O103">SUM(IF(($B$14:$B$32=$B103)*($D$14:$K$32=O$87),1,0))</f>
        <v>0</v>
      </c>
      <c r="P103" s="59">
        <f t="array" ref="P103">SUM(IF(($B$14:$B$32=$B103)*($D$14:$K$32=P$87),1,0))</f>
        <v>0</v>
      </c>
      <c r="Q103" s="59">
        <f t="array" ref="Q103">SUM(IF(($B$14:$B$32=$B103)*($D$14:$K$32=Q$87),1,0))</f>
        <v>0</v>
      </c>
      <c r="R103" s="59">
        <f t="array" ref="R103">SUM(IF(($B$14:$B$32=$B103)*($D$14:$K$32=R$87),1,0))</f>
        <v>0</v>
      </c>
      <c r="S103" s="59">
        <f t="array" ref="S103">SUM(IF(($B$14:$B$32=$B103)*($D$14:$K$32=S$87),1,0))</f>
        <v>0</v>
      </c>
      <c r="T103" s="59">
        <f t="array" ref="T103">SUM(IF(($B$14:$B$32=$B103)*($D$14:$K$32=T$87),1,0))</f>
        <v>0</v>
      </c>
      <c r="U103" s="59">
        <f t="array" ref="U103">SUM(IF(($B$14:$B$32=$B103)*($D$14:$K$32=U$87),1,0))</f>
        <v>0</v>
      </c>
      <c r="V103" s="59">
        <f t="array" ref="V103">SUM(IF(($B$14:$B$32=$B103)*($D$14:$K$32=V$87),1,0))</f>
        <v>0</v>
      </c>
      <c r="W103" s="64">
        <f t="shared" si="0"/>
        <v>0</v>
      </c>
    </row>
    <row r="104" spans="2:23" ht="23.25">
      <c r="B104" s="57" t="s">
        <v>41</v>
      </c>
      <c r="C104" s="59">
        <f t="array" ref="C104">SUM(IF(($B$14:$B$32=$B104)*($D$14:$K$32=C$87),1,0))</f>
        <v>0</v>
      </c>
      <c r="D104" s="59">
        <f t="array" ref="D104">SUM(IF(($B$14:$B$32=$B104)*($D$14:$K$32=D$87),1,0))</f>
        <v>0</v>
      </c>
      <c r="E104" s="59">
        <f t="array" ref="E104">SUM(IF(($B$14:$B$32=$B104)*($D$14:$K$32=E$87),1,0))</f>
        <v>0</v>
      </c>
      <c r="F104" s="59">
        <f t="array" ref="F104">SUM(IF(($B$14:$B$32=$B104)*($D$14:$K$32=F$87),1,0))</f>
        <v>0</v>
      </c>
      <c r="G104" s="59">
        <f t="array" ref="G104">SUM(IF(($B$14:$B$32=$B104)*($D$14:$K$32=G$87),1,0))</f>
        <v>0</v>
      </c>
      <c r="H104" s="59">
        <f t="array" ref="H104">SUM(IF(($B$14:$B$32=$B104)*($D$14:$K$32=H$87),1,0))</f>
        <v>0</v>
      </c>
      <c r="I104" s="59">
        <f t="array" ref="I104">SUM(IF(($B$14:$B$32=$B104)*($D$14:$K$32=I$87),1,0))</f>
        <v>0</v>
      </c>
      <c r="J104" s="59">
        <f t="array" ref="J104">SUM(IF(($B$14:$B$32=$B104)*($D$14:$K$32=J$87),1,0))</f>
        <v>0</v>
      </c>
      <c r="K104" s="59">
        <f t="array" ref="K104">SUM(IF(($B$14:$B$32=$B104)*($D$14:$K$32=K$87),1,0))</f>
        <v>0</v>
      </c>
      <c r="L104" s="59">
        <f t="array" ref="L104">SUM(IF(($B$14:$B$32=$B104)*($D$14:$K$32=L$87),1,0))</f>
        <v>0</v>
      </c>
      <c r="M104" s="59">
        <f t="array" ref="M104">SUM(IF(($B$14:$B$32=$B104)*($D$14:$K$32=M$87),1,0))</f>
        <v>0</v>
      </c>
      <c r="N104" s="59">
        <f t="array" ref="N104">SUM(IF(($B$14:$B$32=$B104)*($D$14:$K$32=N$87),1,0))</f>
        <v>0</v>
      </c>
      <c r="O104" s="59">
        <f t="array" ref="O104">SUM(IF(($B$14:$B$32=$B104)*($D$14:$K$32=O$87),1,0))</f>
        <v>0</v>
      </c>
      <c r="P104" s="59">
        <f t="array" ref="P104">SUM(IF(($B$14:$B$32=$B104)*($D$14:$K$32=P$87),1,0))</f>
        <v>0</v>
      </c>
      <c r="Q104" s="59">
        <f t="array" ref="Q104">SUM(IF(($B$14:$B$32=$B104)*($D$14:$K$32=Q$87),1,0))</f>
        <v>0</v>
      </c>
      <c r="R104" s="59">
        <f t="array" ref="R104">SUM(IF(($B$14:$B$32=$B104)*($D$14:$K$32=R$87),1,0))</f>
        <v>0</v>
      </c>
      <c r="S104" s="59">
        <f t="array" ref="S104">SUM(IF(($B$14:$B$32=$B104)*($D$14:$K$32=S$87),1,0))</f>
        <v>0</v>
      </c>
      <c r="T104" s="59">
        <f t="array" ref="T104">SUM(IF(($B$14:$B$32=$B104)*($D$14:$K$32=T$87),1,0))</f>
        <v>0</v>
      </c>
      <c r="U104" s="59">
        <f t="array" ref="U104">SUM(IF(($B$14:$B$32=$B104)*($D$14:$K$32=U$87),1,0))</f>
        <v>0</v>
      </c>
      <c r="V104" s="59">
        <f t="array" ref="V104">SUM(IF(($B$14:$B$32=$B104)*($D$14:$K$32=V$87),1,0))</f>
        <v>0</v>
      </c>
      <c r="W104" s="64">
        <f t="shared" si="0"/>
        <v>0</v>
      </c>
    </row>
    <row r="105" spans="2:23" ht="23.25">
      <c r="B105" s="57" t="s">
        <v>111</v>
      </c>
      <c r="C105" s="59">
        <f t="array" ref="C105">SUM(IF(($B$14:$B$32=$B105)*($D$14:$K$32=C$87),1,0))</f>
        <v>0</v>
      </c>
      <c r="D105" s="59">
        <f t="array" ref="D105">SUM(IF(($B$14:$B$32=$B105)*($D$14:$K$32=D$87),1,0))</f>
        <v>0</v>
      </c>
      <c r="E105" s="59">
        <f t="array" ref="E105">SUM(IF(($B$14:$B$32=$B105)*($D$14:$K$32=E$87),1,0))</f>
        <v>0</v>
      </c>
      <c r="F105" s="59">
        <f t="array" ref="F105">SUM(IF(($B$14:$B$32=$B105)*($D$14:$K$32=F$87),1,0))</f>
        <v>0</v>
      </c>
      <c r="G105" s="59">
        <f t="array" ref="G105">SUM(IF(($B$14:$B$32=$B105)*($D$14:$K$32=G$87),1,0))</f>
        <v>0</v>
      </c>
      <c r="H105" s="59">
        <f t="array" ref="H105">SUM(IF(($B$14:$B$32=$B105)*($D$14:$K$32=H$87),1,0))</f>
        <v>0</v>
      </c>
      <c r="I105" s="59">
        <f t="array" ref="I105">SUM(IF(($B$14:$B$32=$B105)*($D$14:$K$32=I$87),1,0))</f>
        <v>0</v>
      </c>
      <c r="J105" s="59">
        <f t="array" ref="J105">SUM(IF(($B$14:$B$32=$B105)*($D$14:$K$32=J$87),1,0))</f>
        <v>0</v>
      </c>
      <c r="K105" s="59">
        <f t="array" ref="K105">SUM(IF(($B$14:$B$32=$B105)*($D$14:$K$32=K$87),1,0))</f>
        <v>0</v>
      </c>
      <c r="L105" s="59">
        <f t="array" ref="L105">SUM(IF(($B$14:$B$32=$B105)*($D$14:$K$32=L$87),1,0))</f>
        <v>0</v>
      </c>
      <c r="M105" s="59">
        <f t="array" ref="M105">SUM(IF(($B$14:$B$32=$B105)*($D$14:$K$32=M$87),1,0))</f>
        <v>0</v>
      </c>
      <c r="N105" s="59">
        <f t="array" ref="N105">SUM(IF(($B$14:$B$32=$B105)*($D$14:$K$32=N$87),1,0))</f>
        <v>0</v>
      </c>
      <c r="O105" s="59">
        <f t="array" ref="O105">SUM(IF(($B$14:$B$32=$B105)*($D$14:$K$32=O$87),1,0))</f>
        <v>0</v>
      </c>
      <c r="P105" s="59">
        <f t="array" ref="P105">SUM(IF(($B$14:$B$32=$B105)*($D$14:$K$32=P$87),1,0))</f>
        <v>0</v>
      </c>
      <c r="Q105" s="59">
        <f t="array" ref="Q105">SUM(IF(($B$14:$B$32=$B105)*($D$14:$K$32=Q$87),1,0))</f>
        <v>0</v>
      </c>
      <c r="R105" s="59">
        <f t="array" ref="R105">SUM(IF(($B$14:$B$32=$B105)*($D$14:$K$32=R$87),1,0))</f>
        <v>0</v>
      </c>
      <c r="S105" s="59">
        <f t="array" ref="S105">SUM(IF(($B$14:$B$32=$B105)*($D$14:$K$32=S$87),1,0))</f>
        <v>0</v>
      </c>
      <c r="T105" s="59">
        <f t="array" ref="T105">SUM(IF(($B$14:$B$32=$B105)*($D$14:$K$32=T$87),1,0))</f>
        <v>0</v>
      </c>
      <c r="U105" s="59">
        <f t="array" ref="U105">SUM(IF(($B$14:$B$32=$B105)*($D$14:$K$32=U$87),1,0))</f>
        <v>0</v>
      </c>
      <c r="V105" s="59">
        <f t="array" ref="V105">SUM(IF(($B$14:$B$32=$B105)*($D$14:$K$32=V$87),1,0))</f>
        <v>0</v>
      </c>
      <c r="W105" s="64">
        <f t="shared" si="0"/>
        <v>0</v>
      </c>
    </row>
    <row r="106" spans="2:23" ht="23.25">
      <c r="B106" s="57" t="s">
        <v>93</v>
      </c>
      <c r="C106" s="59">
        <f t="array" ref="C106">SUM(IF(($B$14:$B$32=$B106)*($D$14:$K$32=C$87),1,0))</f>
        <v>0</v>
      </c>
      <c r="D106" s="59">
        <f t="array" ref="D106">SUM(IF(($B$14:$B$32=$B106)*($D$14:$K$32=D$87),1,0))</f>
        <v>0</v>
      </c>
      <c r="E106" s="59">
        <f t="array" ref="E106">SUM(IF(($B$14:$B$32=$B106)*($D$14:$K$32=E$87),1,0))</f>
        <v>0</v>
      </c>
      <c r="F106" s="59">
        <f t="array" ref="F106">SUM(IF(($B$14:$B$32=$B106)*($D$14:$K$32=F$87),1,0))</f>
        <v>0</v>
      </c>
      <c r="G106" s="59">
        <f t="array" ref="G106">SUM(IF(($B$14:$B$32=$B106)*($D$14:$K$32=G$87),1,0))</f>
        <v>0</v>
      </c>
      <c r="H106" s="59">
        <f t="array" ref="H106">SUM(IF(($B$14:$B$32=$B106)*($D$14:$K$32=H$87),1,0))</f>
        <v>0</v>
      </c>
      <c r="I106" s="59">
        <f t="array" ref="I106">SUM(IF(($B$14:$B$32=$B106)*($D$14:$K$32=I$87),1,0))</f>
        <v>0</v>
      </c>
      <c r="J106" s="59">
        <f t="array" ref="J106">SUM(IF(($B$14:$B$32=$B106)*($D$14:$K$32=J$87),1,0))</f>
        <v>0</v>
      </c>
      <c r="K106" s="59">
        <f t="array" ref="K106">SUM(IF(($B$14:$B$32=$B106)*($D$14:$K$32=K$87),1,0))</f>
        <v>0</v>
      </c>
      <c r="L106" s="59">
        <f t="array" ref="L106">SUM(IF(($B$14:$B$32=$B106)*($D$14:$K$32=L$87),1,0))</f>
        <v>0</v>
      </c>
      <c r="M106" s="59">
        <f t="array" ref="M106">SUM(IF(($B$14:$B$32=$B106)*($D$14:$K$32=M$87),1,0))</f>
        <v>0</v>
      </c>
      <c r="N106" s="59">
        <f t="array" ref="N106">SUM(IF(($B$14:$B$32=$B106)*($D$14:$K$32=N$87),1,0))</f>
        <v>0</v>
      </c>
      <c r="O106" s="59">
        <f t="array" ref="O106">SUM(IF(($B$14:$B$32=$B106)*($D$14:$K$32=O$87),1,0))</f>
        <v>0</v>
      </c>
      <c r="P106" s="59">
        <f t="array" ref="P106">SUM(IF(($B$14:$B$32=$B106)*($D$14:$K$32=P$87),1,0))</f>
        <v>0</v>
      </c>
      <c r="Q106" s="59">
        <f t="array" ref="Q106">SUM(IF(($B$14:$B$32=$B106)*($D$14:$K$32=Q$87),1,0))</f>
        <v>0</v>
      </c>
      <c r="R106" s="59">
        <f t="array" ref="R106">SUM(IF(($B$14:$B$32=$B106)*($D$14:$K$32=R$87),1,0))</f>
        <v>0</v>
      </c>
      <c r="S106" s="59">
        <f t="array" ref="S106">SUM(IF(($B$14:$B$32=$B106)*($D$14:$K$32=S$87),1,0))</f>
        <v>0</v>
      </c>
      <c r="T106" s="59">
        <f t="array" ref="T106">SUM(IF(($B$14:$B$32=$B106)*($D$14:$K$32=T$87),1,0))</f>
        <v>0</v>
      </c>
      <c r="U106" s="59">
        <f t="array" ref="U106">SUM(IF(($B$14:$B$32=$B106)*($D$14:$K$32=U$87),1,0))</f>
        <v>0</v>
      </c>
      <c r="V106" s="59">
        <f t="array" ref="V106">SUM(IF(($B$14:$B$32=$B106)*($D$14:$K$32=V$87),1,0))</f>
        <v>0</v>
      </c>
      <c r="W106" s="64">
        <f t="shared" si="0"/>
        <v>0</v>
      </c>
    </row>
    <row r="107" spans="2:23" ht="23.25">
      <c r="B107" s="57" t="s">
        <v>11</v>
      </c>
      <c r="C107" s="59">
        <f t="array" ref="C107">SUM(IF(($B$14:$B$32=$B107)*($D$14:$K$32=C$87),1,0))</f>
        <v>0</v>
      </c>
      <c r="D107" s="59">
        <f t="array" ref="D107">SUM(IF(($B$14:$B$32=$B107)*($D$14:$K$32=D$87),1,0))</f>
        <v>0</v>
      </c>
      <c r="E107" s="59">
        <f t="array" ref="E107">SUM(IF(($B$14:$B$32=$B107)*($D$14:$K$32=E$87),1,0))</f>
        <v>0</v>
      </c>
      <c r="F107" s="59">
        <f t="array" ref="F107">SUM(IF(($B$14:$B$32=$B107)*($D$14:$K$32=F$87),1,0))</f>
        <v>0</v>
      </c>
      <c r="G107" s="59">
        <f t="array" ref="G107">SUM(IF(($B$14:$B$32=$B107)*($D$14:$K$32=G$87),1,0))</f>
        <v>0</v>
      </c>
      <c r="H107" s="59">
        <f t="array" ref="H107">SUM(IF(($B$14:$B$32=$B107)*($D$14:$K$32=H$87),1,0))</f>
        <v>0</v>
      </c>
      <c r="I107" s="59">
        <f t="array" ref="I107">SUM(IF(($B$14:$B$32=$B107)*($D$14:$K$32=I$87),1,0))</f>
        <v>0</v>
      </c>
      <c r="J107" s="59">
        <f t="array" ref="J107">SUM(IF(($B$14:$B$32=$B107)*($D$14:$K$32=J$87),1,0))</f>
        <v>0</v>
      </c>
      <c r="K107" s="59">
        <f t="array" ref="K107">SUM(IF(($B$14:$B$32=$B107)*($D$14:$K$32=K$87),1,0))</f>
        <v>0</v>
      </c>
      <c r="L107" s="59">
        <f t="array" ref="L107">SUM(IF(($B$14:$B$32=$B107)*($D$14:$K$32=L$87),1,0))</f>
        <v>0</v>
      </c>
      <c r="M107" s="59">
        <f t="array" ref="M107">SUM(IF(($B$14:$B$32=$B107)*($D$14:$K$32=M$87),1,0))</f>
        <v>0</v>
      </c>
      <c r="N107" s="59">
        <f t="array" ref="N107">SUM(IF(($B$14:$B$32=$B107)*($D$14:$K$32=N$87),1,0))</f>
        <v>0</v>
      </c>
      <c r="O107" s="59">
        <f t="array" ref="O107">SUM(IF(($B$14:$B$32=$B107)*($D$14:$K$32=O$87),1,0))</f>
        <v>0</v>
      </c>
      <c r="P107" s="59">
        <f t="array" ref="P107">SUM(IF(($B$14:$B$32=$B107)*($D$14:$K$32=P$87),1,0))</f>
        <v>0</v>
      </c>
      <c r="Q107" s="59">
        <f t="array" ref="Q107">SUM(IF(($B$14:$B$32=$B107)*($D$14:$K$32=Q$87),1,0))</f>
        <v>0</v>
      </c>
      <c r="R107" s="59">
        <f t="array" ref="R107">SUM(IF(($B$14:$B$32=$B107)*($D$14:$K$32=R$87),1,0))</f>
        <v>0</v>
      </c>
      <c r="S107" s="59">
        <f t="array" ref="S107">SUM(IF(($B$14:$B$32=$B107)*($D$14:$K$32=S$87),1,0))</f>
        <v>0</v>
      </c>
      <c r="T107" s="59">
        <f t="array" ref="T107">SUM(IF(($B$14:$B$32=$B107)*($D$14:$K$32=T$87),1,0))</f>
        <v>0</v>
      </c>
      <c r="U107" s="59">
        <f t="array" ref="U107">SUM(IF(($B$14:$B$32=$B107)*($D$14:$K$32=U$87),1,0))</f>
        <v>0</v>
      </c>
      <c r="V107" s="59">
        <f t="array" ref="V107">SUM(IF(($B$14:$B$32=$B107)*($D$14:$K$32=V$87),1,0))</f>
        <v>0</v>
      </c>
      <c r="W107" s="64">
        <f t="shared" si="0"/>
        <v>0</v>
      </c>
    </row>
    <row r="108" spans="2:23" ht="23.25">
      <c r="B108" s="57" t="s">
        <v>16</v>
      </c>
      <c r="C108" s="59">
        <f t="array" ref="C108">SUM(IF(($B$14:$B$32=$B108)*($D$14:$K$32=C$87),1,0))</f>
        <v>0</v>
      </c>
      <c r="D108" s="59">
        <f t="array" ref="D108">SUM(IF(($B$14:$B$32=$B108)*($D$14:$K$32=D$87),1,0))</f>
        <v>0</v>
      </c>
      <c r="E108" s="59">
        <f t="array" ref="E108">SUM(IF(($B$14:$B$32=$B108)*($D$14:$K$32=E$87),1,0))</f>
        <v>0</v>
      </c>
      <c r="F108" s="59">
        <f t="array" ref="F108">SUM(IF(($B$14:$B$32=$B108)*($D$14:$K$32=F$87),1,0))</f>
        <v>0</v>
      </c>
      <c r="G108" s="59">
        <f t="array" ref="G108">SUM(IF(($B$14:$B$32=$B108)*($D$14:$K$32=G$87),1,0))</f>
        <v>0</v>
      </c>
      <c r="H108" s="59">
        <f t="array" ref="H108">SUM(IF(($B$14:$B$32=$B108)*($D$14:$K$32=H$87),1,0))</f>
        <v>0</v>
      </c>
      <c r="I108" s="59">
        <f t="array" ref="I108">SUM(IF(($B$14:$B$32=$B108)*($D$14:$K$32=I$87),1,0))</f>
        <v>0</v>
      </c>
      <c r="J108" s="59">
        <f t="array" ref="J108">SUM(IF(($B$14:$B$32=$B108)*($D$14:$K$32=J$87),1,0))</f>
        <v>0</v>
      </c>
      <c r="K108" s="59">
        <f t="array" ref="K108">SUM(IF(($B$14:$B$32=$B108)*($D$14:$K$32=K$87),1,0))</f>
        <v>0</v>
      </c>
      <c r="L108" s="59">
        <f t="array" ref="L108">SUM(IF(($B$14:$B$32=$B108)*($D$14:$K$32=L$87),1,0))</f>
        <v>0</v>
      </c>
      <c r="M108" s="59">
        <f t="array" ref="M108">SUM(IF(($B$14:$B$32=$B108)*($D$14:$K$32=M$87),1,0))</f>
        <v>0</v>
      </c>
      <c r="N108" s="59">
        <f t="array" ref="N108">SUM(IF(($B$14:$B$32=$B108)*($D$14:$K$32=N$87),1,0))</f>
        <v>0</v>
      </c>
      <c r="O108" s="59">
        <f t="array" ref="O108">SUM(IF(($B$14:$B$32=$B108)*($D$14:$K$32=O$87),1,0))</f>
        <v>0</v>
      </c>
      <c r="P108" s="59">
        <f t="array" ref="P108">SUM(IF(($B$14:$B$32=$B108)*($D$14:$K$32=P$87),1,0))</f>
        <v>0</v>
      </c>
      <c r="Q108" s="59">
        <f t="array" ref="Q108">SUM(IF(($B$14:$B$32=$B108)*($D$14:$K$32=Q$87),1,0))</f>
        <v>0</v>
      </c>
      <c r="R108" s="59">
        <f t="array" ref="R108">SUM(IF(($B$14:$B$32=$B108)*($D$14:$K$32=R$87),1,0))</f>
        <v>0</v>
      </c>
      <c r="S108" s="59">
        <f t="array" ref="S108">SUM(IF(($B$14:$B$32=$B108)*($D$14:$K$32=S$87),1,0))</f>
        <v>0</v>
      </c>
      <c r="T108" s="59">
        <f t="array" ref="T108">SUM(IF(($B$14:$B$32=$B108)*($D$14:$K$32=T$87),1,0))</f>
        <v>0</v>
      </c>
      <c r="U108" s="59">
        <f t="array" ref="U108">SUM(IF(($B$14:$B$32=$B108)*($D$14:$K$32=U$87),1,0))</f>
        <v>0</v>
      </c>
      <c r="V108" s="59">
        <f t="array" ref="V108">SUM(IF(($B$14:$B$32=$B108)*($D$14:$K$32=V$87),1,0))</f>
        <v>0</v>
      </c>
      <c r="W108" s="64">
        <f t="shared" si="0"/>
        <v>0</v>
      </c>
    </row>
    <row r="109" spans="2:23" ht="23.25">
      <c r="B109" s="57" t="s">
        <v>98</v>
      </c>
      <c r="C109" s="59">
        <f t="array" ref="C109">SUM(IF(($B$14:$B$32=$B109)*($D$14:$K$32=C$87),1,0))</f>
        <v>0</v>
      </c>
      <c r="D109" s="59">
        <f t="array" ref="D109">SUM(IF(($B$14:$B$32=$B109)*($D$14:$K$32=D$87),1,0))</f>
        <v>0</v>
      </c>
      <c r="E109" s="59">
        <f t="array" ref="E109">SUM(IF(($B$14:$B$32=$B109)*($D$14:$K$32=E$87),1,0))</f>
        <v>0</v>
      </c>
      <c r="F109" s="59">
        <f t="array" ref="F109">SUM(IF(($B$14:$B$32=$B109)*($D$14:$K$32=F$87),1,0))</f>
        <v>0</v>
      </c>
      <c r="G109" s="59">
        <f t="array" ref="G109">SUM(IF(($B$14:$B$32=$B109)*($D$14:$K$32=G$87),1,0))</f>
        <v>0</v>
      </c>
      <c r="H109" s="59">
        <f t="array" ref="H109">SUM(IF(($B$14:$B$32=$B109)*($D$14:$K$32=H$87),1,0))</f>
        <v>0</v>
      </c>
      <c r="I109" s="59">
        <f t="array" ref="I109">SUM(IF(($B$14:$B$32=$B109)*($D$14:$K$32=I$87),1,0))</f>
        <v>0</v>
      </c>
      <c r="J109" s="59">
        <f t="array" ref="J109">SUM(IF(($B$14:$B$32=$B109)*($D$14:$K$32=J$87),1,0))</f>
        <v>0</v>
      </c>
      <c r="K109" s="59">
        <f t="array" ref="K109">SUM(IF(($B$14:$B$32=$B109)*($D$14:$K$32=K$87),1,0))</f>
        <v>0</v>
      </c>
      <c r="L109" s="59">
        <f t="array" ref="L109">SUM(IF(($B$14:$B$32=$B109)*($D$14:$K$32=L$87),1,0))</f>
        <v>0</v>
      </c>
      <c r="M109" s="59">
        <f t="array" ref="M109">SUM(IF(($B$14:$B$32=$B109)*($D$14:$K$32=M$87),1,0))</f>
        <v>0</v>
      </c>
      <c r="N109" s="59">
        <f t="array" ref="N109">SUM(IF(($B$14:$B$32=$B109)*($D$14:$K$32=N$87),1,0))</f>
        <v>0</v>
      </c>
      <c r="O109" s="59">
        <f t="array" ref="O109">SUM(IF(($B$14:$B$32=$B109)*($D$14:$K$32=O$87),1,0))</f>
        <v>0</v>
      </c>
      <c r="P109" s="59">
        <f t="array" ref="P109">SUM(IF(($B$14:$B$32=$B109)*($D$14:$K$32=P$87),1,0))</f>
        <v>0</v>
      </c>
      <c r="Q109" s="59">
        <f t="array" ref="Q109">SUM(IF(($B$14:$B$32=$B109)*($D$14:$K$32=Q$87),1,0))</f>
        <v>0</v>
      </c>
      <c r="R109" s="59">
        <f t="array" ref="R109">SUM(IF(($B$14:$B$32=$B109)*($D$14:$K$32=R$87),1,0))</f>
        <v>0</v>
      </c>
      <c r="S109" s="59">
        <f t="array" ref="S109">SUM(IF(($B$14:$B$32=$B109)*($D$14:$K$32=S$87),1,0))</f>
        <v>0</v>
      </c>
      <c r="T109" s="59">
        <f t="array" ref="T109">SUM(IF(($B$14:$B$32=$B109)*($D$14:$K$32=T$87),1,0))</f>
        <v>0</v>
      </c>
      <c r="U109" s="59">
        <f t="array" ref="U109">SUM(IF(($B$14:$B$32=$B109)*($D$14:$K$32=U$87),1,0))</f>
        <v>0</v>
      </c>
      <c r="V109" s="59">
        <f t="array" ref="V109">SUM(IF(($B$14:$B$32=$B109)*($D$14:$K$32=V$87),1,0))</f>
        <v>0</v>
      </c>
      <c r="W109" s="64">
        <f t="shared" si="0"/>
        <v>0</v>
      </c>
    </row>
    <row r="110" spans="2:23" ht="23.25">
      <c r="B110" s="57" t="s">
        <v>9</v>
      </c>
      <c r="C110" s="59">
        <f t="array" ref="C110">SUM(IF(($B$14:$B$32=$B110)*($D$14:$K$32=C$87),1,0))</f>
        <v>0</v>
      </c>
      <c r="D110" s="59">
        <f t="array" ref="D110">SUM(IF(($B$14:$B$32=$B110)*($D$14:$K$32=D$87),1,0))</f>
        <v>0</v>
      </c>
      <c r="E110" s="59">
        <f t="array" ref="E110">SUM(IF(($B$14:$B$32=$B110)*($D$14:$K$32=E$87),1,0))</f>
        <v>0</v>
      </c>
      <c r="F110" s="59">
        <f t="array" ref="F110">SUM(IF(($B$14:$B$32=$B110)*($D$14:$K$32=F$87),1,0))</f>
        <v>0</v>
      </c>
      <c r="G110" s="59">
        <f t="array" ref="G110">SUM(IF(($B$14:$B$32=$B110)*($D$14:$K$32=G$87),1,0))</f>
        <v>0</v>
      </c>
      <c r="H110" s="59">
        <f t="array" ref="H110">SUM(IF(($B$14:$B$32=$B110)*($D$14:$K$32=H$87),1,0))</f>
        <v>0</v>
      </c>
      <c r="I110" s="59">
        <f t="array" ref="I110">SUM(IF(($B$14:$B$32=$B110)*($D$14:$K$32=I$87),1,0))</f>
        <v>0</v>
      </c>
      <c r="J110" s="59">
        <f t="array" ref="J110">SUM(IF(($B$14:$B$32=$B110)*($D$14:$K$32=J$87),1,0))</f>
        <v>0</v>
      </c>
      <c r="K110" s="59">
        <f t="array" ref="K110">SUM(IF(($B$14:$B$32=$B110)*($D$14:$K$32=K$87),1,0))</f>
        <v>0</v>
      </c>
      <c r="L110" s="59">
        <f t="array" ref="L110">SUM(IF(($B$14:$B$32=$B110)*($D$14:$K$32=L$87),1,0))</f>
        <v>0</v>
      </c>
      <c r="M110" s="59">
        <f t="array" ref="M110">SUM(IF(($B$14:$B$32=$B110)*($D$14:$K$32=M$87),1,0))</f>
        <v>0</v>
      </c>
      <c r="N110" s="59">
        <f t="array" ref="N110">SUM(IF(($B$14:$B$32=$B110)*($D$14:$K$32=N$87),1,0))</f>
        <v>0</v>
      </c>
      <c r="O110" s="59">
        <f t="array" ref="O110">SUM(IF(($B$14:$B$32=$B110)*($D$14:$K$32=O$87),1,0))</f>
        <v>0</v>
      </c>
      <c r="P110" s="59">
        <f t="array" ref="P110">SUM(IF(($B$14:$B$32=$B110)*($D$14:$K$32=P$87),1,0))</f>
        <v>0</v>
      </c>
      <c r="Q110" s="59">
        <f t="array" ref="Q110">SUM(IF(($B$14:$B$32=$B110)*($D$14:$K$32=Q$87),1,0))</f>
        <v>0</v>
      </c>
      <c r="R110" s="59">
        <f t="array" ref="R110">SUM(IF(($B$14:$B$32=$B110)*($D$14:$K$32=R$87),1,0))</f>
        <v>0</v>
      </c>
      <c r="S110" s="59">
        <f t="array" ref="S110">SUM(IF(($B$14:$B$32=$B110)*($D$14:$K$32=S$87),1,0))</f>
        <v>0</v>
      </c>
      <c r="T110" s="59">
        <f t="array" ref="T110">SUM(IF(($B$14:$B$32=$B110)*($D$14:$K$32=T$87),1,0))</f>
        <v>0</v>
      </c>
      <c r="U110" s="59">
        <f t="array" ref="U110">SUM(IF(($B$14:$B$32=$B110)*($D$14:$K$32=U$87),1,0))</f>
        <v>0</v>
      </c>
      <c r="V110" s="59">
        <f t="array" ref="V110">SUM(IF(($B$14:$B$32=$B110)*($D$14:$K$32=V$87),1,0))</f>
        <v>0</v>
      </c>
      <c r="W110" s="64">
        <f t="shared" si="0"/>
        <v>0</v>
      </c>
    </row>
    <row r="111" spans="2:23" ht="23.25">
      <c r="B111" s="57" t="s">
        <v>78</v>
      </c>
      <c r="C111" s="59">
        <f t="array" ref="C111">SUM(IF(($B$14:$B$32=$B111)*($D$14:$K$32=C$87),1,0))</f>
        <v>0</v>
      </c>
      <c r="D111" s="59">
        <f t="array" ref="D111">SUM(IF(($B$14:$B$32=$B111)*($D$14:$K$32=D$87),1,0))</f>
        <v>0</v>
      </c>
      <c r="E111" s="59">
        <f t="array" ref="E111">SUM(IF(($B$14:$B$32=$B111)*($D$14:$K$32=E$87),1,0))</f>
        <v>0</v>
      </c>
      <c r="F111" s="59">
        <f t="array" ref="F111">SUM(IF(($B$14:$B$32=$B111)*($D$14:$K$32=F$87),1,0))</f>
        <v>0</v>
      </c>
      <c r="G111" s="59">
        <f t="array" ref="G111">SUM(IF(($B$14:$B$32=$B111)*($D$14:$K$32=G$87),1,0))</f>
        <v>0</v>
      </c>
      <c r="H111" s="59">
        <f t="array" ref="H111">SUM(IF(($B$14:$B$32=$B111)*($D$14:$K$32=H$87),1,0))</f>
        <v>0</v>
      </c>
      <c r="I111" s="59">
        <f t="array" ref="I111">SUM(IF(($B$14:$B$32=$B111)*($D$14:$K$32=I$87),1,0))</f>
        <v>0</v>
      </c>
      <c r="J111" s="59">
        <f t="array" ref="J111">SUM(IF(($B$14:$B$32=$B111)*($D$14:$K$32=J$87),1,0))</f>
        <v>0</v>
      </c>
      <c r="K111" s="59">
        <f t="array" ref="K111">SUM(IF(($B$14:$B$32=$B111)*($D$14:$K$32=K$87),1,0))</f>
        <v>0</v>
      </c>
      <c r="L111" s="59">
        <f t="array" ref="L111">SUM(IF(($B$14:$B$32=$B111)*($D$14:$K$32=L$87),1,0))</f>
        <v>0</v>
      </c>
      <c r="M111" s="59">
        <f t="array" ref="M111">SUM(IF(($B$14:$B$32=$B111)*($D$14:$K$32=M$87),1,0))</f>
        <v>0</v>
      </c>
      <c r="N111" s="59">
        <f t="array" ref="N111">SUM(IF(($B$14:$B$32=$B111)*($D$14:$K$32=N$87),1,0))</f>
        <v>0</v>
      </c>
      <c r="O111" s="59">
        <f t="array" ref="O111">SUM(IF(($B$14:$B$32=$B111)*($D$14:$K$32=O$87),1,0))</f>
        <v>0</v>
      </c>
      <c r="P111" s="59">
        <f t="array" ref="P111">SUM(IF(($B$14:$B$32=$B111)*($D$14:$K$32=P$87),1,0))</f>
        <v>0</v>
      </c>
      <c r="Q111" s="59">
        <f t="array" ref="Q111">SUM(IF(($B$14:$B$32=$B111)*($D$14:$K$32=Q$87),1,0))</f>
        <v>0</v>
      </c>
      <c r="R111" s="59">
        <f t="array" ref="R111">SUM(IF(($B$14:$B$32=$B111)*($D$14:$K$32=R$87),1,0))</f>
        <v>0</v>
      </c>
      <c r="S111" s="59">
        <f t="array" ref="S111">SUM(IF(($B$14:$B$32=$B111)*($D$14:$K$32=S$87),1,0))</f>
        <v>0</v>
      </c>
      <c r="T111" s="59">
        <f t="array" ref="T111">SUM(IF(($B$14:$B$32=$B111)*($D$14:$K$32=T$87),1,0))</f>
        <v>0</v>
      </c>
      <c r="U111" s="59">
        <f t="array" ref="U111">SUM(IF(($B$14:$B$32=$B111)*($D$14:$K$32=U$87),1,0))</f>
        <v>0</v>
      </c>
      <c r="V111" s="59">
        <f t="array" ref="V111">SUM(IF(($B$14:$B$32=$B111)*($D$14:$K$32=V$87),1,0))</f>
        <v>0</v>
      </c>
      <c r="W111" s="64">
        <f t="shared" si="0"/>
        <v>0</v>
      </c>
    </row>
    <row r="112" spans="2:23" ht="23.25">
      <c r="B112" s="57" t="s">
        <v>79</v>
      </c>
      <c r="C112" s="59">
        <f t="array" ref="C112">SUM(IF(($B$14:$B$32=$B112)*($D$14:$K$32=C$87),1,0))</f>
        <v>0</v>
      </c>
      <c r="D112" s="59">
        <f t="array" ref="D112">SUM(IF(($B$14:$B$32=$B112)*($D$14:$K$32=D$87),1,0))</f>
        <v>0</v>
      </c>
      <c r="E112" s="59">
        <f t="array" ref="E112">SUM(IF(($B$14:$B$32=$B112)*($D$14:$K$32=E$87),1,0))</f>
        <v>0</v>
      </c>
      <c r="F112" s="59">
        <f t="array" ref="F112">SUM(IF(($B$14:$B$32=$B112)*($D$14:$K$32=F$87),1,0))</f>
        <v>0</v>
      </c>
      <c r="G112" s="59">
        <f t="array" ref="G112">SUM(IF(($B$14:$B$32=$B112)*($D$14:$K$32=G$87),1,0))</f>
        <v>0</v>
      </c>
      <c r="H112" s="59">
        <f t="array" ref="H112">SUM(IF(($B$14:$B$32=$B112)*($D$14:$K$32=H$87),1,0))</f>
        <v>0</v>
      </c>
      <c r="I112" s="59">
        <f t="array" ref="I112">SUM(IF(($B$14:$B$32=$B112)*($D$14:$K$32=I$87),1,0))</f>
        <v>0</v>
      </c>
      <c r="J112" s="59">
        <f t="array" ref="J112">SUM(IF(($B$14:$B$32=$B112)*($D$14:$K$32=J$87),1,0))</f>
        <v>0</v>
      </c>
      <c r="K112" s="59">
        <f t="array" ref="K112">SUM(IF(($B$14:$B$32=$B112)*($D$14:$K$32=K$87),1,0))</f>
        <v>0</v>
      </c>
      <c r="L112" s="59">
        <f t="array" ref="L112">SUM(IF(($B$14:$B$32=$B112)*($D$14:$K$32=L$87),1,0))</f>
        <v>0</v>
      </c>
      <c r="M112" s="59">
        <f t="array" ref="M112">SUM(IF(($B$14:$B$32=$B112)*($D$14:$K$32=M$87),1,0))</f>
        <v>0</v>
      </c>
      <c r="N112" s="59">
        <f t="array" ref="N112">SUM(IF(($B$14:$B$32=$B112)*($D$14:$K$32=N$87),1,0))</f>
        <v>0</v>
      </c>
      <c r="O112" s="59">
        <f t="array" ref="O112">SUM(IF(($B$14:$B$32=$B112)*($D$14:$K$32=O$87),1,0))</f>
        <v>0</v>
      </c>
      <c r="P112" s="59">
        <f t="array" ref="P112">SUM(IF(($B$14:$B$32=$B112)*($D$14:$K$32=P$87),1,0))</f>
        <v>0</v>
      </c>
      <c r="Q112" s="59">
        <f t="array" ref="Q112">SUM(IF(($B$14:$B$32=$B112)*($D$14:$K$32=Q$87),1,0))</f>
        <v>0</v>
      </c>
      <c r="R112" s="59">
        <f t="array" ref="R112">SUM(IF(($B$14:$B$32=$B112)*($D$14:$K$32=R$87),1,0))</f>
        <v>0</v>
      </c>
      <c r="S112" s="59">
        <f t="array" ref="S112">SUM(IF(($B$14:$B$32=$B112)*($D$14:$K$32=S$87),1,0))</f>
        <v>0</v>
      </c>
      <c r="T112" s="59">
        <f t="array" ref="T112">SUM(IF(($B$14:$B$32=$B112)*($D$14:$K$32=T$87),1,0))</f>
        <v>0</v>
      </c>
      <c r="U112" s="59">
        <f t="array" ref="U112">SUM(IF(($B$14:$B$32=$B112)*($D$14:$K$32=U$87),1,0))</f>
        <v>0</v>
      </c>
      <c r="V112" s="59">
        <f t="array" ref="V112">SUM(IF(($B$14:$B$32=$B112)*($D$14:$K$32=V$87),1,0))</f>
        <v>0</v>
      </c>
      <c r="W112" s="64">
        <f t="shared" si="0"/>
        <v>0</v>
      </c>
    </row>
    <row r="113" spans="2:23" ht="23.25">
      <c r="B113" s="57" t="s">
        <v>73</v>
      </c>
      <c r="C113" s="59">
        <f t="array" ref="C113">SUM(IF(($B$14:$B$32=$B113)*($D$14:$K$32=C$87),1,0))</f>
        <v>0</v>
      </c>
      <c r="D113" s="59">
        <f t="array" ref="D113">SUM(IF(($B$14:$B$32=$B113)*($D$14:$K$32=D$87),1,0))</f>
        <v>0</v>
      </c>
      <c r="E113" s="59">
        <f t="array" ref="E113">SUM(IF(($B$14:$B$32=$B113)*($D$14:$K$32=E$87),1,0))</f>
        <v>0</v>
      </c>
      <c r="F113" s="59">
        <f t="array" ref="F113">SUM(IF(($B$14:$B$32=$B113)*($D$14:$K$32=F$87),1,0))</f>
        <v>0</v>
      </c>
      <c r="G113" s="59">
        <f t="array" ref="G113">SUM(IF(($B$14:$B$32=$B113)*($D$14:$K$32=G$87),1,0))</f>
        <v>0</v>
      </c>
      <c r="H113" s="59">
        <f t="array" ref="H113">SUM(IF(($B$14:$B$32=$B113)*($D$14:$K$32=H$87),1,0))</f>
        <v>0</v>
      </c>
      <c r="I113" s="59">
        <f t="array" ref="I113">SUM(IF(($B$14:$B$32=$B113)*($D$14:$K$32=I$87),1,0))</f>
        <v>0</v>
      </c>
      <c r="J113" s="59">
        <f t="array" ref="J113">SUM(IF(($B$14:$B$32=$B113)*($D$14:$K$32=J$87),1,0))</f>
        <v>0</v>
      </c>
      <c r="K113" s="59">
        <f t="array" ref="K113">SUM(IF(($B$14:$B$32=$B113)*($D$14:$K$32=K$87),1,0))</f>
        <v>0</v>
      </c>
      <c r="L113" s="59">
        <f t="array" ref="L113">SUM(IF(($B$14:$B$32=$B113)*($D$14:$K$32=L$87),1,0))</f>
        <v>0</v>
      </c>
      <c r="M113" s="59">
        <f t="array" ref="M113">SUM(IF(($B$14:$B$32=$B113)*($D$14:$K$32=M$87),1,0))</f>
        <v>0</v>
      </c>
      <c r="N113" s="59">
        <f t="array" ref="N113">SUM(IF(($B$14:$B$32=$B113)*($D$14:$K$32=N$87),1,0))</f>
        <v>0</v>
      </c>
      <c r="O113" s="59">
        <f t="array" ref="O113">SUM(IF(($B$14:$B$32=$B113)*($D$14:$K$32=O$87),1,0))</f>
        <v>0</v>
      </c>
      <c r="P113" s="59">
        <f t="array" ref="P113">SUM(IF(($B$14:$B$32=$B113)*($D$14:$K$32=P$87),1,0))</f>
        <v>0</v>
      </c>
      <c r="Q113" s="59">
        <f t="array" ref="Q113">SUM(IF(($B$14:$B$32=$B113)*($D$14:$K$32=Q$87),1,0))</f>
        <v>0</v>
      </c>
      <c r="R113" s="59">
        <f t="array" ref="R113">SUM(IF(($B$14:$B$32=$B113)*($D$14:$K$32=R$87),1,0))</f>
        <v>0</v>
      </c>
      <c r="S113" s="59">
        <f t="array" ref="S113">SUM(IF(($B$14:$B$32=$B113)*($D$14:$K$32=S$87),1,0))</f>
        <v>0</v>
      </c>
      <c r="T113" s="59">
        <f t="array" ref="T113">SUM(IF(($B$14:$B$32=$B113)*($D$14:$K$32=T$87),1,0))</f>
        <v>0</v>
      </c>
      <c r="U113" s="59">
        <f t="array" ref="U113">SUM(IF(($B$14:$B$32=$B113)*($D$14:$K$32=U$87),1,0))</f>
        <v>0</v>
      </c>
      <c r="V113" s="59">
        <f t="array" ref="V113">SUM(IF(($B$14:$B$32=$B113)*($D$14:$K$32=V$87),1,0))</f>
        <v>0</v>
      </c>
      <c r="W113" s="64">
        <f t="shared" si="0"/>
        <v>0</v>
      </c>
    </row>
    <row r="114" spans="2:23" ht="23.25">
      <c r="B114" s="57" t="s">
        <v>74</v>
      </c>
      <c r="C114" s="59">
        <f t="array" ref="C114">SUM(IF(($B$14:$B$32=$B114)*($D$14:$K$32=C$87),1,0))</f>
        <v>0</v>
      </c>
      <c r="D114" s="59">
        <f t="array" ref="D114">SUM(IF(($B$14:$B$32=$B114)*($D$14:$K$32=D$87),1,0))</f>
        <v>0</v>
      </c>
      <c r="E114" s="59">
        <f t="array" ref="E114">SUM(IF(($B$14:$B$32=$B114)*($D$14:$K$32=E$87),1,0))</f>
        <v>0</v>
      </c>
      <c r="F114" s="59">
        <f t="array" ref="F114">SUM(IF(($B$14:$B$32=$B114)*($D$14:$K$32=F$87),1,0))</f>
        <v>0</v>
      </c>
      <c r="G114" s="59">
        <f t="array" ref="G114">SUM(IF(($B$14:$B$32=$B114)*($D$14:$K$32=G$87),1,0))</f>
        <v>0</v>
      </c>
      <c r="H114" s="59">
        <f t="array" ref="H114">SUM(IF(($B$14:$B$32=$B114)*($D$14:$K$32=H$87),1,0))</f>
        <v>0</v>
      </c>
      <c r="I114" s="59">
        <f t="array" ref="I114">SUM(IF(($B$14:$B$32=$B114)*($D$14:$K$32=I$87),1,0))</f>
        <v>0</v>
      </c>
      <c r="J114" s="59">
        <f t="array" ref="J114">SUM(IF(($B$14:$B$32=$B114)*($D$14:$K$32=J$87),1,0))</f>
        <v>0</v>
      </c>
      <c r="K114" s="59">
        <f t="array" ref="K114">SUM(IF(($B$14:$B$32=$B114)*($D$14:$K$32=K$87),1,0))</f>
        <v>0</v>
      </c>
      <c r="L114" s="59">
        <f t="array" ref="L114">SUM(IF(($B$14:$B$32=$B114)*($D$14:$K$32=L$87),1,0))</f>
        <v>0</v>
      </c>
      <c r="M114" s="59">
        <f t="array" ref="M114">SUM(IF(($B$14:$B$32=$B114)*($D$14:$K$32=M$87),1,0))</f>
        <v>0</v>
      </c>
      <c r="N114" s="59">
        <f t="array" ref="N114">SUM(IF(($B$14:$B$32=$B114)*($D$14:$K$32=N$87),1,0))</f>
        <v>0</v>
      </c>
      <c r="O114" s="59">
        <f t="array" ref="O114">SUM(IF(($B$14:$B$32=$B114)*($D$14:$K$32=O$87),1,0))</f>
        <v>0</v>
      </c>
      <c r="P114" s="59">
        <f t="array" ref="P114">SUM(IF(($B$14:$B$32=$B114)*($D$14:$K$32=P$87),1,0))</f>
        <v>0</v>
      </c>
      <c r="Q114" s="59">
        <f t="array" ref="Q114">SUM(IF(($B$14:$B$32=$B114)*($D$14:$K$32=Q$87),1,0))</f>
        <v>0</v>
      </c>
      <c r="R114" s="59">
        <f t="array" ref="R114">SUM(IF(($B$14:$B$32=$B114)*($D$14:$K$32=R$87),1,0))</f>
        <v>0</v>
      </c>
      <c r="S114" s="59">
        <f t="array" ref="S114">SUM(IF(($B$14:$B$32=$B114)*($D$14:$K$32=S$87),1,0))</f>
        <v>0</v>
      </c>
      <c r="T114" s="59">
        <f t="array" ref="T114">SUM(IF(($B$14:$B$32=$B114)*($D$14:$K$32=T$87),1,0))</f>
        <v>0</v>
      </c>
      <c r="U114" s="59">
        <f t="array" ref="U114">SUM(IF(($B$14:$B$32=$B114)*($D$14:$K$32=U$87),1,0))</f>
        <v>0</v>
      </c>
      <c r="V114" s="59">
        <f t="array" ref="V114">SUM(IF(($B$14:$B$32=$B114)*($D$14:$K$32=V$87),1,0))</f>
        <v>0</v>
      </c>
      <c r="W114" s="64">
        <f t="shared" si="0"/>
        <v>0</v>
      </c>
    </row>
    <row r="115" spans="2:23" ht="23.25">
      <c r="B115" s="57" t="s">
        <v>21</v>
      </c>
      <c r="C115" s="59">
        <f t="array" ref="C115">SUM(IF(($B$14:$B$32=$B115)*($D$14:$K$32=C$87),1,0))</f>
        <v>0</v>
      </c>
      <c r="D115" s="59">
        <f t="array" ref="D115">SUM(IF(($B$14:$B$32=$B115)*($D$14:$K$32=D$87),1,0))</f>
        <v>0</v>
      </c>
      <c r="E115" s="59">
        <f t="array" ref="E115">SUM(IF(($B$14:$B$32=$B115)*($D$14:$K$32=E$87),1,0))</f>
        <v>0</v>
      </c>
      <c r="F115" s="59">
        <f t="array" ref="F115">SUM(IF(($B$14:$B$32=$B115)*($D$14:$K$32=F$87),1,0))</f>
        <v>0</v>
      </c>
      <c r="G115" s="59">
        <f t="array" ref="G115">SUM(IF(($B$14:$B$32=$B115)*($D$14:$K$32=G$87),1,0))</f>
        <v>0</v>
      </c>
      <c r="H115" s="59">
        <f t="array" ref="H115">SUM(IF(($B$14:$B$32=$B115)*($D$14:$K$32=H$87),1,0))</f>
        <v>0</v>
      </c>
      <c r="I115" s="59">
        <f t="array" ref="I115">SUM(IF(($B$14:$B$32=$B115)*($D$14:$K$32=I$87),1,0))</f>
        <v>0</v>
      </c>
      <c r="J115" s="59">
        <f t="array" ref="J115">SUM(IF(($B$14:$B$32=$B115)*($D$14:$K$32=J$87),1,0))</f>
        <v>0</v>
      </c>
      <c r="K115" s="59">
        <f t="array" ref="K115">SUM(IF(($B$14:$B$32=$B115)*($D$14:$K$32=K$87),1,0))</f>
        <v>0</v>
      </c>
      <c r="L115" s="59">
        <f t="array" ref="L115">SUM(IF(($B$14:$B$32=$B115)*($D$14:$K$32=L$87),1,0))</f>
        <v>0</v>
      </c>
      <c r="M115" s="59">
        <f t="array" ref="M115">SUM(IF(($B$14:$B$32=$B115)*($D$14:$K$32=M$87),1,0))</f>
        <v>0</v>
      </c>
      <c r="N115" s="59">
        <f t="array" ref="N115">SUM(IF(($B$14:$B$32=$B115)*($D$14:$K$32=N$87),1,0))</f>
        <v>0</v>
      </c>
      <c r="O115" s="59">
        <f t="array" ref="O115">SUM(IF(($B$14:$B$32=$B115)*($D$14:$K$32=O$87),1,0))</f>
        <v>0</v>
      </c>
      <c r="P115" s="59">
        <f t="array" ref="P115">SUM(IF(($B$14:$B$32=$B115)*($D$14:$K$32=P$87),1,0))</f>
        <v>0</v>
      </c>
      <c r="Q115" s="59">
        <f t="array" ref="Q115">SUM(IF(($B$14:$B$32=$B115)*($D$14:$K$32=Q$87),1,0))</f>
        <v>0</v>
      </c>
      <c r="R115" s="59">
        <f t="array" ref="R115">SUM(IF(($B$14:$B$32=$B115)*($D$14:$K$32=R$87),1,0))</f>
        <v>0</v>
      </c>
      <c r="S115" s="59">
        <f t="array" ref="S115">SUM(IF(($B$14:$B$32=$B115)*($D$14:$K$32=S$87),1,0))</f>
        <v>0</v>
      </c>
      <c r="T115" s="59">
        <f t="array" ref="T115">SUM(IF(($B$14:$B$32=$B115)*($D$14:$K$32=T$87),1,0))</f>
        <v>0</v>
      </c>
      <c r="U115" s="59">
        <f t="array" ref="U115">SUM(IF(($B$14:$B$32=$B115)*($D$14:$K$32=U$87),1,0))</f>
        <v>0</v>
      </c>
      <c r="V115" s="59">
        <f t="array" ref="V115">SUM(IF(($B$14:$B$32=$B115)*($D$14:$K$32=V$87),1,0))</f>
        <v>0</v>
      </c>
      <c r="W115" s="64">
        <f t="shared" si="0"/>
        <v>0</v>
      </c>
    </row>
    <row r="116" spans="2:23" ht="23.25">
      <c r="B116" s="57" t="s">
        <v>24</v>
      </c>
      <c r="C116" s="59">
        <f t="array" ref="C116">SUM(IF(($B$14:$B$32=$B116)*($D$14:$K$32=C$87),1,0))</f>
        <v>0</v>
      </c>
      <c r="D116" s="59">
        <f t="array" ref="D116">SUM(IF(($B$14:$B$32=$B116)*($D$14:$K$32=D$87),1,0))</f>
        <v>0</v>
      </c>
      <c r="E116" s="59">
        <f t="array" ref="E116">SUM(IF(($B$14:$B$32=$B116)*($D$14:$K$32=E$87),1,0))</f>
        <v>0</v>
      </c>
      <c r="F116" s="59">
        <f t="array" ref="F116">SUM(IF(($B$14:$B$32=$B116)*($D$14:$K$32=F$87),1,0))</f>
        <v>0</v>
      </c>
      <c r="G116" s="59">
        <f t="array" ref="G116">SUM(IF(($B$14:$B$32=$B116)*($D$14:$K$32=G$87),1,0))</f>
        <v>0</v>
      </c>
      <c r="H116" s="59">
        <f t="array" ref="H116">SUM(IF(($B$14:$B$32=$B116)*($D$14:$K$32=H$87),1,0))</f>
        <v>0</v>
      </c>
      <c r="I116" s="59">
        <f t="array" ref="I116">SUM(IF(($B$14:$B$32=$B116)*($D$14:$K$32=I$87),1,0))</f>
        <v>0</v>
      </c>
      <c r="J116" s="59">
        <f t="array" ref="J116">SUM(IF(($B$14:$B$32=$B116)*($D$14:$K$32=J$87),1,0))</f>
        <v>0</v>
      </c>
      <c r="K116" s="59">
        <f t="array" ref="K116">SUM(IF(($B$14:$B$32=$B116)*($D$14:$K$32=K$87),1,0))</f>
        <v>0</v>
      </c>
      <c r="L116" s="59">
        <f t="array" ref="L116">SUM(IF(($B$14:$B$32=$B116)*($D$14:$K$32=L$87),1,0))</f>
        <v>0</v>
      </c>
      <c r="M116" s="59">
        <f t="array" ref="M116">SUM(IF(($B$14:$B$32=$B116)*($D$14:$K$32=M$87),1,0))</f>
        <v>0</v>
      </c>
      <c r="N116" s="59">
        <f t="array" ref="N116">SUM(IF(($B$14:$B$32=$B116)*($D$14:$K$32=N$87),1,0))</f>
        <v>0</v>
      </c>
      <c r="O116" s="59">
        <f t="array" ref="O116">SUM(IF(($B$14:$B$32=$B116)*($D$14:$K$32=O$87),1,0))</f>
        <v>0</v>
      </c>
      <c r="P116" s="59">
        <f t="array" ref="P116">SUM(IF(($B$14:$B$32=$B116)*($D$14:$K$32=P$87),1,0))</f>
        <v>0</v>
      </c>
      <c r="Q116" s="59">
        <f t="array" ref="Q116">SUM(IF(($B$14:$B$32=$B116)*($D$14:$K$32=Q$87),1,0))</f>
        <v>0</v>
      </c>
      <c r="R116" s="59">
        <f t="array" ref="R116">SUM(IF(($B$14:$B$32=$B116)*($D$14:$K$32=R$87),1,0))</f>
        <v>0</v>
      </c>
      <c r="S116" s="59">
        <f t="array" ref="S116">SUM(IF(($B$14:$B$32=$B116)*($D$14:$K$32=S$87),1,0))</f>
        <v>0</v>
      </c>
      <c r="T116" s="59">
        <f t="array" ref="T116">SUM(IF(($B$14:$B$32=$B116)*($D$14:$K$32=T$87),1,0))</f>
        <v>0</v>
      </c>
      <c r="U116" s="59">
        <f t="array" ref="U116">SUM(IF(($B$14:$B$32=$B116)*($D$14:$K$32=U$87),1,0))</f>
        <v>0</v>
      </c>
      <c r="V116" s="59">
        <f t="array" ref="V116">SUM(IF(($B$14:$B$32=$B116)*($D$14:$K$32=V$87),1,0))</f>
        <v>0</v>
      </c>
      <c r="W116" s="64">
        <f t="shared" si="0"/>
        <v>0</v>
      </c>
    </row>
    <row r="117" spans="2:23" ht="23.25">
      <c r="B117" s="57" t="s">
        <v>114</v>
      </c>
      <c r="C117" s="59">
        <f t="array" ref="C117">SUM(IF(($B$14:$B$32=$B117)*($D$14:$K$32=C$87),1,0))</f>
        <v>0</v>
      </c>
      <c r="D117" s="59">
        <f t="array" ref="D117">SUM(IF(($B$14:$B$32=$B117)*($D$14:$K$32=D$87),1,0))</f>
        <v>0</v>
      </c>
      <c r="E117" s="59">
        <f t="array" ref="E117">SUM(IF(($B$14:$B$32=$B117)*($D$14:$K$32=E$87),1,0))</f>
        <v>0</v>
      </c>
      <c r="F117" s="59">
        <f t="array" ref="F117">SUM(IF(($B$14:$B$32=$B117)*($D$14:$K$32=F$87),1,0))</f>
        <v>0</v>
      </c>
      <c r="G117" s="59">
        <f t="array" ref="G117">SUM(IF(($B$14:$B$32=$B117)*($D$14:$K$32=G$87),1,0))</f>
        <v>0</v>
      </c>
      <c r="H117" s="59">
        <f t="array" ref="H117">SUM(IF(($B$14:$B$32=$B117)*($D$14:$K$32=H$87),1,0))</f>
        <v>0</v>
      </c>
      <c r="I117" s="59">
        <f t="array" ref="I117">SUM(IF(($B$14:$B$32=$B117)*($D$14:$K$32=I$87),1,0))</f>
        <v>0</v>
      </c>
      <c r="J117" s="59">
        <f t="array" ref="J117">SUM(IF(($B$14:$B$32=$B117)*($D$14:$K$32=J$87),1,0))</f>
        <v>0</v>
      </c>
      <c r="K117" s="59">
        <f t="array" ref="K117">SUM(IF(($B$14:$B$32=$B117)*($D$14:$K$32=K$87),1,0))</f>
        <v>0</v>
      </c>
      <c r="L117" s="59">
        <f t="array" ref="L117">SUM(IF(($B$14:$B$32=$B117)*($D$14:$K$32=L$87),1,0))</f>
        <v>0</v>
      </c>
      <c r="M117" s="59">
        <f t="array" ref="M117">SUM(IF(($B$14:$B$32=$B117)*($D$14:$K$32=M$87),1,0))</f>
        <v>0</v>
      </c>
      <c r="N117" s="59">
        <f t="array" ref="N117">SUM(IF(($B$14:$B$32=$B117)*($D$14:$K$32=N$87),1,0))</f>
        <v>0</v>
      </c>
      <c r="O117" s="59">
        <f t="array" ref="O117">SUM(IF(($B$14:$B$32=$B117)*($D$14:$K$32=O$87),1,0))</f>
        <v>0</v>
      </c>
      <c r="P117" s="59">
        <f t="array" ref="P117">SUM(IF(($B$14:$B$32=$B117)*($D$14:$K$32=P$87),1,0))</f>
        <v>0</v>
      </c>
      <c r="Q117" s="59">
        <f t="array" ref="Q117">SUM(IF(($B$14:$B$32=$B117)*($D$14:$K$32=Q$87),1,0))</f>
        <v>0</v>
      </c>
      <c r="R117" s="59">
        <f t="array" ref="R117">SUM(IF(($B$14:$B$32=$B117)*($D$14:$K$32=R$87),1,0))</f>
        <v>0</v>
      </c>
      <c r="S117" s="59">
        <f t="array" ref="S117">SUM(IF(($B$14:$B$32=$B117)*($D$14:$K$32=S$87),1,0))</f>
        <v>0</v>
      </c>
      <c r="T117" s="59">
        <f t="array" ref="T117">SUM(IF(($B$14:$B$32=$B117)*($D$14:$K$32=T$87),1,0))</f>
        <v>0</v>
      </c>
      <c r="U117" s="59">
        <f t="array" ref="U117">SUM(IF(($B$14:$B$32=$B117)*($D$14:$K$32=U$87),1,0))</f>
        <v>0</v>
      </c>
      <c r="V117" s="59">
        <f t="array" ref="V117">SUM(IF(($B$14:$B$32=$B117)*($D$14:$K$32=V$87),1,0))</f>
        <v>0</v>
      </c>
      <c r="W117" s="64">
        <f t="shared" si="0"/>
        <v>0</v>
      </c>
    </row>
    <row r="118" spans="2:23" ht="23.25">
      <c r="B118" s="57" t="s">
        <v>113</v>
      </c>
      <c r="C118" s="59">
        <f t="array" ref="C118">SUM(IF(($B$14:$B$32=$B118)*($D$14:$K$32=C$87),1,0))</f>
        <v>0</v>
      </c>
      <c r="D118" s="59">
        <f t="array" ref="D118">SUM(IF(($B$14:$B$32=$B118)*($D$14:$K$32=D$87),1,0))</f>
        <v>0</v>
      </c>
      <c r="E118" s="59">
        <f t="array" ref="E118">SUM(IF(($B$14:$B$32=$B118)*($D$14:$K$32=E$87),1,0))</f>
        <v>0</v>
      </c>
      <c r="F118" s="59">
        <f t="array" ref="F118">SUM(IF(($B$14:$B$32=$B118)*($D$14:$K$32=F$87),1,0))</f>
        <v>0</v>
      </c>
      <c r="G118" s="59">
        <f t="array" ref="G118">SUM(IF(($B$14:$B$32=$B118)*($D$14:$K$32=G$87),1,0))</f>
        <v>0</v>
      </c>
      <c r="H118" s="59">
        <f t="array" ref="H118">SUM(IF(($B$14:$B$32=$B118)*($D$14:$K$32=H$87),1,0))</f>
        <v>0</v>
      </c>
      <c r="I118" s="59">
        <f t="array" ref="I118">SUM(IF(($B$14:$B$32=$B118)*($D$14:$K$32=I$87),1,0))</f>
        <v>0</v>
      </c>
      <c r="J118" s="59">
        <f t="array" ref="J118">SUM(IF(($B$14:$B$32=$B118)*($D$14:$K$32=J$87),1,0))</f>
        <v>0</v>
      </c>
      <c r="K118" s="59">
        <f t="array" ref="K118">SUM(IF(($B$14:$B$32=$B118)*($D$14:$K$32=K$87),1,0))</f>
        <v>0</v>
      </c>
      <c r="L118" s="59">
        <f t="array" ref="L118">SUM(IF(($B$14:$B$32=$B118)*($D$14:$K$32=L$87),1,0))</f>
        <v>0</v>
      </c>
      <c r="M118" s="59">
        <f t="array" ref="M118">SUM(IF(($B$14:$B$32=$B118)*($D$14:$K$32=M$87),1,0))</f>
        <v>0</v>
      </c>
      <c r="N118" s="59">
        <f t="array" ref="N118">SUM(IF(($B$14:$B$32=$B118)*($D$14:$K$32=N$87),1,0))</f>
        <v>0</v>
      </c>
      <c r="O118" s="59">
        <f t="array" ref="O118">SUM(IF(($B$14:$B$32=$B118)*($D$14:$K$32=O$87),1,0))</f>
        <v>0</v>
      </c>
      <c r="P118" s="59">
        <f t="array" ref="P118">SUM(IF(($B$14:$B$32=$B118)*($D$14:$K$32=P$87),1,0))</f>
        <v>0</v>
      </c>
      <c r="Q118" s="59">
        <f t="array" ref="Q118">SUM(IF(($B$14:$B$32=$B118)*($D$14:$K$32=Q$87),1,0))</f>
        <v>0</v>
      </c>
      <c r="R118" s="59">
        <f t="array" ref="R118">SUM(IF(($B$14:$B$32=$B118)*($D$14:$K$32=R$87),1,0))</f>
        <v>0</v>
      </c>
      <c r="S118" s="59">
        <f t="array" ref="S118">SUM(IF(($B$14:$B$32=$B118)*($D$14:$K$32=S$87),1,0))</f>
        <v>0</v>
      </c>
      <c r="T118" s="59">
        <f t="array" ref="T118">SUM(IF(($B$14:$B$32=$B118)*($D$14:$K$32=T$87),1,0))</f>
        <v>0</v>
      </c>
      <c r="U118" s="59">
        <f t="array" ref="U118">SUM(IF(($B$14:$B$32=$B118)*($D$14:$K$32=U$87),1,0))</f>
        <v>0</v>
      </c>
      <c r="V118" s="59">
        <f t="array" ref="V118">SUM(IF(($B$14:$B$32=$B118)*($D$14:$K$32=V$87),1,0))</f>
        <v>0</v>
      </c>
      <c r="W118" s="64">
        <f t="shared" si="0"/>
        <v>0</v>
      </c>
    </row>
    <row r="119" spans="2:23" ht="23.25">
      <c r="B119" s="57" t="s">
        <v>112</v>
      </c>
      <c r="C119" s="59">
        <f t="array" ref="C119">SUM(IF(($B$14:$B$32=$B119)*($D$14:$K$32=C$87),1,0))</f>
        <v>0</v>
      </c>
      <c r="D119" s="59">
        <f t="array" ref="D119">SUM(IF(($B$14:$B$32=$B119)*($D$14:$K$32=D$87),1,0))</f>
        <v>0</v>
      </c>
      <c r="E119" s="59">
        <f t="array" ref="E119">SUM(IF(($B$14:$B$32=$B119)*($D$14:$K$32=E$87),1,0))</f>
        <v>0</v>
      </c>
      <c r="F119" s="59">
        <f t="array" ref="F119">SUM(IF(($B$14:$B$32=$B119)*($D$14:$K$32=F$87),1,0))</f>
        <v>0</v>
      </c>
      <c r="G119" s="59">
        <f t="array" ref="G119">SUM(IF(($B$14:$B$32=$B119)*($D$14:$K$32=G$87),1,0))</f>
        <v>0</v>
      </c>
      <c r="H119" s="59">
        <f t="array" ref="H119">SUM(IF(($B$14:$B$32=$B119)*($D$14:$K$32=H$87),1,0))</f>
        <v>0</v>
      </c>
      <c r="I119" s="59">
        <f t="array" ref="I119">SUM(IF(($B$14:$B$32=$B119)*($D$14:$K$32=I$87),1,0))</f>
        <v>0</v>
      </c>
      <c r="J119" s="59">
        <f t="array" ref="J119">SUM(IF(($B$14:$B$32=$B119)*($D$14:$K$32=J$87),1,0))</f>
        <v>0</v>
      </c>
      <c r="K119" s="59">
        <f t="array" ref="K119">SUM(IF(($B$14:$B$32=$B119)*($D$14:$K$32=K$87),1,0))</f>
        <v>0</v>
      </c>
      <c r="L119" s="59">
        <f t="array" ref="L119">SUM(IF(($B$14:$B$32=$B119)*($D$14:$K$32=L$87),1,0))</f>
        <v>0</v>
      </c>
      <c r="M119" s="59">
        <f t="array" ref="M119">SUM(IF(($B$14:$B$32=$B119)*($D$14:$K$32=M$87),1,0))</f>
        <v>0</v>
      </c>
      <c r="N119" s="59">
        <f t="array" ref="N119">SUM(IF(($B$14:$B$32=$B119)*($D$14:$K$32=N$87),1,0))</f>
        <v>0</v>
      </c>
      <c r="O119" s="59">
        <f t="array" ref="O119">SUM(IF(($B$14:$B$32=$B119)*($D$14:$K$32=O$87),1,0))</f>
        <v>0</v>
      </c>
      <c r="P119" s="59">
        <f t="array" ref="P119">SUM(IF(($B$14:$B$32=$B119)*($D$14:$K$32=P$87),1,0))</f>
        <v>0</v>
      </c>
      <c r="Q119" s="59">
        <f t="array" ref="Q119">SUM(IF(($B$14:$B$32=$B119)*($D$14:$K$32=Q$87),1,0))</f>
        <v>0</v>
      </c>
      <c r="R119" s="59">
        <f t="array" ref="R119">SUM(IF(($B$14:$B$32=$B119)*($D$14:$K$32=R$87),1,0))</f>
        <v>0</v>
      </c>
      <c r="S119" s="59">
        <f t="array" ref="S119">SUM(IF(($B$14:$B$32=$B119)*($D$14:$K$32=S$87),1,0))</f>
        <v>0</v>
      </c>
      <c r="T119" s="59">
        <f t="array" ref="T119">SUM(IF(($B$14:$B$32=$B119)*($D$14:$K$32=T$87),1,0))</f>
        <v>0</v>
      </c>
      <c r="U119" s="59">
        <f t="array" ref="U119">SUM(IF(($B$14:$B$32=$B119)*($D$14:$K$32=U$87),1,0))</f>
        <v>0</v>
      </c>
      <c r="V119" s="59">
        <f t="array" ref="V119">SUM(IF(($B$14:$B$32=$B119)*($D$14:$K$32=V$87),1,0))</f>
        <v>0</v>
      </c>
      <c r="W119" s="64">
        <f t="shared" si="0"/>
        <v>0</v>
      </c>
    </row>
    <row r="120" spans="2:23" ht="23.25">
      <c r="B120" s="57" t="s">
        <v>36</v>
      </c>
      <c r="C120" s="59">
        <f t="array" ref="C120">SUM(IF(($B$14:$B$32=$B120)*($D$14:$K$32=C$87),1,0))</f>
        <v>0</v>
      </c>
      <c r="D120" s="59">
        <f t="array" ref="D120">SUM(IF(($B$14:$B$32=$B120)*($D$14:$K$32=D$87),1,0))</f>
        <v>0</v>
      </c>
      <c r="E120" s="59">
        <f t="array" ref="E120">SUM(IF(($B$14:$B$32=$B120)*($D$14:$K$32=E$87),1,0))</f>
        <v>0</v>
      </c>
      <c r="F120" s="59">
        <f t="array" ref="F120">SUM(IF(($B$14:$B$32=$B120)*($D$14:$K$32=F$87),1,0))</f>
        <v>0</v>
      </c>
      <c r="G120" s="59">
        <f t="array" ref="G120">SUM(IF(($B$14:$B$32=$B120)*($D$14:$K$32=G$87),1,0))</f>
        <v>0</v>
      </c>
      <c r="H120" s="59">
        <f t="array" ref="H120">SUM(IF(($B$14:$B$32=$B120)*($D$14:$K$32=H$87),1,0))</f>
        <v>0</v>
      </c>
      <c r="I120" s="59">
        <f t="array" ref="I120">SUM(IF(($B$14:$B$32=$B120)*($D$14:$K$32=I$87),1,0))</f>
        <v>0</v>
      </c>
      <c r="J120" s="59">
        <f t="array" ref="J120">SUM(IF(($B$14:$B$32=$B120)*($D$14:$K$32=J$87),1,0))</f>
        <v>0</v>
      </c>
      <c r="K120" s="59">
        <f t="array" ref="K120">SUM(IF(($B$14:$B$32=$B120)*($D$14:$K$32=K$87),1,0))</f>
        <v>0</v>
      </c>
      <c r="L120" s="59">
        <f t="array" ref="L120">SUM(IF(($B$14:$B$32=$B120)*($D$14:$K$32=L$87),1,0))</f>
        <v>0</v>
      </c>
      <c r="M120" s="59">
        <f t="array" ref="M120">SUM(IF(($B$14:$B$32=$B120)*($D$14:$K$32=M$87),1,0))</f>
        <v>0</v>
      </c>
      <c r="N120" s="59">
        <f t="array" ref="N120">SUM(IF(($B$14:$B$32=$B120)*($D$14:$K$32=N$87),1,0))</f>
        <v>0</v>
      </c>
      <c r="O120" s="59">
        <f t="array" ref="O120">SUM(IF(($B$14:$B$32=$B120)*($D$14:$K$32=O$87),1,0))</f>
        <v>0</v>
      </c>
      <c r="P120" s="59">
        <f t="array" ref="P120">SUM(IF(($B$14:$B$32=$B120)*($D$14:$K$32=P$87),1,0))</f>
        <v>0</v>
      </c>
      <c r="Q120" s="59">
        <f t="array" ref="Q120">SUM(IF(($B$14:$B$32=$B120)*($D$14:$K$32=Q$87),1,0))</f>
        <v>0</v>
      </c>
      <c r="R120" s="59">
        <f t="array" ref="R120">SUM(IF(($B$14:$B$32=$B120)*($D$14:$K$32=R$87),1,0))</f>
        <v>0</v>
      </c>
      <c r="S120" s="59">
        <f t="array" ref="S120">SUM(IF(($B$14:$B$32=$B120)*($D$14:$K$32=S$87),1,0))</f>
        <v>0</v>
      </c>
      <c r="T120" s="59">
        <f t="array" ref="T120">SUM(IF(($B$14:$B$32=$B120)*($D$14:$K$32=T$87),1,0))</f>
        <v>0</v>
      </c>
      <c r="U120" s="59">
        <f t="array" ref="U120">SUM(IF(($B$14:$B$32=$B120)*($D$14:$K$32=U$87),1,0))</f>
        <v>0</v>
      </c>
      <c r="V120" s="59">
        <f t="array" ref="V120">SUM(IF(($B$14:$B$32=$B120)*($D$14:$K$32=V$87),1,0))</f>
        <v>0</v>
      </c>
      <c r="W120" s="64">
        <f t="shared" si="0"/>
        <v>0</v>
      </c>
    </row>
    <row r="121" spans="2:23" ht="23.25">
      <c r="B121" s="57" t="s">
        <v>71</v>
      </c>
      <c r="C121" s="59">
        <f t="array" ref="C121">SUM(IF(($B$14:$B$32=$B121)*($D$14:$K$32=C$87),1,0))</f>
        <v>0</v>
      </c>
      <c r="D121" s="59">
        <f t="array" ref="D121">SUM(IF(($B$14:$B$32=$B121)*($D$14:$K$32=D$87),1,0))</f>
        <v>0</v>
      </c>
      <c r="E121" s="59">
        <f t="array" ref="E121">SUM(IF(($B$14:$B$32=$B121)*($D$14:$K$32=E$87),1,0))</f>
        <v>0</v>
      </c>
      <c r="F121" s="59">
        <f t="array" ref="F121">SUM(IF(($B$14:$B$32=$B121)*($D$14:$K$32=F$87),1,0))</f>
        <v>0</v>
      </c>
      <c r="G121" s="59">
        <f t="array" ref="G121">SUM(IF(($B$14:$B$32=$B121)*($D$14:$K$32=G$87),1,0))</f>
        <v>0</v>
      </c>
      <c r="H121" s="59">
        <f t="array" ref="H121">SUM(IF(($B$14:$B$32=$B121)*($D$14:$K$32=H$87),1,0))</f>
        <v>0</v>
      </c>
      <c r="I121" s="59">
        <f t="array" ref="I121">SUM(IF(($B$14:$B$32=$B121)*($D$14:$K$32=I$87),1,0))</f>
        <v>0</v>
      </c>
      <c r="J121" s="59">
        <f t="array" ref="J121">SUM(IF(($B$14:$B$32=$B121)*($D$14:$K$32=J$87),1,0))</f>
        <v>0</v>
      </c>
      <c r="K121" s="59">
        <f t="array" ref="K121">SUM(IF(($B$14:$B$32=$B121)*($D$14:$K$32=K$87),1,0))</f>
        <v>0</v>
      </c>
      <c r="L121" s="59">
        <f t="array" ref="L121">SUM(IF(($B$14:$B$32=$B121)*($D$14:$K$32=L$87),1,0))</f>
        <v>0</v>
      </c>
      <c r="M121" s="59">
        <f t="array" ref="M121">SUM(IF(($B$14:$B$32=$B121)*($D$14:$K$32=M$87),1,0))</f>
        <v>0</v>
      </c>
      <c r="N121" s="59">
        <f t="array" ref="N121">SUM(IF(($B$14:$B$32=$B121)*($D$14:$K$32=N$87),1,0))</f>
        <v>0</v>
      </c>
      <c r="O121" s="59">
        <f t="array" ref="O121">SUM(IF(($B$14:$B$32=$B121)*($D$14:$K$32=O$87),1,0))</f>
        <v>0</v>
      </c>
      <c r="P121" s="59">
        <f t="array" ref="P121">SUM(IF(($B$14:$B$32=$B121)*($D$14:$K$32=P$87),1,0))</f>
        <v>0</v>
      </c>
      <c r="Q121" s="59">
        <f t="array" ref="Q121">SUM(IF(($B$14:$B$32=$B121)*($D$14:$K$32=Q$87),1,0))</f>
        <v>0</v>
      </c>
      <c r="R121" s="59">
        <f t="array" ref="R121">SUM(IF(($B$14:$B$32=$B121)*($D$14:$K$32=R$87),1,0))</f>
        <v>0</v>
      </c>
      <c r="S121" s="59">
        <f t="array" ref="S121">SUM(IF(($B$14:$B$32=$B121)*($D$14:$K$32=S$87),1,0))</f>
        <v>0</v>
      </c>
      <c r="T121" s="59">
        <f t="array" ref="T121">SUM(IF(($B$14:$B$32=$B121)*($D$14:$K$32=T$87),1,0))</f>
        <v>0</v>
      </c>
      <c r="U121" s="59">
        <f t="array" ref="U121">SUM(IF(($B$14:$B$32=$B121)*($D$14:$K$32=U$87),1,0))</f>
        <v>0</v>
      </c>
      <c r="V121" s="59">
        <f t="array" ref="V121">SUM(IF(($B$14:$B$32=$B121)*($D$14:$K$32=V$87),1,0))</f>
        <v>0</v>
      </c>
      <c r="W121" s="64">
        <f t="shared" si="0"/>
        <v>0</v>
      </c>
    </row>
    <row r="122" spans="2:23" ht="23.25">
      <c r="B122" s="57" t="s">
        <v>39</v>
      </c>
      <c r="C122" s="59">
        <f t="array" ref="C122">SUM(IF(($B$14:$B$32=$B122)*($D$14:$K$32=C$87),1,0))</f>
        <v>0</v>
      </c>
      <c r="D122" s="59">
        <f t="array" ref="D122">SUM(IF(($B$14:$B$32=$B122)*($D$14:$K$32=D$87),1,0))</f>
        <v>0</v>
      </c>
      <c r="E122" s="59">
        <f t="array" ref="E122">SUM(IF(($B$14:$B$32=$B122)*($D$14:$K$32=E$87),1,0))</f>
        <v>0</v>
      </c>
      <c r="F122" s="59">
        <f t="array" ref="F122">SUM(IF(($B$14:$B$32=$B122)*($D$14:$K$32=F$87),1,0))</f>
        <v>0</v>
      </c>
      <c r="G122" s="59">
        <f t="array" ref="G122">SUM(IF(($B$14:$B$32=$B122)*($D$14:$K$32=G$87),1,0))</f>
        <v>0</v>
      </c>
      <c r="H122" s="59">
        <f t="array" ref="H122">SUM(IF(($B$14:$B$32=$B122)*($D$14:$K$32=H$87),1,0))</f>
        <v>0</v>
      </c>
      <c r="I122" s="59">
        <f t="array" ref="I122">SUM(IF(($B$14:$B$32=$B122)*($D$14:$K$32=I$87),1,0))</f>
        <v>0</v>
      </c>
      <c r="J122" s="59">
        <f t="array" ref="J122">SUM(IF(($B$14:$B$32=$B122)*($D$14:$K$32=J$87),1,0))</f>
        <v>0</v>
      </c>
      <c r="K122" s="59">
        <f t="array" ref="K122">SUM(IF(($B$14:$B$32=$B122)*($D$14:$K$32=K$87),1,0))</f>
        <v>0</v>
      </c>
      <c r="L122" s="59">
        <f t="array" ref="L122">SUM(IF(($B$14:$B$32=$B122)*($D$14:$K$32=L$87),1,0))</f>
        <v>0</v>
      </c>
      <c r="M122" s="59">
        <f t="array" ref="M122">SUM(IF(($B$14:$B$32=$B122)*($D$14:$K$32=M$87),1,0))</f>
        <v>0</v>
      </c>
      <c r="N122" s="59">
        <f t="array" ref="N122">SUM(IF(($B$14:$B$32=$B122)*($D$14:$K$32=N$87),1,0))</f>
        <v>0</v>
      </c>
      <c r="O122" s="59">
        <f t="array" ref="O122">SUM(IF(($B$14:$B$32=$B122)*($D$14:$K$32=O$87),1,0))</f>
        <v>0</v>
      </c>
      <c r="P122" s="59">
        <f t="array" ref="P122">SUM(IF(($B$14:$B$32=$B122)*($D$14:$K$32=P$87),1,0))</f>
        <v>0</v>
      </c>
      <c r="Q122" s="59">
        <f t="array" ref="Q122">SUM(IF(($B$14:$B$32=$B122)*($D$14:$K$32=Q$87),1,0))</f>
        <v>0</v>
      </c>
      <c r="R122" s="59">
        <f t="array" ref="R122">SUM(IF(($B$14:$B$32=$B122)*($D$14:$K$32=R$87),1,0))</f>
        <v>0</v>
      </c>
      <c r="S122" s="59">
        <f t="array" ref="S122">SUM(IF(($B$14:$B$32=$B122)*($D$14:$K$32=S$87),1,0))</f>
        <v>0</v>
      </c>
      <c r="T122" s="59">
        <f t="array" ref="T122">SUM(IF(($B$14:$B$32=$B122)*($D$14:$K$32=T$87),1,0))</f>
        <v>0</v>
      </c>
      <c r="U122" s="59">
        <f t="array" ref="U122">SUM(IF(($B$14:$B$32=$B122)*($D$14:$K$32=U$87),1,0))</f>
        <v>0</v>
      </c>
      <c r="V122" s="59">
        <f t="array" ref="V122">SUM(IF(($B$14:$B$32=$B122)*($D$14:$K$32=V$87),1,0))</f>
        <v>0</v>
      </c>
      <c r="W122" s="64">
        <f t="shared" si="0"/>
        <v>0</v>
      </c>
    </row>
    <row r="123" spans="2:23" ht="23.25">
      <c r="B123" s="57" t="s">
        <v>86</v>
      </c>
      <c r="C123" s="59">
        <f t="array" ref="C123">SUM(IF(($B$14:$B$32=$B123)*($D$14:$K$32=C$87),1,0))</f>
        <v>0</v>
      </c>
      <c r="D123" s="59">
        <f t="array" ref="D123">SUM(IF(($B$14:$B$32=$B123)*($D$14:$K$32=D$87),1,0))</f>
        <v>0</v>
      </c>
      <c r="E123" s="59">
        <f t="array" ref="E123">SUM(IF(($B$14:$B$32=$B123)*($D$14:$K$32=E$87),1,0))</f>
        <v>0</v>
      </c>
      <c r="F123" s="59">
        <f t="array" ref="F123">SUM(IF(($B$14:$B$32=$B123)*($D$14:$K$32=F$87),1,0))</f>
        <v>0</v>
      </c>
      <c r="G123" s="59">
        <f t="array" ref="G123">SUM(IF(($B$14:$B$32=$B123)*($D$14:$K$32=G$87),1,0))</f>
        <v>0</v>
      </c>
      <c r="H123" s="59">
        <f t="array" ref="H123">SUM(IF(($B$14:$B$32=$B123)*($D$14:$K$32=H$87),1,0))</f>
        <v>0</v>
      </c>
      <c r="I123" s="59">
        <f t="array" ref="I123">SUM(IF(($B$14:$B$32=$B123)*($D$14:$K$32=I$87),1,0))</f>
        <v>0</v>
      </c>
      <c r="J123" s="59">
        <f t="array" ref="J123">SUM(IF(($B$14:$B$32=$B123)*($D$14:$K$32=J$87),1,0))</f>
        <v>0</v>
      </c>
      <c r="K123" s="59">
        <f t="array" ref="K123">SUM(IF(($B$14:$B$32=$B123)*($D$14:$K$32=K$87),1,0))</f>
        <v>0</v>
      </c>
      <c r="L123" s="59">
        <f t="array" ref="L123">SUM(IF(($B$14:$B$32=$B123)*($D$14:$K$32=L$87),1,0))</f>
        <v>0</v>
      </c>
      <c r="M123" s="59">
        <f t="array" ref="M123">SUM(IF(($B$14:$B$32=$B123)*($D$14:$K$32=M$87),1,0))</f>
        <v>0</v>
      </c>
      <c r="N123" s="59">
        <f t="array" ref="N123">SUM(IF(($B$14:$B$32=$B123)*($D$14:$K$32=N$87),1,0))</f>
        <v>0</v>
      </c>
      <c r="O123" s="59">
        <f t="array" ref="O123">SUM(IF(($B$14:$B$32=$B123)*($D$14:$K$32=O$87),1,0))</f>
        <v>0</v>
      </c>
      <c r="P123" s="59">
        <f t="array" ref="P123">SUM(IF(($B$14:$B$32=$B123)*($D$14:$K$32=P$87),1,0))</f>
        <v>0</v>
      </c>
      <c r="Q123" s="59">
        <f t="array" ref="Q123">SUM(IF(($B$14:$B$32=$B123)*($D$14:$K$32=Q$87),1,0))</f>
        <v>0</v>
      </c>
      <c r="R123" s="59">
        <f t="array" ref="R123">SUM(IF(($B$14:$B$32=$B123)*($D$14:$K$32=R$87),1,0))</f>
        <v>0</v>
      </c>
      <c r="S123" s="59">
        <f t="array" ref="S123">SUM(IF(($B$14:$B$32=$B123)*($D$14:$K$32=S$87),1,0))</f>
        <v>0</v>
      </c>
      <c r="T123" s="59">
        <f t="array" ref="T123">SUM(IF(($B$14:$B$32=$B123)*($D$14:$K$32=T$87),1,0))</f>
        <v>0</v>
      </c>
      <c r="U123" s="59">
        <f t="array" ref="U123">SUM(IF(($B$14:$B$32=$B123)*($D$14:$K$32=U$87),1,0))</f>
        <v>0</v>
      </c>
      <c r="V123" s="59">
        <f t="array" ref="V123">SUM(IF(($B$14:$B$32=$B123)*($D$14:$K$32=V$87),1,0))</f>
        <v>0</v>
      </c>
      <c r="W123" s="64">
        <f t="shared" si="0"/>
        <v>0</v>
      </c>
    </row>
    <row r="124" spans="2:23" ht="23.25">
      <c r="B124" s="57" t="s">
        <v>80</v>
      </c>
      <c r="C124" s="59">
        <f t="array" ref="C124">SUM(IF(($B$14:$B$32=$B124)*($D$14:$K$32=C$87),1,0))</f>
        <v>0</v>
      </c>
      <c r="D124" s="59">
        <f t="array" ref="D124">SUM(IF(($B$14:$B$32=$B124)*($D$14:$K$32=D$87),1,0))</f>
        <v>0</v>
      </c>
      <c r="E124" s="59">
        <f t="array" ref="E124">SUM(IF(($B$14:$B$32=$B124)*($D$14:$K$32=E$87),1,0))</f>
        <v>0</v>
      </c>
      <c r="F124" s="59">
        <f t="array" ref="F124">SUM(IF(($B$14:$B$32=$B124)*($D$14:$K$32=F$87),1,0))</f>
        <v>0</v>
      </c>
      <c r="G124" s="59">
        <f t="array" ref="G124">SUM(IF(($B$14:$B$32=$B124)*($D$14:$K$32=G$87),1,0))</f>
        <v>0</v>
      </c>
      <c r="H124" s="59">
        <f t="array" ref="H124">SUM(IF(($B$14:$B$32=$B124)*($D$14:$K$32=H$87),1,0))</f>
        <v>0</v>
      </c>
      <c r="I124" s="59">
        <f t="array" ref="I124">SUM(IF(($B$14:$B$32=$B124)*($D$14:$K$32=I$87),1,0))</f>
        <v>0</v>
      </c>
      <c r="J124" s="59">
        <f t="array" ref="J124">SUM(IF(($B$14:$B$32=$B124)*($D$14:$K$32=J$87),1,0))</f>
        <v>0</v>
      </c>
      <c r="K124" s="59">
        <f t="array" ref="K124">SUM(IF(($B$14:$B$32=$B124)*($D$14:$K$32=K$87),1,0))</f>
        <v>0</v>
      </c>
      <c r="L124" s="59">
        <f t="array" ref="L124">SUM(IF(($B$14:$B$32=$B124)*($D$14:$K$32=L$87),1,0))</f>
        <v>0</v>
      </c>
      <c r="M124" s="59">
        <f t="array" ref="M124">SUM(IF(($B$14:$B$32=$B124)*($D$14:$K$32=M$87),1,0))</f>
        <v>0</v>
      </c>
      <c r="N124" s="59">
        <f t="array" ref="N124">SUM(IF(($B$14:$B$32=$B124)*($D$14:$K$32=N$87),1,0))</f>
        <v>0</v>
      </c>
      <c r="O124" s="59">
        <f t="array" ref="O124">SUM(IF(($B$14:$B$32=$B124)*($D$14:$K$32=O$87),1,0))</f>
        <v>0</v>
      </c>
      <c r="P124" s="59">
        <f t="array" ref="P124">SUM(IF(($B$14:$B$32=$B124)*($D$14:$K$32=P$87),1,0))</f>
        <v>0</v>
      </c>
      <c r="Q124" s="59">
        <f t="array" ref="Q124">SUM(IF(($B$14:$B$32=$B124)*($D$14:$K$32=Q$87),1,0))</f>
        <v>0</v>
      </c>
      <c r="R124" s="59">
        <f t="array" ref="R124">SUM(IF(($B$14:$B$32=$B124)*($D$14:$K$32=R$87),1,0))</f>
        <v>0</v>
      </c>
      <c r="S124" s="59">
        <f t="array" ref="S124">SUM(IF(($B$14:$B$32=$B124)*($D$14:$K$32=S$87),1,0))</f>
        <v>0</v>
      </c>
      <c r="T124" s="59">
        <f t="array" ref="T124">SUM(IF(($B$14:$B$32=$B124)*($D$14:$K$32=T$87),1,0))</f>
        <v>0</v>
      </c>
      <c r="U124" s="59">
        <f t="array" ref="U124">SUM(IF(($B$14:$B$32=$B124)*($D$14:$K$32=U$87),1,0))</f>
        <v>0</v>
      </c>
      <c r="V124" s="59">
        <f t="array" ref="V124">SUM(IF(($B$14:$B$32=$B124)*($D$14:$K$32=V$87),1,0))</f>
        <v>0</v>
      </c>
      <c r="W124" s="64">
        <f t="shared" si="0"/>
        <v>0</v>
      </c>
    </row>
    <row r="125" spans="2:23" ht="23.25">
      <c r="B125" s="57" t="s">
        <v>117</v>
      </c>
      <c r="C125" s="59">
        <f t="array" ref="C125">SUM(IF(($B$14:$B$32=$B125)*($D$14:$K$32=C$87),1,0))</f>
        <v>0</v>
      </c>
      <c r="D125" s="59">
        <f t="array" ref="D125">SUM(IF(($B$14:$B$32=$B125)*($D$14:$K$32=D$87),1,0))</f>
        <v>0</v>
      </c>
      <c r="E125" s="59">
        <f t="array" ref="E125">SUM(IF(($B$14:$B$32=$B125)*($D$14:$K$32=E$87),1,0))</f>
        <v>0</v>
      </c>
      <c r="F125" s="59">
        <f t="array" ref="F125">SUM(IF(($B$14:$B$32=$B125)*($D$14:$K$32=F$87),1,0))</f>
        <v>0</v>
      </c>
      <c r="G125" s="59">
        <f t="array" ref="G125">SUM(IF(($B$14:$B$32=$B125)*($D$14:$K$32=G$87),1,0))</f>
        <v>0</v>
      </c>
      <c r="H125" s="59">
        <f t="array" ref="H125">SUM(IF(($B$14:$B$32=$B125)*($D$14:$K$32=H$87),1,0))</f>
        <v>0</v>
      </c>
      <c r="I125" s="59">
        <f t="array" ref="I125">SUM(IF(($B$14:$B$32=$B125)*($D$14:$K$32=I$87),1,0))</f>
        <v>0</v>
      </c>
      <c r="J125" s="59">
        <f t="array" ref="J125">SUM(IF(($B$14:$B$32=$B125)*($D$14:$K$32=J$87),1,0))</f>
        <v>0</v>
      </c>
      <c r="K125" s="59">
        <f t="array" ref="K125">SUM(IF(($B$14:$B$32=$B125)*($D$14:$K$32=K$87),1,0))</f>
        <v>0</v>
      </c>
      <c r="L125" s="59">
        <f t="array" ref="L125">SUM(IF(($B$14:$B$32=$B125)*($D$14:$K$32=L$87),1,0))</f>
        <v>0</v>
      </c>
      <c r="M125" s="59">
        <f t="array" ref="M125">SUM(IF(($B$14:$B$32=$B125)*($D$14:$K$32=M$87),1,0))</f>
        <v>0</v>
      </c>
      <c r="N125" s="59">
        <f t="array" ref="N125">SUM(IF(($B$14:$B$32=$B125)*($D$14:$K$32=N$87),1,0))</f>
        <v>0</v>
      </c>
      <c r="O125" s="59">
        <f t="array" ref="O125">SUM(IF(($B$14:$B$32=$B125)*($D$14:$K$32=O$87),1,0))</f>
        <v>0</v>
      </c>
      <c r="P125" s="59">
        <f t="array" ref="P125">SUM(IF(($B$14:$B$32=$B125)*($D$14:$K$32=P$87),1,0))</f>
        <v>0</v>
      </c>
      <c r="Q125" s="59">
        <f t="array" ref="Q125">SUM(IF(($B$14:$B$32=$B125)*($D$14:$K$32=Q$87),1,0))</f>
        <v>0</v>
      </c>
      <c r="R125" s="59">
        <f t="array" ref="R125">SUM(IF(($B$14:$B$32=$B125)*($D$14:$K$32=R$87),1,0))</f>
        <v>0</v>
      </c>
      <c r="S125" s="59">
        <f t="array" ref="S125">SUM(IF(($B$14:$B$32=$B125)*($D$14:$K$32=S$87),1,0))</f>
        <v>0</v>
      </c>
      <c r="T125" s="59">
        <f t="array" ref="T125">SUM(IF(($B$14:$B$32=$B125)*($D$14:$K$32=T$87),1,0))</f>
        <v>0</v>
      </c>
      <c r="U125" s="59">
        <f t="array" ref="U125">SUM(IF(($B$14:$B$32=$B125)*($D$14:$K$32=U$87),1,0))</f>
        <v>0</v>
      </c>
      <c r="V125" s="59">
        <f t="array" ref="V125">SUM(IF(($B$14:$B$32=$B125)*($D$14:$K$32=V$87),1,0))</f>
        <v>0</v>
      </c>
      <c r="W125" s="64">
        <f t="shared" si="0"/>
        <v>0</v>
      </c>
    </row>
    <row r="126" spans="2:23" ht="23.25">
      <c r="B126" s="57" t="s">
        <v>139</v>
      </c>
      <c r="C126" s="59">
        <f t="array" ref="C126">SUM(IF(($B$14:$B$32=$B126)*($D$14:$K$32=C$87),1,0))</f>
        <v>0</v>
      </c>
      <c r="D126" s="59">
        <f t="array" ref="D126">SUM(IF(($B$14:$B$32=$B126)*($D$14:$K$32=D$87),1,0))</f>
        <v>0</v>
      </c>
      <c r="E126" s="59">
        <f t="array" ref="E126">SUM(IF(($B$14:$B$32=$B126)*($D$14:$K$32=E$87),1,0))</f>
        <v>0</v>
      </c>
      <c r="F126" s="59">
        <f t="array" ref="F126">SUM(IF(($B$14:$B$32=$B126)*($D$14:$K$32=F$87),1,0))</f>
        <v>0</v>
      </c>
      <c r="G126" s="59">
        <f t="array" ref="G126">SUM(IF(($B$14:$B$32=$B126)*($D$14:$K$32=G$87),1,0))</f>
        <v>0</v>
      </c>
      <c r="H126" s="59">
        <f t="array" ref="H126">SUM(IF(($B$14:$B$32=$B126)*($D$14:$K$32=H$87),1,0))</f>
        <v>0</v>
      </c>
      <c r="I126" s="59">
        <f t="array" ref="I126">SUM(IF(($B$14:$B$32=$B126)*($D$14:$K$32=I$87),1,0))</f>
        <v>0</v>
      </c>
      <c r="J126" s="59">
        <f t="array" ref="J126">SUM(IF(($B$14:$B$32=$B126)*($D$14:$K$32=J$87),1,0))</f>
        <v>0</v>
      </c>
      <c r="K126" s="59">
        <f t="array" ref="K126">SUM(IF(($B$14:$B$32=$B126)*($D$14:$K$32=K$87),1,0))</f>
        <v>0</v>
      </c>
      <c r="L126" s="59">
        <f t="array" ref="L126">SUM(IF(($B$14:$B$32=$B126)*($D$14:$K$32=L$87),1,0))</f>
        <v>0</v>
      </c>
      <c r="M126" s="59">
        <f t="array" ref="M126">SUM(IF(($B$14:$B$32=$B126)*($D$14:$K$32=M$87),1,0))</f>
        <v>0</v>
      </c>
      <c r="N126" s="59">
        <f t="array" ref="N126">SUM(IF(($B$14:$B$32=$B126)*($D$14:$K$32=N$87),1,0))</f>
        <v>0</v>
      </c>
      <c r="O126" s="59">
        <f t="array" ref="O126">SUM(IF(($B$14:$B$32=$B126)*($D$14:$K$32=O$87),1,0))</f>
        <v>0</v>
      </c>
      <c r="P126" s="59">
        <f t="array" ref="P126">SUM(IF(($B$14:$B$32=$B126)*($D$14:$K$32=P$87),1,0))</f>
        <v>0</v>
      </c>
      <c r="Q126" s="59">
        <f t="array" ref="Q126">SUM(IF(($B$14:$B$32=$B126)*($D$14:$K$32=Q$87),1,0))</f>
        <v>0</v>
      </c>
      <c r="R126" s="59">
        <f t="array" ref="R126">SUM(IF(($B$14:$B$32=$B126)*($D$14:$K$32=R$87),1,0))</f>
        <v>0</v>
      </c>
      <c r="S126" s="59">
        <f t="array" ref="S126">SUM(IF(($B$14:$B$32=$B126)*($D$14:$K$32=S$87),1,0))</f>
        <v>0</v>
      </c>
      <c r="T126" s="59">
        <f t="array" ref="T126">SUM(IF(($B$14:$B$32=$B126)*($D$14:$K$32=T$87),1,0))</f>
        <v>0</v>
      </c>
      <c r="U126" s="59">
        <f t="array" ref="U126">SUM(IF(($B$14:$B$32=$B126)*($D$14:$K$32=U$87),1,0))</f>
        <v>0</v>
      </c>
      <c r="V126" s="59">
        <f t="array" ref="V126">SUM(IF(($B$14:$B$32=$B126)*($D$14:$K$32=V$87),1,0))</f>
        <v>0</v>
      </c>
      <c r="W126" s="64">
        <f t="shared" si="0"/>
        <v>0</v>
      </c>
    </row>
    <row r="127" spans="2:23" ht="23.25">
      <c r="B127" s="57" t="s">
        <v>85</v>
      </c>
      <c r="C127" s="59">
        <f t="array" ref="C127">SUM(IF(($B$14:$B$32=$B127)*($D$14:$K$32=C$87),1,0))</f>
        <v>0</v>
      </c>
      <c r="D127" s="59">
        <f t="array" ref="D127">SUM(IF(($B$14:$B$32=$B127)*($D$14:$K$32=D$87),1,0))</f>
        <v>0</v>
      </c>
      <c r="E127" s="59">
        <f t="array" ref="E127">SUM(IF(($B$14:$B$32=$B127)*($D$14:$K$32=E$87),1,0))</f>
        <v>0</v>
      </c>
      <c r="F127" s="59">
        <f t="array" ref="F127">SUM(IF(($B$14:$B$32=$B127)*($D$14:$K$32=F$87),1,0))</f>
        <v>0</v>
      </c>
      <c r="G127" s="59">
        <f t="array" ref="G127">SUM(IF(($B$14:$B$32=$B127)*($D$14:$K$32=G$87),1,0))</f>
        <v>0</v>
      </c>
      <c r="H127" s="59">
        <f t="array" ref="H127">SUM(IF(($B$14:$B$32=$B127)*($D$14:$K$32=H$87),1,0))</f>
        <v>0</v>
      </c>
      <c r="I127" s="59">
        <f t="array" ref="I127">SUM(IF(($B$14:$B$32=$B127)*($D$14:$K$32=I$87),1,0))</f>
        <v>0</v>
      </c>
      <c r="J127" s="59">
        <f t="array" ref="J127">SUM(IF(($B$14:$B$32=$B127)*($D$14:$K$32=J$87),1,0))</f>
        <v>0</v>
      </c>
      <c r="K127" s="59">
        <f t="array" ref="K127">SUM(IF(($B$14:$B$32=$B127)*($D$14:$K$32=K$87),1,0))</f>
        <v>0</v>
      </c>
      <c r="L127" s="59">
        <f t="array" ref="L127">SUM(IF(($B$14:$B$32=$B127)*($D$14:$K$32=L$87),1,0))</f>
        <v>0</v>
      </c>
      <c r="M127" s="59">
        <f t="array" ref="M127">SUM(IF(($B$14:$B$32=$B127)*($D$14:$K$32=M$87),1,0))</f>
        <v>0</v>
      </c>
      <c r="N127" s="59">
        <f t="array" ref="N127">SUM(IF(($B$14:$B$32=$B127)*($D$14:$K$32=N$87),1,0))</f>
        <v>0</v>
      </c>
      <c r="O127" s="59">
        <f t="array" ref="O127">SUM(IF(($B$14:$B$32=$B127)*($D$14:$K$32=O$87),1,0))</f>
        <v>0</v>
      </c>
      <c r="P127" s="59">
        <f t="array" ref="P127">SUM(IF(($B$14:$B$32=$B127)*($D$14:$K$32=P$87),1,0))</f>
        <v>0</v>
      </c>
      <c r="Q127" s="59">
        <f t="array" ref="Q127">SUM(IF(($B$14:$B$32=$B127)*($D$14:$K$32=Q$87),1,0))</f>
        <v>0</v>
      </c>
      <c r="R127" s="59">
        <f t="array" ref="R127">SUM(IF(($B$14:$B$32=$B127)*($D$14:$K$32=R$87),1,0))</f>
        <v>0</v>
      </c>
      <c r="S127" s="59">
        <f t="array" ref="S127">SUM(IF(($B$14:$B$32=$B127)*($D$14:$K$32=S$87),1,0))</f>
        <v>0</v>
      </c>
      <c r="T127" s="59">
        <f t="array" ref="T127">SUM(IF(($B$14:$B$32=$B127)*($D$14:$K$32=T$87),1,0))</f>
        <v>0</v>
      </c>
      <c r="U127" s="59">
        <f t="array" ref="U127">SUM(IF(($B$14:$B$32=$B127)*($D$14:$K$32=U$87),1,0))</f>
        <v>0</v>
      </c>
      <c r="V127" s="59">
        <f t="array" ref="V127">SUM(IF(($B$14:$B$32=$B127)*($D$14:$K$32=V$87),1,0))</f>
        <v>0</v>
      </c>
      <c r="W127" s="64">
        <f t="shared" si="0"/>
        <v>0</v>
      </c>
    </row>
    <row r="128" spans="2:23" ht="23.25">
      <c r="B128" s="57" t="s">
        <v>118</v>
      </c>
      <c r="C128" s="59">
        <f t="array" ref="C128">SUM(IF(($B$14:$B$32=$B128)*($D$14:$K$32=C$87),1,0))</f>
        <v>0</v>
      </c>
      <c r="D128" s="59">
        <f t="array" ref="D128">SUM(IF(($B$14:$B$32=$B128)*($D$14:$K$32=D$87),1,0))</f>
        <v>0</v>
      </c>
      <c r="E128" s="59">
        <f t="array" ref="E128">SUM(IF(($B$14:$B$32=$B128)*($D$14:$K$32=E$87),1,0))</f>
        <v>0</v>
      </c>
      <c r="F128" s="59">
        <f t="array" ref="F128">SUM(IF(($B$14:$B$32=$B128)*($D$14:$K$32=F$87),1,0))</f>
        <v>0</v>
      </c>
      <c r="G128" s="59">
        <f t="array" ref="G128">SUM(IF(($B$14:$B$32=$B128)*($D$14:$K$32=G$87),1,0))</f>
        <v>0</v>
      </c>
      <c r="H128" s="59">
        <f t="array" ref="H128">SUM(IF(($B$14:$B$32=$B128)*($D$14:$K$32=H$87),1,0))</f>
        <v>0</v>
      </c>
      <c r="I128" s="59">
        <f t="array" ref="I128">SUM(IF(($B$14:$B$32=$B128)*($D$14:$K$32=I$87),1,0))</f>
        <v>0</v>
      </c>
      <c r="J128" s="59">
        <f t="array" ref="J128">SUM(IF(($B$14:$B$32=$B128)*($D$14:$K$32=J$87),1,0))</f>
        <v>0</v>
      </c>
      <c r="K128" s="59">
        <f t="array" ref="K128">SUM(IF(($B$14:$B$32=$B128)*($D$14:$K$32=K$87),1,0))</f>
        <v>0</v>
      </c>
      <c r="L128" s="59">
        <f t="array" ref="L128">SUM(IF(($B$14:$B$32=$B128)*($D$14:$K$32=L$87),1,0))</f>
        <v>0</v>
      </c>
      <c r="M128" s="59">
        <f t="array" ref="M128">SUM(IF(($B$14:$B$32=$B128)*($D$14:$K$32=M$87),1,0))</f>
        <v>0</v>
      </c>
      <c r="N128" s="59">
        <f t="array" ref="N128">SUM(IF(($B$14:$B$32=$B128)*($D$14:$K$32=N$87),1,0))</f>
        <v>0</v>
      </c>
      <c r="O128" s="59">
        <f t="array" ref="O128">SUM(IF(($B$14:$B$32=$B128)*($D$14:$K$32=O$87),1,0))</f>
        <v>0</v>
      </c>
      <c r="P128" s="59">
        <f t="array" ref="P128">SUM(IF(($B$14:$B$32=$B128)*($D$14:$K$32=P$87),1,0))</f>
        <v>0</v>
      </c>
      <c r="Q128" s="59">
        <f t="array" ref="Q128">SUM(IF(($B$14:$B$32=$B128)*($D$14:$K$32=Q$87),1,0))</f>
        <v>0</v>
      </c>
      <c r="R128" s="59">
        <f t="array" ref="R128">SUM(IF(($B$14:$B$32=$B128)*($D$14:$K$32=R$87),1,0))</f>
        <v>0</v>
      </c>
      <c r="S128" s="59">
        <f t="array" ref="S128">SUM(IF(($B$14:$B$32=$B128)*($D$14:$K$32=S$87),1,0))</f>
        <v>0</v>
      </c>
      <c r="T128" s="59">
        <f t="array" ref="T128">SUM(IF(($B$14:$B$32=$B128)*($D$14:$K$32=T$87),1,0))</f>
        <v>0</v>
      </c>
      <c r="U128" s="59">
        <f t="array" ref="U128">SUM(IF(($B$14:$B$32=$B128)*($D$14:$K$32=U$87),1,0))</f>
        <v>0</v>
      </c>
      <c r="V128" s="59">
        <f t="array" ref="V128">SUM(IF(($B$14:$B$32=$B128)*($D$14:$K$32=V$87),1,0))</f>
        <v>0</v>
      </c>
      <c r="W128" s="64">
        <f t="shared" si="0"/>
        <v>0</v>
      </c>
    </row>
    <row r="129" spans="2:23" ht="23.25">
      <c r="B129" s="57" t="s">
        <v>83</v>
      </c>
      <c r="C129" s="59">
        <f t="array" ref="C129">SUM(IF(($B$14:$B$32=$B129)*($D$14:$K$32=C$87),1,0))</f>
        <v>0</v>
      </c>
      <c r="D129" s="59">
        <f t="array" ref="D129">SUM(IF(($B$14:$B$32=$B129)*($D$14:$K$32=D$87),1,0))</f>
        <v>0</v>
      </c>
      <c r="E129" s="59">
        <f t="array" ref="E129">SUM(IF(($B$14:$B$32=$B129)*($D$14:$K$32=E$87),1,0))</f>
        <v>0</v>
      </c>
      <c r="F129" s="59">
        <f t="array" ref="F129">SUM(IF(($B$14:$B$32=$B129)*($D$14:$K$32=F$87),1,0))</f>
        <v>0</v>
      </c>
      <c r="G129" s="59">
        <f t="array" ref="G129">SUM(IF(($B$14:$B$32=$B129)*($D$14:$K$32=G$87),1,0))</f>
        <v>0</v>
      </c>
      <c r="H129" s="59">
        <f t="array" ref="H129">SUM(IF(($B$14:$B$32=$B129)*($D$14:$K$32=H$87),1,0))</f>
        <v>0</v>
      </c>
      <c r="I129" s="59">
        <f t="array" ref="I129">SUM(IF(($B$14:$B$32=$B129)*($D$14:$K$32=I$87),1,0))</f>
        <v>0</v>
      </c>
      <c r="J129" s="59">
        <f t="array" ref="J129">SUM(IF(($B$14:$B$32=$B129)*($D$14:$K$32=J$87),1,0))</f>
        <v>0</v>
      </c>
      <c r="K129" s="59">
        <f t="array" ref="K129">SUM(IF(($B$14:$B$32=$B129)*($D$14:$K$32=K$87),1,0))</f>
        <v>0</v>
      </c>
      <c r="L129" s="59">
        <f t="array" ref="L129">SUM(IF(($B$14:$B$32=$B129)*($D$14:$K$32=L$87),1,0))</f>
        <v>0</v>
      </c>
      <c r="M129" s="59">
        <f t="array" ref="M129">SUM(IF(($B$14:$B$32=$B129)*($D$14:$K$32=M$87),1,0))</f>
        <v>0</v>
      </c>
      <c r="N129" s="59">
        <f t="array" ref="N129">SUM(IF(($B$14:$B$32=$B129)*($D$14:$K$32=N$87),1,0))</f>
        <v>0</v>
      </c>
      <c r="O129" s="59">
        <f t="array" ref="O129">SUM(IF(($B$14:$B$32=$B129)*($D$14:$K$32=O$87),1,0))</f>
        <v>0</v>
      </c>
      <c r="P129" s="59">
        <f t="array" ref="P129">SUM(IF(($B$14:$B$32=$B129)*($D$14:$K$32=P$87),1,0))</f>
        <v>0</v>
      </c>
      <c r="Q129" s="59">
        <f t="array" ref="Q129">SUM(IF(($B$14:$B$32=$B129)*($D$14:$K$32=Q$87),1,0))</f>
        <v>0</v>
      </c>
      <c r="R129" s="59">
        <f t="array" ref="R129">SUM(IF(($B$14:$B$32=$B129)*($D$14:$K$32=R$87),1,0))</f>
        <v>0</v>
      </c>
      <c r="S129" s="59">
        <f t="array" ref="S129">SUM(IF(($B$14:$B$32=$B129)*($D$14:$K$32=S$87),1,0))</f>
        <v>0</v>
      </c>
      <c r="T129" s="59">
        <f t="array" ref="T129">SUM(IF(($B$14:$B$32=$B129)*($D$14:$K$32=T$87),1,0))</f>
        <v>0</v>
      </c>
      <c r="U129" s="59">
        <f t="array" ref="U129">SUM(IF(($B$14:$B$32=$B129)*($D$14:$K$32=U$87),1,0))</f>
        <v>0</v>
      </c>
      <c r="V129" s="59">
        <f t="array" ref="V129">SUM(IF(($B$14:$B$32=$B129)*($D$14:$K$32=V$87),1,0))</f>
        <v>0</v>
      </c>
      <c r="W129" s="64">
        <f t="shared" si="0"/>
        <v>0</v>
      </c>
    </row>
    <row r="130" spans="2:23" ht="23.25">
      <c r="B130" s="57" t="s">
        <v>82</v>
      </c>
      <c r="C130" s="59">
        <f t="array" ref="C130">SUM(IF(($B$14:$B$32=$B130)*($D$14:$K$32=C$87),1,0))</f>
        <v>0</v>
      </c>
      <c r="D130" s="59">
        <f t="array" ref="D130">SUM(IF(($B$14:$B$32=$B130)*($D$14:$K$32=D$87),1,0))</f>
        <v>0</v>
      </c>
      <c r="E130" s="59">
        <f t="array" ref="E130">SUM(IF(($B$14:$B$32=$B130)*($D$14:$K$32=E$87),1,0))</f>
        <v>0</v>
      </c>
      <c r="F130" s="59">
        <f t="array" ref="F130">SUM(IF(($B$14:$B$32=$B130)*($D$14:$K$32=F$87),1,0))</f>
        <v>0</v>
      </c>
      <c r="G130" s="59">
        <f t="array" ref="G130">SUM(IF(($B$14:$B$32=$B130)*($D$14:$K$32=G$87),1,0))</f>
        <v>0</v>
      </c>
      <c r="H130" s="59">
        <f t="array" ref="H130">SUM(IF(($B$14:$B$32=$B130)*($D$14:$K$32=H$87),1,0))</f>
        <v>0</v>
      </c>
      <c r="I130" s="59">
        <f t="array" ref="I130">SUM(IF(($B$14:$B$32=$B130)*($D$14:$K$32=I$87),1,0))</f>
        <v>0</v>
      </c>
      <c r="J130" s="59">
        <f t="array" ref="J130">SUM(IF(($B$14:$B$32=$B130)*($D$14:$K$32=J$87),1,0))</f>
        <v>0</v>
      </c>
      <c r="K130" s="59">
        <f t="array" ref="K130">SUM(IF(($B$14:$B$32=$B130)*($D$14:$K$32=K$87),1,0))</f>
        <v>0</v>
      </c>
      <c r="L130" s="59">
        <f t="array" ref="L130">SUM(IF(($B$14:$B$32=$B130)*($D$14:$K$32=L$87),1,0))</f>
        <v>0</v>
      </c>
      <c r="M130" s="59">
        <f t="array" ref="M130">SUM(IF(($B$14:$B$32=$B130)*($D$14:$K$32=M$87),1,0))</f>
        <v>0</v>
      </c>
      <c r="N130" s="59">
        <f t="array" ref="N130">SUM(IF(($B$14:$B$32=$B130)*($D$14:$K$32=N$87),1,0))</f>
        <v>0</v>
      </c>
      <c r="O130" s="59">
        <f t="array" ref="O130">SUM(IF(($B$14:$B$32=$B130)*($D$14:$K$32=O$87),1,0))</f>
        <v>0</v>
      </c>
      <c r="P130" s="59">
        <f t="array" ref="P130">SUM(IF(($B$14:$B$32=$B130)*($D$14:$K$32=P$87),1,0))</f>
        <v>0</v>
      </c>
      <c r="Q130" s="59">
        <f t="array" ref="Q130">SUM(IF(($B$14:$B$32=$B130)*($D$14:$K$32=Q$87),1,0))</f>
        <v>0</v>
      </c>
      <c r="R130" s="59">
        <f t="array" ref="R130">SUM(IF(($B$14:$B$32=$B130)*($D$14:$K$32=R$87),1,0))</f>
        <v>0</v>
      </c>
      <c r="S130" s="59">
        <f t="array" ref="S130">SUM(IF(($B$14:$B$32=$B130)*($D$14:$K$32=S$87),1,0))</f>
        <v>0</v>
      </c>
      <c r="T130" s="59">
        <f t="array" ref="T130">SUM(IF(($B$14:$B$32=$B130)*($D$14:$K$32=T$87),1,0))</f>
        <v>0</v>
      </c>
      <c r="U130" s="59">
        <f t="array" ref="U130">SUM(IF(($B$14:$B$32=$B130)*($D$14:$K$32=U$87),1,0))</f>
        <v>0</v>
      </c>
      <c r="V130" s="59">
        <f t="array" ref="V130">SUM(IF(($B$14:$B$32=$B130)*($D$14:$K$32=V$87),1,0))</f>
        <v>0</v>
      </c>
      <c r="W130" s="64">
        <f t="shared" si="0"/>
        <v>0</v>
      </c>
    </row>
    <row r="131" spans="2:23" ht="23.25">
      <c r="B131" s="57" t="s">
        <v>119</v>
      </c>
      <c r="C131" s="59">
        <f t="array" ref="C131">SUM(IF(($B$14:$B$32=$B131)*($D$14:$K$32=C$87),1,0))</f>
        <v>0</v>
      </c>
      <c r="D131" s="59">
        <f t="array" ref="D131">SUM(IF(($B$14:$B$32=$B131)*($D$14:$K$32=D$87),1,0))</f>
        <v>0</v>
      </c>
      <c r="E131" s="59">
        <f t="array" ref="E131">SUM(IF(($B$14:$B$32=$B131)*($D$14:$K$32=E$87),1,0))</f>
        <v>0</v>
      </c>
      <c r="F131" s="59">
        <f t="array" ref="F131">SUM(IF(($B$14:$B$32=$B131)*($D$14:$K$32=F$87),1,0))</f>
        <v>0</v>
      </c>
      <c r="G131" s="59">
        <f t="array" ref="G131">SUM(IF(($B$14:$B$32=$B131)*($D$14:$K$32=G$87),1,0))</f>
        <v>0</v>
      </c>
      <c r="H131" s="59">
        <f t="array" ref="H131">SUM(IF(($B$14:$B$32=$B131)*($D$14:$K$32=H$87),1,0))</f>
        <v>0</v>
      </c>
      <c r="I131" s="59">
        <f t="array" ref="I131">SUM(IF(($B$14:$B$32=$B131)*($D$14:$K$32=I$87),1,0))</f>
        <v>0</v>
      </c>
      <c r="J131" s="59">
        <f t="array" ref="J131">SUM(IF(($B$14:$B$32=$B131)*($D$14:$K$32=J$87),1,0))</f>
        <v>0</v>
      </c>
      <c r="K131" s="59">
        <f t="array" ref="K131">SUM(IF(($B$14:$B$32=$B131)*($D$14:$K$32=K$87),1,0))</f>
        <v>0</v>
      </c>
      <c r="L131" s="59">
        <f t="array" ref="L131">SUM(IF(($B$14:$B$32=$B131)*($D$14:$K$32=L$87),1,0))</f>
        <v>0</v>
      </c>
      <c r="M131" s="59">
        <f t="array" ref="M131">SUM(IF(($B$14:$B$32=$B131)*($D$14:$K$32=M$87),1,0))</f>
        <v>0</v>
      </c>
      <c r="N131" s="59">
        <f t="array" ref="N131">SUM(IF(($B$14:$B$32=$B131)*($D$14:$K$32=N$87),1,0))</f>
        <v>0</v>
      </c>
      <c r="O131" s="59">
        <f t="array" ref="O131">SUM(IF(($B$14:$B$32=$B131)*($D$14:$K$32=O$87),1,0))</f>
        <v>0</v>
      </c>
      <c r="P131" s="59">
        <f t="array" ref="P131">SUM(IF(($B$14:$B$32=$B131)*($D$14:$K$32=P$87),1,0))</f>
        <v>0</v>
      </c>
      <c r="Q131" s="59">
        <f t="array" ref="Q131">SUM(IF(($B$14:$B$32=$B131)*($D$14:$K$32=Q$87),1,0))</f>
        <v>0</v>
      </c>
      <c r="R131" s="59">
        <f t="array" ref="R131">SUM(IF(($B$14:$B$32=$B131)*($D$14:$K$32=R$87),1,0))</f>
        <v>0</v>
      </c>
      <c r="S131" s="59">
        <f t="array" ref="S131">SUM(IF(($B$14:$B$32=$B131)*($D$14:$K$32=S$87),1,0))</f>
        <v>0</v>
      </c>
      <c r="T131" s="59">
        <f t="array" ref="T131">SUM(IF(($B$14:$B$32=$B131)*($D$14:$K$32=T$87),1,0))</f>
        <v>0</v>
      </c>
      <c r="U131" s="59">
        <f t="array" ref="U131">SUM(IF(($B$14:$B$32=$B131)*($D$14:$K$32=U$87),1,0))</f>
        <v>0</v>
      </c>
      <c r="V131" s="59">
        <f t="array" ref="V131">SUM(IF(($B$14:$B$32=$B131)*($D$14:$K$32=V$87),1,0))</f>
        <v>0</v>
      </c>
      <c r="W131" s="64">
        <f t="shared" si="0"/>
        <v>0</v>
      </c>
    </row>
    <row r="132" spans="2:23" ht="23.25">
      <c r="B132" s="57"/>
      <c r="C132" s="59">
        <f t="array" ref="C132">SUM(IF(($B$14:$B$32=$B132)*($D$14:$K$32=C$87),1,0))</f>
        <v>0</v>
      </c>
      <c r="D132" s="59">
        <f t="array" ref="D132">SUM(IF(($B$14:$B$32=$B132)*($D$14:$K$32=D$87),1,0))</f>
        <v>0</v>
      </c>
      <c r="E132" s="59">
        <f t="array" ref="E132">SUM(IF(($B$14:$B$32=$B132)*($D$14:$K$32=E$87),1,0))</f>
        <v>0</v>
      </c>
      <c r="F132" s="59">
        <f t="array" ref="F132">SUM(IF(($B$14:$B$32=$B132)*($D$14:$K$32=F$87),1,0))</f>
        <v>0</v>
      </c>
      <c r="G132" s="59">
        <f t="array" ref="G132">SUM(IF(($B$14:$B$32=$B132)*($D$14:$K$32=G$87),1,0))</f>
        <v>0</v>
      </c>
      <c r="H132" s="59">
        <f t="array" ref="H132">SUM(IF(($B$14:$B$32=$B132)*($D$14:$K$32=H$87),1,0))</f>
        <v>0</v>
      </c>
      <c r="I132" s="59">
        <f t="array" ref="I132">SUM(IF(($B$14:$B$32=$B132)*($D$14:$K$32=I$87),1,0))</f>
        <v>0</v>
      </c>
      <c r="J132" s="59">
        <f t="array" ref="J132">SUM(IF(($B$14:$B$32=$B132)*($D$14:$K$32=J$87),1,0))</f>
        <v>0</v>
      </c>
      <c r="K132" s="59">
        <f t="array" ref="K132">SUM(IF(($B$14:$B$32=$B132)*($D$14:$K$32=K$87),1,0))</f>
        <v>0</v>
      </c>
      <c r="L132" s="59">
        <f t="array" ref="L132">SUM(IF(($B$14:$B$32=$B132)*($D$14:$K$32=L$87),1,0))</f>
        <v>0</v>
      </c>
      <c r="M132" s="59">
        <f t="array" ref="M132">SUM(IF(($B$14:$B$32=$B132)*($D$14:$K$32=M$87),1,0))</f>
        <v>0</v>
      </c>
      <c r="N132" s="59">
        <f t="array" ref="N132">SUM(IF(($B$14:$B$32=$B132)*($D$14:$K$32=N$87),1,0))</f>
        <v>0</v>
      </c>
      <c r="O132" s="59">
        <f t="array" ref="O132">SUM(IF(($B$14:$B$32=$B132)*($D$14:$K$32=O$87),1,0))</f>
        <v>0</v>
      </c>
      <c r="P132" s="59">
        <f t="array" ref="P132">SUM(IF(($B$14:$B$32=$B132)*($D$14:$K$32=P$87),1,0))</f>
        <v>0</v>
      </c>
      <c r="Q132" s="59">
        <f t="array" ref="Q132">SUM(IF(($B$14:$B$32=$B132)*($D$14:$K$32=Q$87),1,0))</f>
        <v>0</v>
      </c>
      <c r="R132" s="59">
        <f t="array" ref="R132">SUM(IF(($B$14:$B$32=$B132)*($D$14:$K$32=R$87),1,0))</f>
        <v>0</v>
      </c>
      <c r="S132" s="59">
        <f t="array" ref="S132">SUM(IF(($B$14:$B$32=$B132)*($D$14:$K$32=S$87),1,0))</f>
        <v>0</v>
      </c>
      <c r="T132" s="59">
        <f t="array" ref="T132">SUM(IF(($B$14:$B$32=$B132)*($D$14:$K$32=T$87),1,0))</f>
        <v>0</v>
      </c>
      <c r="U132" s="59">
        <f t="array" ref="U132">SUM(IF(($B$14:$B$32=$B132)*($D$14:$K$32=U$87),1,0))</f>
        <v>0</v>
      </c>
      <c r="V132" s="59">
        <f t="array" ref="V132">SUM(IF(($B$14:$B$32=$B132)*($D$14:$K$32=V$87),1,0))</f>
        <v>0</v>
      </c>
      <c r="W132" s="64">
        <f t="shared" si="0"/>
        <v>0</v>
      </c>
    </row>
    <row r="133" spans="2:23" ht="23.25">
      <c r="B133" s="57"/>
      <c r="C133" s="59">
        <f t="array" ref="C133">SUM(IF(($B$14:$B$32=$B133)*($D$14:$K$32=C$87),1,0))</f>
        <v>0</v>
      </c>
      <c r="D133" s="59">
        <f t="array" ref="D133">SUM(IF(($B$14:$B$32=$B133)*($D$14:$K$32=D$87),1,0))</f>
        <v>0</v>
      </c>
      <c r="E133" s="59">
        <f t="array" ref="E133">SUM(IF(($B$14:$B$32=$B133)*($D$14:$K$32=E$87),1,0))</f>
        <v>0</v>
      </c>
      <c r="F133" s="59">
        <f t="array" ref="F133">SUM(IF(($B$14:$B$32=$B133)*($D$14:$K$32=F$87),1,0))</f>
        <v>0</v>
      </c>
      <c r="G133" s="59">
        <f t="array" ref="G133">SUM(IF(($B$14:$B$32=$B133)*($D$14:$K$32=G$87),1,0))</f>
        <v>0</v>
      </c>
      <c r="H133" s="59">
        <f t="array" ref="H133">SUM(IF(($B$14:$B$32=$B133)*($D$14:$K$32=H$87),1,0))</f>
        <v>0</v>
      </c>
      <c r="I133" s="59">
        <f t="array" ref="I133">SUM(IF(($B$14:$B$32=$B133)*($D$14:$K$32=I$87),1,0))</f>
        <v>0</v>
      </c>
      <c r="J133" s="59">
        <f t="array" ref="J133">SUM(IF(($B$14:$B$32=$B133)*($D$14:$K$32=J$87),1,0))</f>
        <v>0</v>
      </c>
      <c r="K133" s="59">
        <f t="array" ref="K133">SUM(IF(($B$14:$B$32=$B133)*($D$14:$K$32=K$87),1,0))</f>
        <v>0</v>
      </c>
      <c r="L133" s="59">
        <f t="array" ref="L133">SUM(IF(($B$14:$B$32=$B133)*($D$14:$K$32=L$87),1,0))</f>
        <v>0</v>
      </c>
      <c r="M133" s="59">
        <f t="array" ref="M133">SUM(IF(($B$14:$B$32=$B133)*($D$14:$K$32=M$87),1,0))</f>
        <v>0</v>
      </c>
      <c r="N133" s="59">
        <f t="array" ref="N133">SUM(IF(($B$14:$B$32=$B133)*($D$14:$K$32=N$87),1,0))</f>
        <v>0</v>
      </c>
      <c r="O133" s="59">
        <f t="array" ref="O133">SUM(IF(($B$14:$B$32=$B133)*($D$14:$K$32=O$87),1,0))</f>
        <v>0</v>
      </c>
      <c r="P133" s="59">
        <f t="array" ref="P133">SUM(IF(($B$14:$B$32=$B133)*($D$14:$K$32=P$87),1,0))</f>
        <v>0</v>
      </c>
      <c r="Q133" s="59">
        <f t="array" ref="Q133">SUM(IF(($B$14:$B$32=$B133)*($D$14:$K$32=Q$87),1,0))</f>
        <v>0</v>
      </c>
      <c r="R133" s="59">
        <f t="array" ref="R133">SUM(IF(($B$14:$B$32=$B133)*($D$14:$K$32=R$87),1,0))</f>
        <v>0</v>
      </c>
      <c r="S133" s="59">
        <f t="array" ref="S133">SUM(IF(($B$14:$B$32=$B133)*($D$14:$K$32=S$87),1,0))</f>
        <v>0</v>
      </c>
      <c r="T133" s="59">
        <f t="array" ref="T133">SUM(IF(($B$14:$B$32=$B133)*($D$14:$K$32=T$87),1,0))</f>
        <v>0</v>
      </c>
      <c r="U133" s="59">
        <f t="array" ref="U133">SUM(IF(($B$14:$B$32=$B133)*($D$14:$K$32=U$87),1,0))</f>
        <v>0</v>
      </c>
      <c r="V133" s="59">
        <f t="array" ref="V133">SUM(IF(($B$14:$B$32=$B133)*($D$14:$K$32=V$87),1,0))</f>
        <v>0</v>
      </c>
      <c r="W133" s="64">
        <f t="shared" si="0"/>
        <v>0</v>
      </c>
    </row>
    <row r="134" spans="2:23" ht="23.25">
      <c r="B134" s="57"/>
      <c r="C134" s="59">
        <f t="array" ref="C134">SUM(IF(($B$14:$B$32=$B134)*($D$14:$K$32=C$87),1,0))</f>
        <v>0</v>
      </c>
      <c r="D134" s="59">
        <f t="array" ref="D134">SUM(IF(($B$14:$B$32=$B134)*($D$14:$K$32=D$87),1,0))</f>
        <v>0</v>
      </c>
      <c r="E134" s="59">
        <f t="array" ref="E134">SUM(IF(($B$14:$B$32=$B134)*($D$14:$K$32=E$87),1,0))</f>
        <v>0</v>
      </c>
      <c r="F134" s="59">
        <f t="array" ref="F134">SUM(IF(($B$14:$B$32=$B134)*($D$14:$K$32=F$87),1,0))</f>
        <v>0</v>
      </c>
      <c r="G134" s="59">
        <f t="array" ref="G134">SUM(IF(($B$14:$B$32=$B134)*($D$14:$K$32=G$87),1,0))</f>
        <v>0</v>
      </c>
      <c r="H134" s="59">
        <f t="array" ref="H134">SUM(IF(($B$14:$B$32=$B134)*($D$14:$K$32=H$87),1,0))</f>
        <v>0</v>
      </c>
      <c r="I134" s="59">
        <f t="array" ref="I134">SUM(IF(($B$14:$B$32=$B134)*($D$14:$K$32=I$87),1,0))</f>
        <v>0</v>
      </c>
      <c r="J134" s="59">
        <f t="array" ref="J134">SUM(IF(($B$14:$B$32=$B134)*($D$14:$K$32=J$87),1,0))</f>
        <v>0</v>
      </c>
      <c r="K134" s="59">
        <f t="array" ref="K134">SUM(IF(($B$14:$B$32=$B134)*($D$14:$K$32=K$87),1,0))</f>
        <v>0</v>
      </c>
      <c r="L134" s="59">
        <f t="array" ref="L134">SUM(IF(($B$14:$B$32=$B134)*($D$14:$K$32=L$87),1,0))</f>
        <v>0</v>
      </c>
      <c r="M134" s="59">
        <f t="array" ref="M134">SUM(IF(($B$14:$B$32=$B134)*($D$14:$K$32=M$87),1,0))</f>
        <v>0</v>
      </c>
      <c r="N134" s="59">
        <f t="array" ref="N134">SUM(IF(($B$14:$B$32=$B134)*($D$14:$K$32=N$87),1,0))</f>
        <v>0</v>
      </c>
      <c r="O134" s="59">
        <f t="array" ref="O134">SUM(IF(($B$14:$B$32=$B134)*($D$14:$K$32=O$87),1,0))</f>
        <v>0</v>
      </c>
      <c r="P134" s="59">
        <f t="array" ref="P134">SUM(IF(($B$14:$B$32=$B134)*($D$14:$K$32=P$87),1,0))</f>
        <v>0</v>
      </c>
      <c r="Q134" s="59">
        <f t="array" ref="Q134">SUM(IF(($B$14:$B$32=$B134)*($D$14:$K$32=Q$87),1,0))</f>
        <v>0</v>
      </c>
      <c r="R134" s="59">
        <f t="array" ref="R134">SUM(IF(($B$14:$B$32=$B134)*($D$14:$K$32=R$87),1,0))</f>
        <v>0</v>
      </c>
      <c r="S134" s="59">
        <f t="array" ref="S134">SUM(IF(($B$14:$B$32=$B134)*($D$14:$K$32=S$87),1,0))</f>
        <v>0</v>
      </c>
      <c r="T134" s="59">
        <f t="array" ref="T134">SUM(IF(($B$14:$B$32=$B134)*($D$14:$K$32=T$87),1,0))</f>
        <v>0</v>
      </c>
      <c r="U134" s="59">
        <f t="array" ref="U134">SUM(IF(($B$14:$B$32=$B134)*($D$14:$K$32=U$87),1,0))</f>
        <v>0</v>
      </c>
      <c r="V134" s="59">
        <f t="array" ref="V134">SUM(IF(($B$14:$B$32=$B134)*($D$14:$K$32=V$87),1,0))</f>
        <v>0</v>
      </c>
      <c r="W134" s="64">
        <f t="shared" si="0"/>
        <v>0</v>
      </c>
    </row>
    <row r="135" spans="2:23" ht="23.25">
      <c r="B135" s="62" t="s">
        <v>19</v>
      </c>
      <c r="C135" s="63">
        <f>SUM(C88:C134)</f>
        <v>0</v>
      </c>
      <c r="D135" s="63">
        <f t="shared" ref="D135:V135" si="1">SUM(D88:D134)</f>
        <v>0</v>
      </c>
      <c r="E135" s="63">
        <f t="shared" si="1"/>
        <v>0</v>
      </c>
      <c r="F135" s="63">
        <f t="shared" si="1"/>
        <v>0</v>
      </c>
      <c r="G135" s="63">
        <f t="shared" si="1"/>
        <v>0</v>
      </c>
      <c r="H135" s="63">
        <f t="shared" si="1"/>
        <v>0</v>
      </c>
      <c r="I135" s="63">
        <f t="shared" si="1"/>
        <v>0</v>
      </c>
      <c r="J135" s="63">
        <f t="shared" si="1"/>
        <v>0</v>
      </c>
      <c r="K135" s="63">
        <f t="shared" si="1"/>
        <v>0</v>
      </c>
      <c r="L135" s="63">
        <f t="shared" si="1"/>
        <v>0</v>
      </c>
      <c r="M135" s="63">
        <f t="shared" si="1"/>
        <v>0</v>
      </c>
      <c r="N135" s="63">
        <f t="shared" si="1"/>
        <v>0</v>
      </c>
      <c r="O135" s="63">
        <f t="shared" si="1"/>
        <v>0</v>
      </c>
      <c r="P135" s="63">
        <f t="shared" si="1"/>
        <v>0</v>
      </c>
      <c r="Q135" s="63">
        <f t="shared" si="1"/>
        <v>0</v>
      </c>
      <c r="R135" s="63">
        <f t="shared" si="1"/>
        <v>0</v>
      </c>
      <c r="S135" s="63">
        <f t="shared" si="1"/>
        <v>0</v>
      </c>
      <c r="T135" s="63">
        <f t="shared" si="1"/>
        <v>0</v>
      </c>
      <c r="U135" s="63">
        <f t="shared" si="1"/>
        <v>0</v>
      </c>
      <c r="V135" s="63">
        <f t="shared" si="1"/>
        <v>0</v>
      </c>
      <c r="W135" s="63">
        <f t="shared" si="0"/>
        <v>0</v>
      </c>
    </row>
    <row r="136" spans="2:23" ht="20.25">
      <c r="B136" s="36"/>
    </row>
    <row r="137" spans="2:23" ht="20.25">
      <c r="B137" s="36"/>
    </row>
    <row r="138" spans="2:23" ht="20.25">
      <c r="B138" s="36"/>
    </row>
    <row r="139" spans="2:23" ht="20.25">
      <c r="B139" s="36"/>
    </row>
    <row r="140" spans="2:23" ht="20.25">
      <c r="B140" s="36"/>
    </row>
    <row r="141" spans="2:23" ht="20.25">
      <c r="B141" s="36"/>
    </row>
  </sheetData>
  <mergeCells count="128">
    <mergeCell ref="A86:V86"/>
    <mergeCell ref="A83:B83"/>
    <mergeCell ref="D83:I83"/>
    <mergeCell ref="J83:M83"/>
    <mergeCell ref="A84:B84"/>
    <mergeCell ref="D84:I84"/>
    <mergeCell ref="J84:M84"/>
    <mergeCell ref="B85:C85"/>
    <mergeCell ref="K85:L85"/>
    <mergeCell ref="A78:M78"/>
    <mergeCell ref="D74:E74"/>
    <mergeCell ref="F74:G74"/>
    <mergeCell ref="H74:M74"/>
    <mergeCell ref="D75:E75"/>
    <mergeCell ref="F75:G75"/>
    <mergeCell ref="H75:M75"/>
    <mergeCell ref="D76:E76"/>
    <mergeCell ref="F76:G76"/>
    <mergeCell ref="H76:M76"/>
    <mergeCell ref="D77:E77"/>
    <mergeCell ref="F77:G77"/>
    <mergeCell ref="H77:M77"/>
    <mergeCell ref="A10:G10"/>
    <mergeCell ref="A11:A12"/>
    <mergeCell ref="B11:C12"/>
    <mergeCell ref="E11:G12"/>
    <mergeCell ref="I11:L12"/>
    <mergeCell ref="B13:C13"/>
    <mergeCell ref="E13:G13"/>
    <mergeCell ref="I13:J13"/>
    <mergeCell ref="K13:L13"/>
    <mergeCell ref="A6:B6"/>
    <mergeCell ref="I6:J6"/>
    <mergeCell ref="L6:M6"/>
    <mergeCell ref="A7:B7"/>
    <mergeCell ref="I7:J7"/>
    <mergeCell ref="L7:L9"/>
    <mergeCell ref="M7:M9"/>
    <mergeCell ref="A8:B8"/>
    <mergeCell ref="I8:J8"/>
    <mergeCell ref="A9:B9"/>
    <mergeCell ref="I9:J9"/>
    <mergeCell ref="L1:M1"/>
    <mergeCell ref="L2:M2"/>
    <mergeCell ref="F3:G3"/>
    <mergeCell ref="H3:J3"/>
    <mergeCell ref="A4:B5"/>
    <mergeCell ref="C4:E4"/>
    <mergeCell ref="F4:H4"/>
    <mergeCell ref="I4:J4"/>
    <mergeCell ref="K4:K5"/>
    <mergeCell ref="I5:J5"/>
    <mergeCell ref="A17:M17"/>
    <mergeCell ref="E18:H18"/>
    <mergeCell ref="K18:L18"/>
    <mergeCell ref="E19:H19"/>
    <mergeCell ref="K19:L19"/>
    <mergeCell ref="I14:J14"/>
    <mergeCell ref="K14:L14"/>
    <mergeCell ref="B15:C15"/>
    <mergeCell ref="E15:G15"/>
    <mergeCell ref="I15:J15"/>
    <mergeCell ref="K15:L15"/>
    <mergeCell ref="B16:C16"/>
    <mergeCell ref="E16:G16"/>
    <mergeCell ref="I16:J16"/>
    <mergeCell ref="K16:L16"/>
    <mergeCell ref="B14:C14"/>
    <mergeCell ref="E14:G14"/>
    <mergeCell ref="E20:H20"/>
    <mergeCell ref="K20:L20"/>
    <mergeCell ref="E21:H21"/>
    <mergeCell ref="K21:L21"/>
    <mergeCell ref="E22:H22"/>
    <mergeCell ref="K22:L22"/>
    <mergeCell ref="E23:H23"/>
    <mergeCell ref="K23:L23"/>
    <mergeCell ref="E24:H24"/>
    <mergeCell ref="K24:L24"/>
    <mergeCell ref="E25:H25"/>
    <mergeCell ref="K25:L25"/>
    <mergeCell ref="E26:H26"/>
    <mergeCell ref="K26:L26"/>
    <mergeCell ref="E27:H27"/>
    <mergeCell ref="K27:L27"/>
    <mergeCell ref="E28:H28"/>
    <mergeCell ref="K28:L28"/>
    <mergeCell ref="E29:H29"/>
    <mergeCell ref="K29:L29"/>
    <mergeCell ref="E30:H30"/>
    <mergeCell ref="K30:L30"/>
    <mergeCell ref="E31:H31"/>
    <mergeCell ref="K31:L31"/>
    <mergeCell ref="E32:H32"/>
    <mergeCell ref="K32:L32"/>
    <mergeCell ref="E33:H33"/>
    <mergeCell ref="K33:L33"/>
    <mergeCell ref="E34:H34"/>
    <mergeCell ref="K34:L34"/>
    <mergeCell ref="E35:H35"/>
    <mergeCell ref="K35:L35"/>
    <mergeCell ref="E36:H36"/>
    <mergeCell ref="K36:L36"/>
    <mergeCell ref="E37:H37"/>
    <mergeCell ref="K37:L37"/>
    <mergeCell ref="E38:H38"/>
    <mergeCell ref="K38:L38"/>
    <mergeCell ref="E39:H39"/>
    <mergeCell ref="K39:L39"/>
    <mergeCell ref="E40:H40"/>
    <mergeCell ref="K40:L40"/>
    <mergeCell ref="E41:H41"/>
    <mergeCell ref="K41:L41"/>
    <mergeCell ref="E42:H42"/>
    <mergeCell ref="K42:L42"/>
    <mergeCell ref="B44:G44"/>
    <mergeCell ref="J44:K44"/>
    <mergeCell ref="L44:M44"/>
    <mergeCell ref="A79:C79"/>
    <mergeCell ref="D79:I79"/>
    <mergeCell ref="J79:M79"/>
    <mergeCell ref="D80:I80"/>
    <mergeCell ref="J80:M80"/>
    <mergeCell ref="D81:I81"/>
    <mergeCell ref="J81:M81"/>
    <mergeCell ref="A82:C82"/>
    <mergeCell ref="D82:I82"/>
    <mergeCell ref="J82:M82"/>
  </mergeCells>
  <dataValidations count="12">
    <dataValidation type="list" allowBlank="1" showInputMessage="1" showErrorMessage="1" sqref="C49">
      <formula1>MAT</formula1>
    </dataValidation>
    <dataValidation type="list" allowBlank="1" showInputMessage="1" showErrorMessage="1" sqref="J46:K49 D49:I49">
      <formula1>LCA</formula1>
    </dataValidation>
    <dataValidation type="list" allowBlank="1" showInputMessage="1" showErrorMessage="1" sqref="B69:B72">
      <formula1>adj</formula1>
    </dataValidation>
    <dataValidation type="list" allowBlank="1" showInputMessage="1" showErrorMessage="1" sqref="C69:C72">
      <formula1>CAT</formula1>
    </dataValidation>
    <dataValidation type="list" allowBlank="1" showInputMessage="1" showErrorMessage="1" sqref="L69:L72 L46:L66">
      <formula1>OBSE</formula1>
    </dataValidation>
    <dataValidation type="list" allowBlank="1" showInputMessage="1" showErrorMessage="1" sqref="B76:B77 B46:B48">
      <formula1>P</formula1>
    </dataValidation>
    <dataValidation type="list" allowBlank="1" showInputMessage="1" showErrorMessage="1" sqref="F76:G77">
      <formula1>T</formula1>
    </dataValidation>
    <dataValidation type="list" allowBlank="1" showInputMessage="1" showErrorMessage="1" sqref="J44:K44 F3:G3">
      <formula1>J</formula1>
    </dataValidation>
    <dataValidation type="list" allowBlank="1" showInputMessage="1" showErrorMessage="1" sqref="C76:C77 C50:C66 C46:C48">
      <formula1>M</formula1>
    </dataValidation>
    <dataValidation type="list" allowBlank="1" showInputMessage="1" showErrorMessage="1" sqref="D76:E77 I19:I42 D46:I48 D50:K66 C20:C42 M19:M42">
      <formula1>CL</formula1>
    </dataValidation>
    <dataValidation type="list" allowBlank="1" showInputMessage="1" showErrorMessage="1" sqref="B49:B66">
      <formula1>$B$86:$B$130</formula1>
    </dataValidation>
    <dataValidation type="list" allowBlank="1" showInputMessage="1" showErrorMessage="1" sqref="D69:K72">
      <formula1>#REF!</formula1>
    </dataValidation>
  </dataValidations>
  <pageMargins left="0" right="0" top="0" bottom="0" header="0" footer="0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7">
    <tabColor rgb="FFC00000"/>
  </sheetPr>
  <dimension ref="A1:Y157"/>
  <sheetViews>
    <sheetView rightToLeft="1" tabSelected="1" zoomScale="70" zoomScaleNormal="70" workbookViewId="0">
      <selection activeCell="X4" sqref="X4"/>
    </sheetView>
  </sheetViews>
  <sheetFormatPr baseColWidth="10" defaultColWidth="11.42578125" defaultRowHeight="15"/>
  <cols>
    <col min="1" max="1" width="2.85546875" style="174" customWidth="1"/>
    <col min="2" max="2" width="4" style="174" customWidth="1"/>
    <col min="3" max="3" width="13.28515625" style="174" customWidth="1"/>
    <col min="4" max="5" width="8.140625" style="174" customWidth="1"/>
    <col min="6" max="6" width="7.140625" style="174" customWidth="1"/>
    <col min="7" max="7" width="6.42578125" style="174" customWidth="1"/>
    <col min="8" max="8" width="6.85546875" style="174" customWidth="1"/>
    <col min="9" max="9" width="7.140625" style="174" customWidth="1"/>
    <col min="10" max="10" width="6.28515625" style="174" customWidth="1"/>
    <col min="11" max="11" width="8.140625" style="174" customWidth="1"/>
    <col min="12" max="12" width="7" style="174" customWidth="1"/>
    <col min="13" max="13" width="9" style="174" customWidth="1"/>
    <col min="14" max="14" width="7.42578125" style="174" customWidth="1"/>
    <col min="15" max="15" width="6.42578125" style="174" customWidth="1"/>
    <col min="16" max="16" width="7" style="179" customWidth="1"/>
    <col min="17" max="17" width="5.85546875" style="182" customWidth="1"/>
    <col min="18" max="18" width="7.140625" style="186" customWidth="1"/>
    <col min="19" max="19" width="8.140625" style="189" customWidth="1"/>
    <col min="20" max="20" width="8.140625" style="174" customWidth="1"/>
    <col min="21" max="16384" width="11.42578125" style="174"/>
  </cols>
  <sheetData>
    <row r="1" spans="2:25" ht="26.25" customHeight="1">
      <c r="B1" s="232" t="s">
        <v>311</v>
      </c>
      <c r="C1" s="233"/>
      <c r="D1" s="233"/>
      <c r="E1" s="233"/>
      <c r="F1" s="233"/>
      <c r="G1" s="233"/>
      <c r="H1" s="233"/>
      <c r="I1" s="234"/>
      <c r="J1" s="205"/>
      <c r="K1" s="205"/>
      <c r="L1" s="205"/>
      <c r="M1" s="205"/>
      <c r="N1" s="206"/>
      <c r="S1" s="239"/>
    </row>
    <row r="2" spans="2:25" ht="21">
      <c r="B2" s="591" t="s">
        <v>1</v>
      </c>
      <c r="C2" s="592"/>
      <c r="D2" s="592"/>
      <c r="E2" s="592"/>
      <c r="F2" s="592"/>
      <c r="G2" s="578" t="s">
        <v>344</v>
      </c>
      <c r="H2" s="578"/>
      <c r="I2" s="578"/>
      <c r="J2" s="578"/>
      <c r="K2" s="578"/>
      <c r="L2" s="578"/>
      <c r="M2" s="577">
        <v>124</v>
      </c>
      <c r="N2" s="235"/>
    </row>
    <row r="3" spans="2:25" ht="16.5">
      <c r="B3" s="579" t="s">
        <v>314</v>
      </c>
      <c r="C3" s="580"/>
      <c r="D3" s="580"/>
      <c r="E3" s="580"/>
      <c r="F3" s="580"/>
      <c r="G3" s="578"/>
      <c r="H3" s="578"/>
      <c r="I3" s="578"/>
      <c r="J3" s="578"/>
      <c r="K3" s="578"/>
      <c r="L3" s="578"/>
      <c r="M3" s="577"/>
      <c r="N3" s="236"/>
    </row>
    <row r="4" spans="2:25" ht="24" customHeight="1">
      <c r="B4" s="237"/>
      <c r="D4" s="207"/>
      <c r="G4" s="590" t="s">
        <v>92</v>
      </c>
      <c r="H4" s="590"/>
      <c r="I4" s="590"/>
      <c r="J4" s="593">
        <v>43191</v>
      </c>
      <c r="K4" s="593"/>
      <c r="L4" s="593"/>
      <c r="M4" s="590" t="s">
        <v>312</v>
      </c>
      <c r="N4" s="594"/>
    </row>
    <row r="5" spans="2:25" ht="26.25" customHeight="1" thickBot="1">
      <c r="B5" s="251">
        <v>-1</v>
      </c>
      <c r="C5" s="208" t="s">
        <v>345</v>
      </c>
      <c r="D5" s="208"/>
      <c r="E5" s="583" t="s">
        <v>346</v>
      </c>
      <c r="F5" s="583"/>
      <c r="G5" s="583"/>
      <c r="H5" s="583"/>
      <c r="I5" s="583"/>
      <c r="J5" s="583"/>
      <c r="K5" s="243"/>
      <c r="M5" s="581" t="s">
        <v>313</v>
      </c>
      <c r="N5" s="582"/>
      <c r="P5" s="676" t="s">
        <v>450</v>
      </c>
      <c r="Q5" s="676"/>
      <c r="R5" s="676"/>
      <c r="S5" s="676"/>
      <c r="T5" s="676"/>
      <c r="U5" s="676"/>
      <c r="V5" s="676"/>
      <c r="W5" s="676"/>
      <c r="X5" s="676"/>
      <c r="Y5" s="676"/>
    </row>
    <row r="6" spans="2:25" ht="21.75" customHeight="1" thickBot="1">
      <c r="B6" s="595" t="s">
        <v>12</v>
      </c>
      <c r="C6" s="596"/>
      <c r="D6" s="560" t="s">
        <v>336</v>
      </c>
      <c r="E6" s="561"/>
      <c r="F6" s="562"/>
      <c r="G6" s="560" t="s">
        <v>14</v>
      </c>
      <c r="H6" s="561"/>
      <c r="I6" s="597"/>
      <c r="J6" s="600" t="s">
        <v>303</v>
      </c>
      <c r="K6" s="602" t="s">
        <v>304</v>
      </c>
      <c r="L6" s="598" t="s">
        <v>300</v>
      </c>
      <c r="M6" s="584" t="s">
        <v>15</v>
      </c>
      <c r="N6" s="585"/>
      <c r="O6" s="172"/>
      <c r="P6" s="676"/>
      <c r="Q6" s="676"/>
      <c r="R6" s="676"/>
      <c r="S6" s="676"/>
      <c r="T6" s="676"/>
      <c r="U6" s="676"/>
      <c r="V6" s="676"/>
      <c r="W6" s="676"/>
      <c r="X6" s="676"/>
      <c r="Y6" s="676"/>
    </row>
    <row r="7" spans="2:25" ht="21.75" customHeight="1" thickBot="1">
      <c r="B7" s="459"/>
      <c r="C7" s="460"/>
      <c r="D7" s="225" t="s">
        <v>17</v>
      </c>
      <c r="E7" s="225" t="s">
        <v>18</v>
      </c>
      <c r="F7" s="225" t="s">
        <v>19</v>
      </c>
      <c r="G7" s="225" t="s">
        <v>17</v>
      </c>
      <c r="H7" s="225" t="s">
        <v>18</v>
      </c>
      <c r="I7" s="226" t="s">
        <v>19</v>
      </c>
      <c r="J7" s="601"/>
      <c r="K7" s="603"/>
      <c r="L7" s="599"/>
      <c r="M7" s="586"/>
      <c r="N7" s="587"/>
      <c r="O7" s="110"/>
      <c r="P7" s="676"/>
      <c r="Q7" s="676"/>
      <c r="R7" s="676"/>
      <c r="S7" s="676"/>
      <c r="T7" s="676"/>
      <c r="U7" s="676"/>
      <c r="V7" s="676"/>
      <c r="W7" s="676"/>
      <c r="X7" s="676"/>
      <c r="Y7" s="676"/>
    </row>
    <row r="8" spans="2:25" ht="21.75" customHeight="1">
      <c r="B8" s="443" t="s">
        <v>22</v>
      </c>
      <c r="C8" s="444"/>
      <c r="D8" s="163">
        <v>112</v>
      </c>
      <c r="E8" s="163">
        <v>121</v>
      </c>
      <c r="F8" s="221">
        <f>SUM(D8:E8)</f>
        <v>233</v>
      </c>
      <c r="G8" s="219">
        <f>COUNTIF(P63:P94,1)</f>
        <v>0</v>
      </c>
      <c r="H8" s="220">
        <f>COUNTIF(P63:P94,2)</f>
        <v>0</v>
      </c>
      <c r="I8" s="221">
        <f>SUM(G8:H8)</f>
        <v>0</v>
      </c>
      <c r="J8" s="212">
        <v>52</v>
      </c>
      <c r="K8" s="213">
        <f>J8*F8</f>
        <v>12116</v>
      </c>
      <c r="L8" s="214">
        <v>26</v>
      </c>
      <c r="M8" s="240">
        <f>(L8/K8)*100</f>
        <v>0.21459227467811159</v>
      </c>
      <c r="N8" s="209" t="s">
        <v>26</v>
      </c>
      <c r="O8" s="110"/>
      <c r="P8" s="676"/>
      <c r="Q8" s="676"/>
      <c r="R8" s="676"/>
      <c r="S8" s="676"/>
      <c r="T8" s="676"/>
      <c r="U8" s="676"/>
      <c r="V8" s="676"/>
      <c r="W8" s="676"/>
      <c r="X8" s="676"/>
      <c r="Y8" s="676"/>
    </row>
    <row r="9" spans="2:25" ht="21.75" customHeight="1">
      <c r="B9" s="447" t="s">
        <v>25</v>
      </c>
      <c r="C9" s="448"/>
      <c r="D9" s="163">
        <v>39</v>
      </c>
      <c r="E9" s="163">
        <v>86</v>
      </c>
      <c r="F9" s="223">
        <f t="shared" ref="F9:F11" si="0">SUM(D9:E9)</f>
        <v>125</v>
      </c>
      <c r="G9" s="222">
        <f>COUNTIF(Q63:Q94,1)</f>
        <v>0</v>
      </c>
      <c r="H9" s="177">
        <f>COUNTIF(Q63:Q94,2)</f>
        <v>0</v>
      </c>
      <c r="I9" s="223">
        <f>SUM(G9:H9)</f>
        <v>0</v>
      </c>
      <c r="J9" s="215">
        <v>40</v>
      </c>
      <c r="K9" s="163">
        <f>J9*F9</f>
        <v>5000</v>
      </c>
      <c r="L9" s="216">
        <v>38</v>
      </c>
      <c r="M9" s="241">
        <f t="shared" ref="M9:M11" si="1">(L9/K9)*100</f>
        <v>0.76</v>
      </c>
      <c r="N9" s="210" t="s">
        <v>26</v>
      </c>
      <c r="O9" s="173"/>
      <c r="P9" s="676"/>
      <c r="Q9" s="676"/>
      <c r="R9" s="676"/>
      <c r="S9" s="676"/>
      <c r="T9" s="676"/>
      <c r="U9" s="676"/>
      <c r="V9" s="676"/>
      <c r="W9" s="676"/>
      <c r="X9" s="676"/>
      <c r="Y9" s="676"/>
    </row>
    <row r="10" spans="2:25" ht="21.75" customHeight="1">
      <c r="B10" s="447" t="s">
        <v>29</v>
      </c>
      <c r="C10" s="448"/>
      <c r="D10" s="163">
        <v>71</v>
      </c>
      <c r="E10" s="163">
        <v>104</v>
      </c>
      <c r="F10" s="223">
        <f t="shared" si="0"/>
        <v>175</v>
      </c>
      <c r="G10" s="222">
        <f>COUNTIF(S63:S114,1)</f>
        <v>0</v>
      </c>
      <c r="H10" s="222">
        <f>COUNTIF(R63:R116,2)</f>
        <v>0</v>
      </c>
      <c r="I10" s="223">
        <f>SUM(G10:H10)</f>
        <v>0</v>
      </c>
      <c r="J10" s="215">
        <v>46</v>
      </c>
      <c r="K10" s="163">
        <f>J10*F10</f>
        <v>8050</v>
      </c>
      <c r="L10" s="216">
        <v>107</v>
      </c>
      <c r="M10" s="241">
        <f t="shared" si="1"/>
        <v>1.329192546583851</v>
      </c>
      <c r="N10" s="210" t="s">
        <v>26</v>
      </c>
      <c r="O10" s="110"/>
      <c r="P10" s="676"/>
      <c r="Q10" s="676"/>
      <c r="R10" s="676"/>
      <c r="S10" s="676"/>
      <c r="T10" s="676"/>
      <c r="U10" s="676"/>
      <c r="V10" s="676"/>
      <c r="W10" s="676"/>
      <c r="X10" s="676"/>
      <c r="Y10" s="676"/>
    </row>
    <row r="11" spans="2:25" ht="21.75" customHeight="1" thickBot="1">
      <c r="B11" s="454" t="s">
        <v>19</v>
      </c>
      <c r="C11" s="372"/>
      <c r="D11" s="217">
        <f>SUM(D8:D10)</f>
        <v>222</v>
      </c>
      <c r="E11" s="224">
        <f>SUM(E8:E10)</f>
        <v>311</v>
      </c>
      <c r="F11" s="218">
        <f t="shared" si="0"/>
        <v>533</v>
      </c>
      <c r="G11" s="217">
        <f>SUM(G8:G10)</f>
        <v>0</v>
      </c>
      <c r="H11" s="224">
        <f>SUM(H8:H10)</f>
        <v>0</v>
      </c>
      <c r="I11" s="218">
        <f>SUM(G11:H11)</f>
        <v>0</v>
      </c>
      <c r="J11" s="217">
        <f>SUM(J8:J10)</f>
        <v>138</v>
      </c>
      <c r="K11" s="8">
        <f>SUM(K8:K10)</f>
        <v>25166</v>
      </c>
      <c r="L11" s="218">
        <f>L8+L9+L10</f>
        <v>171</v>
      </c>
      <c r="M11" s="242">
        <f t="shared" si="1"/>
        <v>0.67948819836287055</v>
      </c>
      <c r="N11" s="211" t="s">
        <v>26</v>
      </c>
      <c r="O11" s="110"/>
      <c r="P11" s="676"/>
      <c r="Q11" s="676"/>
      <c r="R11" s="676"/>
      <c r="S11" s="676"/>
      <c r="T11" s="676"/>
      <c r="U11" s="676"/>
      <c r="V11" s="676"/>
      <c r="W11" s="676"/>
      <c r="X11" s="676"/>
      <c r="Y11" s="676"/>
    </row>
    <row r="12" spans="2:25" ht="22.5" customHeight="1" thickBot="1">
      <c r="B12" s="127"/>
      <c r="C12" s="128"/>
      <c r="D12" s="130"/>
      <c r="E12" s="583" t="s">
        <v>347</v>
      </c>
      <c r="F12" s="583"/>
      <c r="G12" s="583"/>
      <c r="H12" s="583"/>
      <c r="I12" s="583"/>
      <c r="J12" s="583"/>
      <c r="K12" s="129"/>
      <c r="L12" s="130"/>
      <c r="M12" s="201"/>
      <c r="N12" s="200"/>
      <c r="O12" s="110"/>
      <c r="P12" s="676"/>
      <c r="Q12" s="676"/>
      <c r="R12" s="676"/>
      <c r="S12" s="676"/>
      <c r="T12" s="676"/>
      <c r="U12" s="676"/>
      <c r="V12" s="676"/>
      <c r="W12" s="676"/>
      <c r="X12" s="676"/>
      <c r="Y12" s="676"/>
    </row>
    <row r="13" spans="2:25" ht="22.5" customHeight="1" thickBot="1">
      <c r="B13" s="457" t="s">
        <v>12</v>
      </c>
      <c r="C13" s="558"/>
      <c r="D13" s="560" t="s">
        <v>348</v>
      </c>
      <c r="E13" s="561"/>
      <c r="F13" s="562"/>
      <c r="G13" s="560" t="s">
        <v>14</v>
      </c>
      <c r="H13" s="561"/>
      <c r="I13" s="562"/>
      <c r="J13" s="588" t="s">
        <v>349</v>
      </c>
      <c r="K13" s="588"/>
      <c r="L13" s="588"/>
      <c r="M13" s="588"/>
      <c r="N13" s="589"/>
      <c r="O13" s="110"/>
      <c r="P13" s="676"/>
      <c r="Q13" s="676"/>
      <c r="R13" s="676"/>
      <c r="S13" s="676"/>
      <c r="T13" s="676"/>
      <c r="U13" s="676"/>
      <c r="V13" s="676"/>
      <c r="W13" s="676"/>
      <c r="X13" s="676"/>
      <c r="Y13" s="676"/>
    </row>
    <row r="14" spans="2:25" ht="19.5" customHeight="1" thickBot="1">
      <c r="B14" s="459"/>
      <c r="C14" s="559"/>
      <c r="D14" s="227" t="s">
        <v>17</v>
      </c>
      <c r="E14" s="228" t="s">
        <v>18</v>
      </c>
      <c r="F14" s="229" t="s">
        <v>19</v>
      </c>
      <c r="G14" s="227" t="s">
        <v>17</v>
      </c>
      <c r="H14" s="228" t="s">
        <v>18</v>
      </c>
      <c r="I14" s="252" t="s">
        <v>19</v>
      </c>
      <c r="J14" s="568"/>
      <c r="K14" s="569"/>
      <c r="L14" s="569"/>
      <c r="M14" s="569"/>
      <c r="N14" s="570"/>
      <c r="O14" s="110"/>
      <c r="P14" s="676"/>
      <c r="Q14" s="676"/>
      <c r="R14" s="676"/>
      <c r="S14" s="676"/>
      <c r="T14" s="676"/>
      <c r="U14" s="676"/>
      <c r="V14" s="676"/>
      <c r="W14" s="676"/>
      <c r="X14" s="676"/>
      <c r="Y14" s="676"/>
    </row>
    <row r="15" spans="2:25" ht="19.5" customHeight="1">
      <c r="B15" s="443" t="s">
        <v>22</v>
      </c>
      <c r="C15" s="444"/>
      <c r="D15" s="163">
        <v>85</v>
      </c>
      <c r="E15" s="163">
        <v>95</v>
      </c>
      <c r="F15" s="221">
        <f>SUM(D15:E15)</f>
        <v>180</v>
      </c>
      <c r="G15" s="215">
        <v>3</v>
      </c>
      <c r="H15" s="164">
        <v>1</v>
      </c>
      <c r="I15" s="253">
        <f>SUM(G15:H15)</f>
        <v>4</v>
      </c>
      <c r="J15" s="571"/>
      <c r="K15" s="572"/>
      <c r="L15" s="572"/>
      <c r="M15" s="572"/>
      <c r="N15" s="573"/>
      <c r="O15" s="110"/>
      <c r="P15" s="676"/>
      <c r="Q15" s="676"/>
      <c r="R15" s="676"/>
      <c r="S15" s="676"/>
      <c r="T15" s="676"/>
      <c r="U15" s="676"/>
      <c r="V15" s="676"/>
      <c r="W15" s="676"/>
      <c r="X15" s="676"/>
      <c r="Y15" s="676"/>
    </row>
    <row r="16" spans="2:25" ht="19.5" customHeight="1">
      <c r="B16" s="447" t="s">
        <v>25</v>
      </c>
      <c r="C16" s="448"/>
      <c r="D16" s="163">
        <v>28</v>
      </c>
      <c r="E16" s="163">
        <v>66</v>
      </c>
      <c r="F16" s="223">
        <f t="shared" ref="F16:F18" si="2">SUM(D16:E16)</f>
        <v>94</v>
      </c>
      <c r="G16" s="215">
        <v>3</v>
      </c>
      <c r="H16" s="164">
        <v>1</v>
      </c>
      <c r="I16" s="253">
        <f>SUM(G16:H16)</f>
        <v>4</v>
      </c>
      <c r="J16" s="571"/>
      <c r="K16" s="572"/>
      <c r="L16" s="572"/>
      <c r="M16" s="572"/>
      <c r="N16" s="573"/>
      <c r="O16" s="110"/>
      <c r="P16" s="676"/>
      <c r="Q16" s="676"/>
      <c r="R16" s="676"/>
      <c r="S16" s="676"/>
      <c r="T16" s="676"/>
      <c r="U16" s="676"/>
      <c r="V16" s="676"/>
      <c r="W16" s="676"/>
      <c r="X16" s="676"/>
      <c r="Y16" s="676"/>
    </row>
    <row r="17" spans="1:25" ht="19.5" customHeight="1" thickBot="1">
      <c r="B17" s="447" t="s">
        <v>29</v>
      </c>
      <c r="C17" s="448"/>
      <c r="D17" s="163">
        <v>53</v>
      </c>
      <c r="E17" s="163">
        <v>71</v>
      </c>
      <c r="F17" s="223">
        <f t="shared" si="2"/>
        <v>124</v>
      </c>
      <c r="G17" s="215">
        <v>2</v>
      </c>
      <c r="H17" s="164">
        <v>4</v>
      </c>
      <c r="I17" s="254">
        <f>SUM(G17:H17)</f>
        <v>6</v>
      </c>
      <c r="J17" s="574"/>
      <c r="K17" s="575"/>
      <c r="L17" s="575"/>
      <c r="M17" s="575"/>
      <c r="N17" s="576"/>
      <c r="O17" s="110"/>
      <c r="P17" s="676"/>
      <c r="Q17" s="676"/>
      <c r="R17" s="676"/>
      <c r="S17" s="676"/>
      <c r="T17" s="676"/>
      <c r="U17" s="676"/>
      <c r="V17" s="676"/>
      <c r="W17" s="676"/>
      <c r="X17" s="676"/>
      <c r="Y17" s="676"/>
    </row>
    <row r="18" spans="1:25" ht="19.5" customHeight="1" thickBot="1">
      <c r="B18" s="454" t="s">
        <v>19</v>
      </c>
      <c r="C18" s="372"/>
      <c r="D18" s="217">
        <f>SUM(D15:D17)</f>
        <v>166</v>
      </c>
      <c r="E18" s="224">
        <f>SUM(E15:E17)</f>
        <v>232</v>
      </c>
      <c r="F18" s="218">
        <f t="shared" si="2"/>
        <v>398</v>
      </c>
      <c r="G18" s="217">
        <f>SUM(G15:G17)</f>
        <v>8</v>
      </c>
      <c r="H18" s="230">
        <f>SUM(H15:H17)</f>
        <v>6</v>
      </c>
      <c r="I18" s="218">
        <f>SUM(G18:H18)</f>
        <v>14</v>
      </c>
      <c r="J18" s="563" t="s">
        <v>15</v>
      </c>
      <c r="K18" s="564"/>
      <c r="L18" s="565"/>
      <c r="M18" s="256">
        <f>(I18/F18)*100</f>
        <v>3.5175879396984926</v>
      </c>
      <c r="N18" s="257" t="s">
        <v>26</v>
      </c>
      <c r="O18" s="110"/>
      <c r="P18" s="676"/>
      <c r="Q18" s="676"/>
      <c r="R18" s="676"/>
      <c r="S18" s="676"/>
      <c r="T18" s="676"/>
      <c r="U18" s="676"/>
      <c r="V18" s="676"/>
      <c r="W18" s="676"/>
      <c r="X18" s="676"/>
      <c r="Y18" s="676"/>
    </row>
    <row r="19" spans="1:25" ht="22.5" thickBot="1">
      <c r="B19" s="250">
        <v>-2</v>
      </c>
      <c r="C19" s="244" t="s">
        <v>350</v>
      </c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6"/>
      <c r="O19" s="175"/>
      <c r="P19" s="676"/>
      <c r="Q19" s="676"/>
      <c r="R19" s="676"/>
      <c r="S19" s="676"/>
      <c r="T19" s="676"/>
      <c r="U19" s="676"/>
      <c r="V19" s="676"/>
      <c r="W19" s="676"/>
      <c r="X19" s="676"/>
      <c r="Y19" s="676"/>
    </row>
    <row r="20" spans="1:25" ht="18.75" customHeight="1" thickBot="1">
      <c r="B20" s="566" t="s">
        <v>46</v>
      </c>
      <c r="C20" s="543" t="s">
        <v>187</v>
      </c>
      <c r="D20" s="544"/>
      <c r="E20" s="165" t="s">
        <v>184</v>
      </c>
      <c r="F20" s="547" t="s">
        <v>188</v>
      </c>
      <c r="G20" s="548"/>
      <c r="H20" s="549"/>
      <c r="I20" s="165" t="s">
        <v>186</v>
      </c>
      <c r="J20" s="553" t="s">
        <v>189</v>
      </c>
      <c r="K20" s="554"/>
      <c r="L20" s="554"/>
      <c r="M20" s="555"/>
      <c r="N20" s="165" t="s">
        <v>184</v>
      </c>
      <c r="O20" s="176"/>
      <c r="P20" s="180"/>
      <c r="Q20" s="183"/>
      <c r="R20" s="185">
        <v>56</v>
      </c>
      <c r="S20" s="193"/>
    </row>
    <row r="21" spans="1:25" ht="19.5" customHeight="1" thickBot="1">
      <c r="B21" s="567"/>
      <c r="C21" s="545"/>
      <c r="D21" s="546"/>
      <c r="E21" s="166" t="s">
        <v>185</v>
      </c>
      <c r="F21" s="550"/>
      <c r="G21" s="551"/>
      <c r="H21" s="552"/>
      <c r="I21" s="165" t="s">
        <v>185</v>
      </c>
      <c r="J21" s="556" t="s">
        <v>319</v>
      </c>
      <c r="K21" s="557"/>
      <c r="L21" s="556" t="s">
        <v>320</v>
      </c>
      <c r="M21" s="557"/>
      <c r="N21" s="166" t="s">
        <v>185</v>
      </c>
      <c r="O21" s="176"/>
      <c r="P21" s="180"/>
      <c r="Q21" s="183"/>
      <c r="R21" s="185"/>
      <c r="S21" s="193"/>
    </row>
    <row r="22" spans="1:25" ht="18.75">
      <c r="B22" s="25">
        <v>1</v>
      </c>
      <c r="C22" s="410"/>
      <c r="D22" s="411"/>
      <c r="E22" s="25"/>
      <c r="F22" s="432"/>
      <c r="G22" s="434"/>
      <c r="H22" s="434"/>
      <c r="I22" s="178"/>
      <c r="J22" s="434"/>
      <c r="K22" s="433"/>
      <c r="L22" s="434"/>
      <c r="M22" s="433"/>
      <c r="N22" s="77"/>
      <c r="O22" s="176"/>
      <c r="P22" s="180"/>
      <c r="Q22" s="183"/>
      <c r="R22" s="188">
        <f>SUM(R6:R21)</f>
        <v>56</v>
      </c>
      <c r="S22" s="193"/>
    </row>
    <row r="23" spans="1:25" ht="18.75">
      <c r="B23" s="258">
        <v>2</v>
      </c>
      <c r="C23" s="259"/>
      <c r="D23" s="260"/>
      <c r="E23" s="258"/>
      <c r="F23" s="438"/>
      <c r="G23" s="440"/>
      <c r="H23" s="439"/>
      <c r="I23" s="262"/>
      <c r="J23" s="261"/>
      <c r="K23" s="263"/>
      <c r="L23" s="261"/>
      <c r="M23" s="263"/>
      <c r="N23" s="264"/>
      <c r="O23" s="176"/>
      <c r="P23" s="180"/>
      <c r="Q23" s="183"/>
      <c r="R23" s="188"/>
      <c r="S23" s="193"/>
    </row>
    <row r="24" spans="1:25" ht="19.5" thickBot="1">
      <c r="B24" s="26">
        <v>3</v>
      </c>
      <c r="C24" s="356"/>
      <c r="D24" s="357"/>
      <c r="E24" s="26"/>
      <c r="F24" s="438"/>
      <c r="G24" s="440"/>
      <c r="H24" s="440"/>
      <c r="I24" s="231"/>
      <c r="J24" s="440"/>
      <c r="K24" s="439"/>
      <c r="L24" s="440"/>
      <c r="M24" s="439"/>
      <c r="N24" s="198"/>
      <c r="O24" s="176"/>
      <c r="P24" s="180"/>
      <c r="Q24" s="183"/>
      <c r="R24" s="185"/>
      <c r="S24" s="193"/>
    </row>
    <row r="25" spans="1:25" ht="22.5" thickBot="1">
      <c r="B25" s="250">
        <v>-3</v>
      </c>
      <c r="C25" s="244" t="s">
        <v>42</v>
      </c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6"/>
      <c r="O25" s="176"/>
      <c r="P25" s="180"/>
      <c r="Q25" s="183"/>
      <c r="R25" s="185"/>
      <c r="S25" s="193"/>
    </row>
    <row r="26" spans="1:25" ht="19.5" thickBot="1">
      <c r="B26" s="167" t="s">
        <v>46</v>
      </c>
      <c r="C26" s="167" t="s">
        <v>47</v>
      </c>
      <c r="D26" s="168" t="s">
        <v>48</v>
      </c>
      <c r="E26" s="167" t="s">
        <v>49</v>
      </c>
      <c r="F26" s="167" t="s">
        <v>50</v>
      </c>
      <c r="G26" s="167" t="s">
        <v>51</v>
      </c>
      <c r="H26" s="167" t="s">
        <v>52</v>
      </c>
      <c r="I26" s="169" t="s">
        <v>53</v>
      </c>
      <c r="J26" s="169" t="s">
        <v>54</v>
      </c>
      <c r="K26" s="169" t="s">
        <v>55</v>
      </c>
      <c r="L26" s="167" t="s">
        <v>56</v>
      </c>
      <c r="M26" s="168" t="s">
        <v>57</v>
      </c>
      <c r="N26" s="167" t="s">
        <v>58</v>
      </c>
      <c r="O26" s="176"/>
      <c r="P26" s="180"/>
      <c r="Q26" s="183"/>
      <c r="R26" s="185"/>
      <c r="S26" s="193"/>
    </row>
    <row r="27" spans="1:25" ht="19.5" thickBot="1">
      <c r="A27" s="647">
        <v>1</v>
      </c>
      <c r="B27" s="12">
        <v>1</v>
      </c>
      <c r="C27" s="13" t="str">
        <f>VLOOKUP(A27,tem,2,0)</f>
        <v>أ.ناسي</v>
      </c>
      <c r="D27" s="293" t="str">
        <f>VLOOKUP(A27,tem,3,0)</f>
        <v>أ.الرياضيات</v>
      </c>
      <c r="E27" s="293" t="str">
        <f>VLOOKUP(A27,tem,4,0)</f>
        <v>2ت ر</v>
      </c>
      <c r="F27" s="293" t="str">
        <f>VLOOKUP(A27,tem,5,0)</f>
        <v>3ت ر</v>
      </c>
      <c r="G27" s="293" t="str">
        <f>VLOOKUP(A27,tem,6,0)</f>
        <v>3ت ر</v>
      </c>
      <c r="H27" s="293">
        <f>VLOOKUP(A27,tem,7,0)</f>
        <v>0</v>
      </c>
      <c r="I27" s="293">
        <f>VLOOKUP(A27,tem,8,0)</f>
        <v>0</v>
      </c>
      <c r="J27" s="293">
        <f>VLOOKUP(A27,tem,9,0)</f>
        <v>0</v>
      </c>
      <c r="K27" s="293">
        <f>VLOOKUP(A27,tem,10,0)</f>
        <v>0</v>
      </c>
      <c r="L27" s="293" t="str">
        <f>VLOOKUP(A27,tem,11,0)</f>
        <v>1ع1</v>
      </c>
      <c r="M27" s="15"/>
      <c r="N27" s="17"/>
      <c r="O27" s="176"/>
      <c r="P27" s="180"/>
      <c r="Q27" s="183"/>
      <c r="R27" s="185"/>
      <c r="S27" s="193"/>
    </row>
    <row r="28" spans="1:25" ht="19.5" thickBot="1">
      <c r="A28" s="647">
        <v>3</v>
      </c>
      <c r="B28" s="292">
        <v>1</v>
      </c>
      <c r="C28" s="293" t="str">
        <f>VLOOKUP(A28,tem,2,0)</f>
        <v xml:space="preserve">أ.بوعريشة </v>
      </c>
      <c r="D28" s="293" t="str">
        <f>VLOOKUP(A28,tem,3,0)</f>
        <v>أ.الرياضيات</v>
      </c>
      <c r="E28" s="293">
        <f>VLOOKUP(A28,tem,4,0)</f>
        <v>0</v>
      </c>
      <c r="F28" s="293">
        <f>VLOOKUP(A28,tem,5,0)</f>
        <v>0</v>
      </c>
      <c r="G28" s="293">
        <f>VLOOKUP(A28,tem,6,0)</f>
        <v>0</v>
      </c>
      <c r="H28" s="293">
        <f>VLOOKUP(A28,tem,7,0)</f>
        <v>0</v>
      </c>
      <c r="I28" s="293">
        <f>VLOOKUP(A28,tem,8,0)</f>
        <v>0</v>
      </c>
      <c r="J28" s="293">
        <f>VLOOKUP(A28,tem,9,0)</f>
        <v>0</v>
      </c>
      <c r="K28" s="293">
        <f>VLOOKUP(A28,tem,10,0)</f>
        <v>0</v>
      </c>
      <c r="L28" s="293">
        <f>VLOOKUP(A28,tem,11,0)</f>
        <v>0</v>
      </c>
      <c r="M28" s="15"/>
      <c r="N28" s="17"/>
      <c r="O28" s="176"/>
      <c r="P28" s="180"/>
      <c r="Q28" s="183"/>
      <c r="R28" s="185"/>
      <c r="S28" s="193"/>
    </row>
    <row r="29" spans="1:25" ht="19.5" thickBot="1">
      <c r="A29" s="647"/>
      <c r="B29" s="292">
        <v>1</v>
      </c>
      <c r="C29" s="293" t="e">
        <f>VLOOKUP(A29,tem,2,0)</f>
        <v>#N/A</v>
      </c>
      <c r="D29" s="293" t="e">
        <f>VLOOKUP(A29,tem,3,0)</f>
        <v>#N/A</v>
      </c>
      <c r="E29" s="293" t="e">
        <f>VLOOKUP(A29,tem,4,0)</f>
        <v>#N/A</v>
      </c>
      <c r="F29" s="293" t="e">
        <f>VLOOKUP(A29,tem,5,0)</f>
        <v>#N/A</v>
      </c>
      <c r="G29" s="293" t="e">
        <f>VLOOKUP(A29,tem,6,0)</f>
        <v>#N/A</v>
      </c>
      <c r="H29" s="293" t="e">
        <f>VLOOKUP(A29,tem,7,0)</f>
        <v>#N/A</v>
      </c>
      <c r="I29" s="293" t="e">
        <f>VLOOKUP(A29,tem,8,0)</f>
        <v>#N/A</v>
      </c>
      <c r="J29" s="293" t="e">
        <f>VLOOKUP(A29,tem,9,0)</f>
        <v>#N/A</v>
      </c>
      <c r="K29" s="293" t="e">
        <f>VLOOKUP(A29,tem,10,0)</f>
        <v>#N/A</v>
      </c>
      <c r="L29" s="293" t="e">
        <f>VLOOKUP(A29,tem,11,0)</f>
        <v>#N/A</v>
      </c>
      <c r="M29" s="15"/>
      <c r="N29" s="17"/>
      <c r="O29" s="176"/>
      <c r="P29" s="180"/>
      <c r="Q29" s="183"/>
      <c r="R29" s="185"/>
      <c r="S29" s="193"/>
    </row>
    <row r="30" spans="1:25" ht="19.5" thickBot="1">
      <c r="A30" s="647">
        <v>44</v>
      </c>
      <c r="B30" s="292">
        <v>1</v>
      </c>
      <c r="C30" s="293" t="str">
        <f>VLOOKUP(A30,tem,2,0)</f>
        <v>أ.تربش</v>
      </c>
      <c r="D30" s="293" t="str">
        <f>VLOOKUP(A30,tem,3,0)</f>
        <v>أ.الرياضة</v>
      </c>
      <c r="E30" s="293">
        <f>VLOOKUP(A30,tem,4,0)</f>
        <v>0</v>
      </c>
      <c r="F30" s="293">
        <f>VLOOKUP(A30,tem,5,0)</f>
        <v>0</v>
      </c>
      <c r="G30" s="293">
        <f>VLOOKUP(A30,tem,6,0)</f>
        <v>0</v>
      </c>
      <c r="H30" s="293">
        <f>VLOOKUP(A30,tem,7,0)</f>
        <v>0</v>
      </c>
      <c r="I30" s="293">
        <f>VLOOKUP(A30,tem,8,0)</f>
        <v>0</v>
      </c>
      <c r="J30" s="293">
        <f>VLOOKUP(A30,tem,9,0)</f>
        <v>0</v>
      </c>
      <c r="K30" s="293">
        <f>VLOOKUP(A30,tem,10,0)</f>
        <v>0</v>
      </c>
      <c r="L30" s="293">
        <f>VLOOKUP(A30,tem,11,0)</f>
        <v>0</v>
      </c>
      <c r="M30" s="15"/>
      <c r="N30" s="17"/>
      <c r="O30" s="176"/>
      <c r="P30" s="180"/>
      <c r="Q30" s="183"/>
      <c r="R30" s="185"/>
      <c r="S30" s="193"/>
    </row>
    <row r="31" spans="1:25" ht="19.5" thickBot="1">
      <c r="A31" s="647"/>
      <c r="B31" s="292">
        <v>1</v>
      </c>
      <c r="C31" s="293" t="e">
        <f>VLOOKUP(A31,tem,2,0)</f>
        <v>#N/A</v>
      </c>
      <c r="D31" s="293" t="e">
        <f>VLOOKUP(A31,tem,3,0)</f>
        <v>#N/A</v>
      </c>
      <c r="E31" s="293" t="e">
        <f>VLOOKUP(A31,tem,4,0)</f>
        <v>#N/A</v>
      </c>
      <c r="F31" s="293" t="e">
        <f>VLOOKUP(A31,tem,5,0)</f>
        <v>#N/A</v>
      </c>
      <c r="G31" s="293" t="e">
        <f>VLOOKUP(A31,tem,6,0)</f>
        <v>#N/A</v>
      </c>
      <c r="H31" s="293" t="e">
        <f>VLOOKUP(A31,tem,7,0)</f>
        <v>#N/A</v>
      </c>
      <c r="I31" s="293" t="e">
        <f>VLOOKUP(A31,tem,8,0)</f>
        <v>#N/A</v>
      </c>
      <c r="J31" s="293" t="e">
        <f>VLOOKUP(A31,tem,9,0)</f>
        <v>#N/A</v>
      </c>
      <c r="K31" s="293" t="e">
        <f>VLOOKUP(A31,tem,10,0)</f>
        <v>#N/A</v>
      </c>
      <c r="L31" s="293" t="e">
        <f>VLOOKUP(A31,tem,11,0)</f>
        <v>#N/A</v>
      </c>
      <c r="M31" s="15"/>
      <c r="N31" s="17"/>
      <c r="O31" s="176"/>
      <c r="P31" s="180"/>
      <c r="Q31" s="183"/>
      <c r="R31" s="185"/>
      <c r="S31" s="193"/>
    </row>
    <row r="32" spans="1:25" ht="19.5" thickBot="1">
      <c r="A32" s="647">
        <v>5</v>
      </c>
      <c r="B32" s="292">
        <v>1</v>
      </c>
      <c r="C32" s="293" t="str">
        <f>VLOOKUP(A32,tem,2,0)</f>
        <v>أ.ديب</v>
      </c>
      <c r="D32" s="293" t="str">
        <f>VLOOKUP(A32,tem,3,0)</f>
        <v>أ.الرياضيات</v>
      </c>
      <c r="E32" s="293">
        <f>VLOOKUP(A32,tem,4,0)</f>
        <v>0</v>
      </c>
      <c r="F32" s="293">
        <f>VLOOKUP(A32,tem,5,0)</f>
        <v>0</v>
      </c>
      <c r="G32" s="293">
        <f>VLOOKUP(A32,tem,6,0)</f>
        <v>0</v>
      </c>
      <c r="H32" s="293">
        <f>VLOOKUP(A32,tem,7,0)</f>
        <v>0</v>
      </c>
      <c r="I32" s="293">
        <f>VLOOKUP(A32,tem,8,0)</f>
        <v>0</v>
      </c>
      <c r="J32" s="293">
        <f>VLOOKUP(A32,tem,9,0)</f>
        <v>0</v>
      </c>
      <c r="K32" s="293">
        <f>VLOOKUP(A32,tem,10,0)</f>
        <v>0</v>
      </c>
      <c r="L32" s="293">
        <f>VLOOKUP(A32,tem,11,0)</f>
        <v>0</v>
      </c>
      <c r="M32" s="15"/>
      <c r="N32" s="17"/>
      <c r="O32" s="176"/>
      <c r="P32" s="180"/>
      <c r="Q32" s="183"/>
      <c r="R32" s="185"/>
      <c r="S32" s="193"/>
    </row>
    <row r="33" spans="1:19" ht="19.5" hidden="1" thickBot="1">
      <c r="A33" s="647"/>
      <c r="B33" s="292">
        <v>1</v>
      </c>
      <c r="C33" s="293" t="e">
        <f>VLOOKUP(A33,tem,2,0)</f>
        <v>#N/A</v>
      </c>
      <c r="D33" s="293" t="e">
        <f>VLOOKUP(A33,tem,3,0)</f>
        <v>#N/A</v>
      </c>
      <c r="E33" s="293" t="e">
        <f>VLOOKUP(A33,tem,4,0)</f>
        <v>#N/A</v>
      </c>
      <c r="F33" s="293" t="e">
        <f>VLOOKUP(A33,tem,5,0)</f>
        <v>#N/A</v>
      </c>
      <c r="G33" s="293" t="e">
        <f>VLOOKUP(A33,tem,6,0)</f>
        <v>#N/A</v>
      </c>
      <c r="H33" s="293" t="e">
        <f>VLOOKUP(A33,tem,7,0)</f>
        <v>#N/A</v>
      </c>
      <c r="I33" s="293" t="e">
        <f>VLOOKUP(A33,tem,8,0)</f>
        <v>#N/A</v>
      </c>
      <c r="J33" s="293" t="e">
        <f>VLOOKUP(A33,tem,9,0)</f>
        <v>#N/A</v>
      </c>
      <c r="K33" s="293" t="e">
        <f>VLOOKUP(A33,tem,10,0)</f>
        <v>#N/A</v>
      </c>
      <c r="L33" s="293" t="e">
        <f>VLOOKUP(A33,tem,11,0)</f>
        <v>#N/A</v>
      </c>
      <c r="M33" s="15"/>
      <c r="N33" s="17"/>
      <c r="O33" s="176"/>
      <c r="P33" s="180"/>
      <c r="Q33" s="183"/>
      <c r="R33" s="185"/>
      <c r="S33" s="193"/>
    </row>
    <row r="34" spans="1:19" ht="19.5" hidden="1" thickBot="1">
      <c r="A34" s="647"/>
      <c r="B34" s="292">
        <v>1</v>
      </c>
      <c r="C34" s="293" t="e">
        <f>VLOOKUP(A34,tem,2,0)</f>
        <v>#N/A</v>
      </c>
      <c r="D34" s="293" t="e">
        <f>VLOOKUP(A34,tem,3,0)</f>
        <v>#N/A</v>
      </c>
      <c r="E34" s="293" t="e">
        <f>VLOOKUP(A34,tem,4,0)</f>
        <v>#N/A</v>
      </c>
      <c r="F34" s="293" t="e">
        <f>VLOOKUP(A34,tem,5,0)</f>
        <v>#N/A</v>
      </c>
      <c r="G34" s="293" t="e">
        <f>VLOOKUP(A34,tem,6,0)</f>
        <v>#N/A</v>
      </c>
      <c r="H34" s="293" t="e">
        <f>VLOOKUP(A34,tem,7,0)</f>
        <v>#N/A</v>
      </c>
      <c r="I34" s="293" t="e">
        <f>VLOOKUP(A34,tem,8,0)</f>
        <v>#N/A</v>
      </c>
      <c r="J34" s="293" t="e">
        <f>VLOOKUP(A34,tem,9,0)</f>
        <v>#N/A</v>
      </c>
      <c r="K34" s="293" t="e">
        <f>VLOOKUP(A34,tem,10,0)</f>
        <v>#N/A</v>
      </c>
      <c r="L34" s="293" t="e">
        <f>VLOOKUP(A34,tem,11,0)</f>
        <v>#N/A</v>
      </c>
      <c r="M34" s="15"/>
      <c r="N34" s="17"/>
      <c r="O34" s="176"/>
      <c r="P34" s="180"/>
      <c r="Q34" s="183"/>
      <c r="R34" s="185"/>
      <c r="S34" s="193"/>
    </row>
    <row r="35" spans="1:19" ht="19.5" hidden="1" thickBot="1">
      <c r="A35" s="647"/>
      <c r="B35" s="292">
        <v>1</v>
      </c>
      <c r="C35" s="293" t="e">
        <f>VLOOKUP(A35,tem,2,0)</f>
        <v>#N/A</v>
      </c>
      <c r="D35" s="293" t="e">
        <f>VLOOKUP(A35,tem,3,0)</f>
        <v>#N/A</v>
      </c>
      <c r="E35" s="293" t="e">
        <f>VLOOKUP(A35,tem,4,0)</f>
        <v>#N/A</v>
      </c>
      <c r="F35" s="293" t="e">
        <f>VLOOKUP(A35,tem,5,0)</f>
        <v>#N/A</v>
      </c>
      <c r="G35" s="293" t="e">
        <f>VLOOKUP(A35,tem,6,0)</f>
        <v>#N/A</v>
      </c>
      <c r="H35" s="293" t="e">
        <f>VLOOKUP(A35,tem,7,0)</f>
        <v>#N/A</v>
      </c>
      <c r="I35" s="293" t="e">
        <f>VLOOKUP(A35,tem,8,0)</f>
        <v>#N/A</v>
      </c>
      <c r="J35" s="293" t="e">
        <f>VLOOKUP(A35,tem,9,0)</f>
        <v>#N/A</v>
      </c>
      <c r="K35" s="293" t="e">
        <f>VLOOKUP(A35,tem,10,0)</f>
        <v>#N/A</v>
      </c>
      <c r="L35" s="293" t="e">
        <f>VLOOKUP(A35,tem,11,0)</f>
        <v>#N/A</v>
      </c>
      <c r="M35" s="15"/>
      <c r="N35" s="17"/>
      <c r="O35" s="176"/>
      <c r="P35" s="180"/>
      <c r="Q35" s="183"/>
      <c r="R35" s="185"/>
      <c r="S35" s="193"/>
    </row>
    <row r="36" spans="1:19" ht="19.5" hidden="1" thickBot="1">
      <c r="A36" s="647"/>
      <c r="B36" s="292">
        <v>1</v>
      </c>
      <c r="C36" s="293" t="e">
        <f>VLOOKUP(A36,tem,2,0)</f>
        <v>#N/A</v>
      </c>
      <c r="D36" s="293" t="e">
        <f>VLOOKUP(A36,tem,3,0)</f>
        <v>#N/A</v>
      </c>
      <c r="E36" s="293" t="e">
        <f>VLOOKUP(A36,tem,4,0)</f>
        <v>#N/A</v>
      </c>
      <c r="F36" s="293" t="e">
        <f>VLOOKUP(A36,tem,5,0)</f>
        <v>#N/A</v>
      </c>
      <c r="G36" s="293" t="e">
        <f>VLOOKUP(A36,tem,6,0)</f>
        <v>#N/A</v>
      </c>
      <c r="H36" s="293" t="e">
        <f>VLOOKUP(A36,tem,7,0)</f>
        <v>#N/A</v>
      </c>
      <c r="I36" s="293" t="e">
        <f>VLOOKUP(A36,tem,8,0)</f>
        <v>#N/A</v>
      </c>
      <c r="J36" s="293" t="e">
        <f>VLOOKUP(A36,tem,9,0)</f>
        <v>#N/A</v>
      </c>
      <c r="K36" s="293" t="e">
        <f>VLOOKUP(A36,tem,10,0)</f>
        <v>#N/A</v>
      </c>
      <c r="L36" s="293" t="e">
        <f>VLOOKUP(A36,tem,11,0)</f>
        <v>#N/A</v>
      </c>
      <c r="M36" s="15"/>
      <c r="N36" s="17"/>
      <c r="O36" s="176"/>
      <c r="P36" s="180"/>
      <c r="Q36" s="183"/>
      <c r="R36" s="185"/>
      <c r="S36" s="193"/>
    </row>
    <row r="37" spans="1:19" ht="19.5" hidden="1" thickBot="1">
      <c r="A37" s="647"/>
      <c r="B37" s="292">
        <v>1</v>
      </c>
      <c r="C37" s="293" t="e">
        <f>VLOOKUP(A37,tem,2,0)</f>
        <v>#N/A</v>
      </c>
      <c r="D37" s="293" t="e">
        <f>VLOOKUP(A37,tem,3,0)</f>
        <v>#N/A</v>
      </c>
      <c r="E37" s="293" t="e">
        <f>VLOOKUP(A37,tem,4,0)</f>
        <v>#N/A</v>
      </c>
      <c r="F37" s="293" t="e">
        <f>VLOOKUP(A37,tem,5,0)</f>
        <v>#N/A</v>
      </c>
      <c r="G37" s="293" t="e">
        <f>VLOOKUP(A37,tem,6,0)</f>
        <v>#N/A</v>
      </c>
      <c r="H37" s="293" t="e">
        <f>VLOOKUP(A37,tem,7,0)</f>
        <v>#N/A</v>
      </c>
      <c r="I37" s="293" t="e">
        <f>VLOOKUP(A37,tem,8,0)</f>
        <v>#N/A</v>
      </c>
      <c r="J37" s="293" t="e">
        <f>VLOOKUP(A37,tem,9,0)</f>
        <v>#N/A</v>
      </c>
      <c r="K37" s="293" t="e">
        <f>VLOOKUP(A37,tem,10,0)</f>
        <v>#N/A</v>
      </c>
      <c r="L37" s="293" t="e">
        <f>VLOOKUP(A37,tem,11,0)</f>
        <v>#N/A</v>
      </c>
      <c r="M37" s="15"/>
      <c r="N37" s="17"/>
      <c r="O37" s="176"/>
      <c r="P37" s="180"/>
      <c r="Q37" s="183"/>
      <c r="R37" s="185"/>
      <c r="S37" s="193"/>
    </row>
    <row r="38" spans="1:19" ht="19.5" hidden="1" thickBot="1">
      <c r="A38" s="647"/>
      <c r="B38" s="292">
        <v>1</v>
      </c>
      <c r="C38" s="293" t="e">
        <f>VLOOKUP(A38,tem,2,0)</f>
        <v>#N/A</v>
      </c>
      <c r="D38" s="293" t="e">
        <f>VLOOKUP(A38,tem,3,0)</f>
        <v>#N/A</v>
      </c>
      <c r="E38" s="293" t="e">
        <f>VLOOKUP(A38,tem,4,0)</f>
        <v>#N/A</v>
      </c>
      <c r="F38" s="293" t="e">
        <f>VLOOKUP(A38,tem,5,0)</f>
        <v>#N/A</v>
      </c>
      <c r="G38" s="293" t="e">
        <f>VLOOKUP(A38,tem,6,0)</f>
        <v>#N/A</v>
      </c>
      <c r="H38" s="293" t="e">
        <f>VLOOKUP(A38,tem,7,0)</f>
        <v>#N/A</v>
      </c>
      <c r="I38" s="293" t="e">
        <f>VLOOKUP(A38,tem,8,0)</f>
        <v>#N/A</v>
      </c>
      <c r="J38" s="293" t="e">
        <f>VLOOKUP(A38,tem,9,0)</f>
        <v>#N/A</v>
      </c>
      <c r="K38" s="293" t="e">
        <f>VLOOKUP(A38,tem,10,0)</f>
        <v>#N/A</v>
      </c>
      <c r="L38" s="293" t="e">
        <f>VLOOKUP(A38,tem,11,0)</f>
        <v>#N/A</v>
      </c>
      <c r="M38" s="15"/>
      <c r="N38" s="17"/>
      <c r="O38" s="176"/>
      <c r="P38" s="180"/>
      <c r="Q38" s="183"/>
      <c r="R38" s="185"/>
      <c r="S38" s="193"/>
    </row>
    <row r="39" spans="1:19" ht="19.5" hidden="1" thickBot="1">
      <c r="A39" s="647"/>
      <c r="B39" s="292">
        <v>1</v>
      </c>
      <c r="C39" s="293" t="e">
        <f>VLOOKUP(A39,tem,2,0)</f>
        <v>#N/A</v>
      </c>
      <c r="D39" s="293" t="e">
        <f>VLOOKUP(A39,tem,3,0)</f>
        <v>#N/A</v>
      </c>
      <c r="E39" s="293" t="e">
        <f>VLOOKUP(A39,tem,4,0)</f>
        <v>#N/A</v>
      </c>
      <c r="F39" s="293" t="e">
        <f>VLOOKUP(A39,tem,5,0)</f>
        <v>#N/A</v>
      </c>
      <c r="G39" s="293" t="e">
        <f>VLOOKUP(A39,tem,6,0)</f>
        <v>#N/A</v>
      </c>
      <c r="H39" s="293" t="e">
        <f>VLOOKUP(A39,tem,7,0)</f>
        <v>#N/A</v>
      </c>
      <c r="I39" s="293" t="e">
        <f>VLOOKUP(A39,tem,8,0)</f>
        <v>#N/A</v>
      </c>
      <c r="J39" s="293" t="e">
        <f>VLOOKUP(A39,tem,9,0)</f>
        <v>#N/A</v>
      </c>
      <c r="K39" s="293" t="e">
        <f>VLOOKUP(A39,tem,10,0)</f>
        <v>#N/A</v>
      </c>
      <c r="L39" s="293" t="e">
        <f>VLOOKUP(A39,tem,11,0)</f>
        <v>#N/A</v>
      </c>
      <c r="M39" s="15"/>
      <c r="N39" s="17"/>
      <c r="O39" s="176"/>
      <c r="P39" s="180"/>
      <c r="Q39" s="183"/>
      <c r="R39" s="185"/>
      <c r="S39" s="193"/>
    </row>
    <row r="40" spans="1:19" ht="19.5" hidden="1" thickBot="1">
      <c r="A40" s="647"/>
      <c r="B40" s="292">
        <v>1</v>
      </c>
      <c r="C40" s="293" t="e">
        <f>VLOOKUP(A40,tem,2,0)</f>
        <v>#N/A</v>
      </c>
      <c r="D40" s="293" t="e">
        <f>VLOOKUP(A40,tem,3,0)</f>
        <v>#N/A</v>
      </c>
      <c r="E40" s="293" t="e">
        <f>VLOOKUP(A40,tem,4,0)</f>
        <v>#N/A</v>
      </c>
      <c r="F40" s="293" t="e">
        <f>VLOOKUP(A40,tem,5,0)</f>
        <v>#N/A</v>
      </c>
      <c r="G40" s="293" t="e">
        <f>VLOOKUP(A40,tem,6,0)</f>
        <v>#N/A</v>
      </c>
      <c r="H40" s="293" t="e">
        <f>VLOOKUP(A40,tem,7,0)</f>
        <v>#N/A</v>
      </c>
      <c r="I40" s="293" t="e">
        <f>VLOOKUP(A40,tem,8,0)</f>
        <v>#N/A</v>
      </c>
      <c r="J40" s="293" t="e">
        <f>VLOOKUP(A40,tem,9,0)</f>
        <v>#N/A</v>
      </c>
      <c r="K40" s="293" t="e">
        <f>VLOOKUP(A40,tem,10,0)</f>
        <v>#N/A</v>
      </c>
      <c r="L40" s="293" t="e">
        <f>VLOOKUP(A40,tem,11,0)</f>
        <v>#N/A</v>
      </c>
      <c r="M40" s="15"/>
      <c r="N40" s="17"/>
      <c r="O40" s="176"/>
      <c r="P40" s="180"/>
      <c r="Q40" s="183"/>
      <c r="R40" s="185"/>
      <c r="S40" s="193"/>
    </row>
    <row r="41" spans="1:19" ht="19.5" hidden="1" thickBot="1">
      <c r="A41" s="647"/>
      <c r="B41" s="292">
        <v>1</v>
      </c>
      <c r="C41" s="293" t="e">
        <f>VLOOKUP(A41,tem,2,0)</f>
        <v>#N/A</v>
      </c>
      <c r="D41" s="293" t="e">
        <f>VLOOKUP(A41,tem,3,0)</f>
        <v>#N/A</v>
      </c>
      <c r="E41" s="293" t="e">
        <f>VLOOKUP(A41,tem,4,0)</f>
        <v>#N/A</v>
      </c>
      <c r="F41" s="293" t="e">
        <f>VLOOKUP(A41,tem,5,0)</f>
        <v>#N/A</v>
      </c>
      <c r="G41" s="293" t="e">
        <f>VLOOKUP(A41,tem,6,0)</f>
        <v>#N/A</v>
      </c>
      <c r="H41" s="293" t="e">
        <f>VLOOKUP(A41,tem,7,0)</f>
        <v>#N/A</v>
      </c>
      <c r="I41" s="293" t="e">
        <f>VLOOKUP(A41,tem,8,0)</f>
        <v>#N/A</v>
      </c>
      <c r="J41" s="293" t="e">
        <f>VLOOKUP(A41,tem,9,0)</f>
        <v>#N/A</v>
      </c>
      <c r="K41" s="293" t="e">
        <f>VLOOKUP(A41,tem,10,0)</f>
        <v>#N/A</v>
      </c>
      <c r="L41" s="293" t="e">
        <f>VLOOKUP(A41,tem,11,0)</f>
        <v>#N/A</v>
      </c>
      <c r="M41" s="15"/>
      <c r="N41" s="17"/>
      <c r="O41" s="176"/>
      <c r="P41" s="180"/>
      <c r="Q41" s="183"/>
      <c r="R41" s="185"/>
      <c r="S41" s="193"/>
    </row>
    <row r="42" spans="1:19" ht="19.5" hidden="1" thickBot="1">
      <c r="A42" s="647"/>
      <c r="B42" s="292">
        <v>1</v>
      </c>
      <c r="C42" s="293" t="e">
        <f>VLOOKUP(A42,tem,2,0)</f>
        <v>#N/A</v>
      </c>
      <c r="D42" s="293" t="e">
        <f>VLOOKUP(A42,tem,3,0)</f>
        <v>#N/A</v>
      </c>
      <c r="E42" s="293" t="e">
        <f>VLOOKUP(A42,tem,4,0)</f>
        <v>#N/A</v>
      </c>
      <c r="F42" s="293" t="e">
        <f>VLOOKUP(A42,tem,5,0)</f>
        <v>#N/A</v>
      </c>
      <c r="G42" s="293" t="e">
        <f>VLOOKUP(A42,tem,6,0)</f>
        <v>#N/A</v>
      </c>
      <c r="H42" s="293" t="e">
        <f>VLOOKUP(A42,tem,7,0)</f>
        <v>#N/A</v>
      </c>
      <c r="I42" s="293" t="e">
        <f>VLOOKUP(A42,tem,8,0)</f>
        <v>#N/A</v>
      </c>
      <c r="J42" s="293" t="e">
        <f>VLOOKUP(A42,tem,9,0)</f>
        <v>#N/A</v>
      </c>
      <c r="K42" s="293" t="e">
        <f>VLOOKUP(A42,tem,10,0)</f>
        <v>#N/A</v>
      </c>
      <c r="L42" s="293" t="e">
        <f>VLOOKUP(A42,tem,11,0)</f>
        <v>#N/A</v>
      </c>
      <c r="M42" s="15"/>
      <c r="N42" s="17"/>
      <c r="O42" s="176"/>
      <c r="P42" s="180"/>
      <c r="Q42" s="183"/>
      <c r="R42" s="185"/>
      <c r="S42" s="193"/>
    </row>
    <row r="43" spans="1:19" ht="19.5" hidden="1" thickBot="1">
      <c r="A43" s="647"/>
      <c r="B43" s="292">
        <v>1</v>
      </c>
      <c r="C43" s="293" t="e">
        <f>VLOOKUP(A43,tem,2,0)</f>
        <v>#N/A</v>
      </c>
      <c r="D43" s="293" t="e">
        <f>VLOOKUP(A43,tem,3,0)</f>
        <v>#N/A</v>
      </c>
      <c r="E43" s="293" t="e">
        <f>VLOOKUP(A43,tem,4,0)</f>
        <v>#N/A</v>
      </c>
      <c r="F43" s="293" t="e">
        <f>VLOOKUP(A43,tem,5,0)</f>
        <v>#N/A</v>
      </c>
      <c r="G43" s="293" t="e">
        <f>VLOOKUP(A43,tem,6,0)</f>
        <v>#N/A</v>
      </c>
      <c r="H43" s="293" t="e">
        <f>VLOOKUP(A43,tem,7,0)</f>
        <v>#N/A</v>
      </c>
      <c r="I43" s="293" t="e">
        <f>VLOOKUP(A43,tem,8,0)</f>
        <v>#N/A</v>
      </c>
      <c r="J43" s="293" t="e">
        <f>VLOOKUP(A43,tem,9,0)</f>
        <v>#N/A</v>
      </c>
      <c r="K43" s="293" t="e">
        <f>VLOOKUP(A43,tem,10,0)</f>
        <v>#N/A</v>
      </c>
      <c r="L43" s="293" t="e">
        <f>VLOOKUP(A43,tem,11,0)</f>
        <v>#N/A</v>
      </c>
      <c r="M43" s="15"/>
      <c r="N43" s="17"/>
      <c r="O43" s="176"/>
      <c r="P43" s="180"/>
      <c r="Q43" s="183"/>
      <c r="R43" s="185"/>
      <c r="S43" s="193"/>
    </row>
    <row r="44" spans="1:19" ht="19.5" hidden="1" thickBot="1">
      <c r="A44" s="647"/>
      <c r="B44" s="292">
        <v>1</v>
      </c>
      <c r="C44" s="293" t="e">
        <f>VLOOKUP(A44,tem,2,0)</f>
        <v>#N/A</v>
      </c>
      <c r="D44" s="293" t="e">
        <f>VLOOKUP(A44,tem,3,0)</f>
        <v>#N/A</v>
      </c>
      <c r="E44" s="293" t="e">
        <f>VLOOKUP(A44,tem,4,0)</f>
        <v>#N/A</v>
      </c>
      <c r="F44" s="293" t="e">
        <f>VLOOKUP(A44,tem,5,0)</f>
        <v>#N/A</v>
      </c>
      <c r="G44" s="293" t="e">
        <f>VLOOKUP(A44,tem,6,0)</f>
        <v>#N/A</v>
      </c>
      <c r="H44" s="293" t="e">
        <f>VLOOKUP(A44,tem,7,0)</f>
        <v>#N/A</v>
      </c>
      <c r="I44" s="293" t="e">
        <f>VLOOKUP(A44,tem,8,0)</f>
        <v>#N/A</v>
      </c>
      <c r="J44" s="293" t="e">
        <f>VLOOKUP(A44,tem,9,0)</f>
        <v>#N/A</v>
      </c>
      <c r="K44" s="293" t="e">
        <f>VLOOKUP(A44,tem,10,0)</f>
        <v>#N/A</v>
      </c>
      <c r="L44" s="293" t="e">
        <f>VLOOKUP(A44,tem,11,0)</f>
        <v>#N/A</v>
      </c>
      <c r="M44" s="15"/>
      <c r="N44" s="17"/>
      <c r="O44" s="176"/>
      <c r="P44" s="180"/>
      <c r="Q44" s="183"/>
      <c r="R44" s="185"/>
      <c r="S44" s="193"/>
    </row>
    <row r="45" spans="1:19" ht="19.5" hidden="1" thickBot="1">
      <c r="A45" s="647"/>
      <c r="B45" s="292">
        <v>1</v>
      </c>
      <c r="C45" s="293" t="e">
        <f>VLOOKUP(A45,tem,2,0)</f>
        <v>#N/A</v>
      </c>
      <c r="D45" s="293" t="e">
        <f>VLOOKUP(A45,tem,3,0)</f>
        <v>#N/A</v>
      </c>
      <c r="E45" s="293" t="e">
        <f>VLOOKUP(A45,tem,4,0)</f>
        <v>#N/A</v>
      </c>
      <c r="F45" s="293" t="e">
        <f>VLOOKUP(A45,tem,5,0)</f>
        <v>#N/A</v>
      </c>
      <c r="G45" s="293" t="e">
        <f>VLOOKUP(A45,tem,6,0)</f>
        <v>#N/A</v>
      </c>
      <c r="H45" s="293" t="e">
        <f>VLOOKUP(A45,tem,7,0)</f>
        <v>#N/A</v>
      </c>
      <c r="I45" s="293" t="e">
        <f>VLOOKUP(A45,tem,8,0)</f>
        <v>#N/A</v>
      </c>
      <c r="J45" s="293" t="e">
        <f>VLOOKUP(A45,tem,9,0)</f>
        <v>#N/A</v>
      </c>
      <c r="K45" s="293" t="e">
        <f>VLOOKUP(A45,tem,10,0)</f>
        <v>#N/A</v>
      </c>
      <c r="L45" s="293" t="e">
        <f>VLOOKUP(A45,tem,11,0)</f>
        <v>#N/A</v>
      </c>
      <c r="M45" s="15"/>
      <c r="N45" s="17"/>
      <c r="O45" s="176"/>
      <c r="P45" s="180"/>
      <c r="Q45" s="183"/>
      <c r="R45" s="185"/>
      <c r="S45" s="193"/>
    </row>
    <row r="46" spans="1:19" ht="19.5" hidden="1" thickBot="1">
      <c r="A46" s="647"/>
      <c r="B46" s="292">
        <v>1</v>
      </c>
      <c r="C46" s="293" t="e">
        <f>VLOOKUP(A46,tem,2,0)</f>
        <v>#N/A</v>
      </c>
      <c r="D46" s="293" t="e">
        <f>VLOOKUP(A46,tem,3,0)</f>
        <v>#N/A</v>
      </c>
      <c r="E46" s="293" t="e">
        <f>VLOOKUP(A46,tem,4,0)</f>
        <v>#N/A</v>
      </c>
      <c r="F46" s="293" t="e">
        <f>VLOOKUP(A46,tem,5,0)</f>
        <v>#N/A</v>
      </c>
      <c r="G46" s="293" t="e">
        <f>VLOOKUP(A46,tem,6,0)</f>
        <v>#N/A</v>
      </c>
      <c r="H46" s="293" t="e">
        <f>VLOOKUP(A46,tem,7,0)</f>
        <v>#N/A</v>
      </c>
      <c r="I46" s="293" t="e">
        <f>VLOOKUP(A46,tem,8,0)</f>
        <v>#N/A</v>
      </c>
      <c r="J46" s="293" t="e">
        <f>VLOOKUP(A46,tem,9,0)</f>
        <v>#N/A</v>
      </c>
      <c r="K46" s="293" t="e">
        <f>VLOOKUP(A46,tem,10,0)</f>
        <v>#N/A</v>
      </c>
      <c r="L46" s="293" t="e">
        <f>VLOOKUP(A46,tem,11,0)</f>
        <v>#N/A</v>
      </c>
      <c r="M46" s="15"/>
      <c r="N46" s="17"/>
      <c r="O46" s="176"/>
      <c r="P46" s="180"/>
      <c r="Q46" s="183"/>
      <c r="R46" s="185"/>
      <c r="S46" s="193"/>
    </row>
    <row r="47" spans="1:19" ht="19.5" hidden="1" thickBot="1">
      <c r="A47" s="647"/>
      <c r="B47" s="292">
        <v>1</v>
      </c>
      <c r="C47" s="293" t="e">
        <f>VLOOKUP(A47,tem,2,0)</f>
        <v>#N/A</v>
      </c>
      <c r="D47" s="293" t="e">
        <f>VLOOKUP(A47,tem,3,0)</f>
        <v>#N/A</v>
      </c>
      <c r="E47" s="293" t="e">
        <f>VLOOKUP(A47,tem,4,0)</f>
        <v>#N/A</v>
      </c>
      <c r="F47" s="293" t="e">
        <f>VLOOKUP(A47,tem,5,0)</f>
        <v>#N/A</v>
      </c>
      <c r="G47" s="293" t="e">
        <f>VLOOKUP(A47,tem,6,0)</f>
        <v>#N/A</v>
      </c>
      <c r="H47" s="293" t="e">
        <f>VLOOKUP(A47,tem,7,0)</f>
        <v>#N/A</v>
      </c>
      <c r="I47" s="293" t="e">
        <f>VLOOKUP(A47,tem,8,0)</f>
        <v>#N/A</v>
      </c>
      <c r="J47" s="293" t="e">
        <f>VLOOKUP(A47,tem,9,0)</f>
        <v>#N/A</v>
      </c>
      <c r="K47" s="293" t="e">
        <f>VLOOKUP(A47,tem,10,0)</f>
        <v>#N/A</v>
      </c>
      <c r="L47" s="293" t="e">
        <f>VLOOKUP(A47,tem,11,0)</f>
        <v>#N/A</v>
      </c>
      <c r="M47" s="15"/>
      <c r="N47" s="17"/>
      <c r="O47" s="176"/>
      <c r="P47" s="180"/>
      <c r="Q47" s="183"/>
      <c r="R47" s="185"/>
      <c r="S47" s="193"/>
    </row>
    <row r="48" spans="1:19" ht="19.5" hidden="1" thickBot="1">
      <c r="A48" s="647"/>
      <c r="B48" s="292">
        <v>1</v>
      </c>
      <c r="C48" s="293" t="e">
        <f>VLOOKUP(A48,tem,2,0)</f>
        <v>#N/A</v>
      </c>
      <c r="D48" s="293" t="e">
        <f>VLOOKUP(A48,tem,3,0)</f>
        <v>#N/A</v>
      </c>
      <c r="E48" s="293" t="e">
        <f>VLOOKUP(A48,tem,4,0)</f>
        <v>#N/A</v>
      </c>
      <c r="F48" s="293" t="e">
        <f>VLOOKUP(A48,tem,5,0)</f>
        <v>#N/A</v>
      </c>
      <c r="G48" s="293" t="e">
        <f>VLOOKUP(A48,tem,6,0)</f>
        <v>#N/A</v>
      </c>
      <c r="H48" s="293" t="e">
        <f>VLOOKUP(A48,tem,7,0)</f>
        <v>#N/A</v>
      </c>
      <c r="I48" s="293" t="e">
        <f>VLOOKUP(A48,tem,8,0)</f>
        <v>#N/A</v>
      </c>
      <c r="J48" s="293" t="e">
        <f>VLOOKUP(A48,tem,9,0)</f>
        <v>#N/A</v>
      </c>
      <c r="K48" s="293" t="e">
        <f>VLOOKUP(A48,tem,10,0)</f>
        <v>#N/A</v>
      </c>
      <c r="L48" s="293" t="e">
        <f>VLOOKUP(A48,tem,11,0)</f>
        <v>#N/A</v>
      </c>
      <c r="M48" s="15"/>
      <c r="N48" s="17"/>
    </row>
    <row r="49" spans="1:18" ht="19.5" hidden="1" thickBot="1">
      <c r="A49" s="647"/>
      <c r="B49" s="292">
        <v>1</v>
      </c>
      <c r="C49" s="293" t="e">
        <f>VLOOKUP(A49,tem,2,0)</f>
        <v>#N/A</v>
      </c>
      <c r="D49" s="293" t="e">
        <f>VLOOKUP(A49,tem,3,0)</f>
        <v>#N/A</v>
      </c>
      <c r="E49" s="293" t="e">
        <f>VLOOKUP(A49,tem,4,0)</f>
        <v>#N/A</v>
      </c>
      <c r="F49" s="293" t="e">
        <f>VLOOKUP(A49,tem,5,0)</f>
        <v>#N/A</v>
      </c>
      <c r="G49" s="293" t="e">
        <f>VLOOKUP(A49,tem,6,0)</f>
        <v>#N/A</v>
      </c>
      <c r="H49" s="293" t="e">
        <f>VLOOKUP(A49,tem,7,0)</f>
        <v>#N/A</v>
      </c>
      <c r="I49" s="293" t="e">
        <f>VLOOKUP(A49,tem,8,0)</f>
        <v>#N/A</v>
      </c>
      <c r="J49" s="293" t="e">
        <f>VLOOKUP(A49,tem,9,0)</f>
        <v>#N/A</v>
      </c>
      <c r="K49" s="293" t="e">
        <f>VLOOKUP(A49,tem,10,0)</f>
        <v>#N/A</v>
      </c>
      <c r="L49" s="293" t="e">
        <f>VLOOKUP(A49,tem,11,0)</f>
        <v>#N/A</v>
      </c>
      <c r="M49" s="15"/>
      <c r="N49" s="17"/>
    </row>
    <row r="50" spans="1:18" ht="19.5" hidden="1" thickBot="1">
      <c r="A50" s="647"/>
      <c r="B50" s="292">
        <v>1</v>
      </c>
      <c r="C50" s="293" t="e">
        <f>VLOOKUP(A50,tem,2,0)</f>
        <v>#N/A</v>
      </c>
      <c r="D50" s="293" t="e">
        <f>VLOOKUP(A50,tem,3,0)</f>
        <v>#N/A</v>
      </c>
      <c r="E50" s="293" t="e">
        <f>VLOOKUP(A50,tem,4,0)</f>
        <v>#N/A</v>
      </c>
      <c r="F50" s="293" t="e">
        <f>VLOOKUP(A50,tem,5,0)</f>
        <v>#N/A</v>
      </c>
      <c r="G50" s="293" t="e">
        <f>VLOOKUP(A50,tem,6,0)</f>
        <v>#N/A</v>
      </c>
      <c r="H50" s="293" t="e">
        <f>VLOOKUP(A50,tem,7,0)</f>
        <v>#N/A</v>
      </c>
      <c r="I50" s="293" t="e">
        <f>VLOOKUP(A50,tem,8,0)</f>
        <v>#N/A</v>
      </c>
      <c r="J50" s="293" t="e">
        <f>VLOOKUP(A50,tem,9,0)</f>
        <v>#N/A</v>
      </c>
      <c r="K50" s="293" t="e">
        <f>VLOOKUP(A50,tem,10,0)</f>
        <v>#N/A</v>
      </c>
      <c r="L50" s="293" t="e">
        <f>VLOOKUP(A50,tem,11,0)</f>
        <v>#N/A</v>
      </c>
      <c r="M50" s="15"/>
      <c r="N50" s="17"/>
    </row>
    <row r="51" spans="1:18" ht="22.5" thickBot="1">
      <c r="B51" s="250">
        <v>-4</v>
      </c>
      <c r="C51" s="244" t="s">
        <v>351</v>
      </c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6"/>
    </row>
    <row r="52" spans="1:18" ht="19.5" thickBot="1">
      <c r="B52" s="170" t="s">
        <v>46</v>
      </c>
      <c r="C52" s="522" t="s">
        <v>47</v>
      </c>
      <c r="D52" s="524"/>
      <c r="E52" s="522" t="s">
        <v>353</v>
      </c>
      <c r="F52" s="523"/>
      <c r="G52" s="524"/>
      <c r="H52" s="522" t="s">
        <v>354</v>
      </c>
      <c r="I52" s="523"/>
      <c r="J52" s="524"/>
      <c r="K52" s="522" t="s">
        <v>58</v>
      </c>
      <c r="L52" s="524"/>
      <c r="M52" s="522" t="s">
        <v>57</v>
      </c>
      <c r="N52" s="524"/>
    </row>
    <row r="53" spans="1:18" ht="18.75">
      <c r="B53" s="238">
        <v>1</v>
      </c>
      <c r="C53" s="529"/>
      <c r="D53" s="530"/>
      <c r="E53" s="529"/>
      <c r="F53" s="533"/>
      <c r="G53" s="530"/>
      <c r="H53" s="529"/>
      <c r="I53" s="533"/>
      <c r="J53" s="530"/>
      <c r="K53" s="525"/>
      <c r="L53" s="526"/>
      <c r="M53" s="529"/>
      <c r="N53" s="530"/>
    </row>
    <row r="54" spans="1:18" ht="18.75">
      <c r="B54" s="238">
        <v>2</v>
      </c>
      <c r="C54" s="531"/>
      <c r="D54" s="532"/>
      <c r="E54" s="531"/>
      <c r="F54" s="534"/>
      <c r="G54" s="532"/>
      <c r="H54" s="531"/>
      <c r="I54" s="534"/>
      <c r="J54" s="532"/>
      <c r="K54" s="535"/>
      <c r="L54" s="536"/>
      <c r="M54" s="531"/>
      <c r="N54" s="532"/>
    </row>
    <row r="55" spans="1:18" ht="19.5" thickBot="1">
      <c r="B55" s="238">
        <v>3</v>
      </c>
      <c r="C55" s="531"/>
      <c r="D55" s="532"/>
      <c r="E55" s="531"/>
      <c r="F55" s="534"/>
      <c r="G55" s="532"/>
      <c r="H55" s="531"/>
      <c r="I55" s="534"/>
      <c r="J55" s="532"/>
      <c r="K55" s="535"/>
      <c r="L55" s="536"/>
      <c r="M55" s="531"/>
      <c r="N55" s="532"/>
    </row>
    <row r="56" spans="1:18" ht="22.5" thickBot="1">
      <c r="B56" s="250">
        <v>-5</v>
      </c>
      <c r="C56" s="247" t="s">
        <v>352</v>
      </c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9"/>
    </row>
    <row r="57" spans="1:18" ht="19.5" thickBot="1">
      <c r="B57" s="170" t="s">
        <v>46</v>
      </c>
      <c r="C57" s="170" t="s">
        <v>47</v>
      </c>
      <c r="D57" s="171" t="s">
        <v>48</v>
      </c>
      <c r="E57" s="537" t="s">
        <v>75</v>
      </c>
      <c r="F57" s="538"/>
      <c r="G57" s="539" t="s">
        <v>76</v>
      </c>
      <c r="H57" s="540"/>
      <c r="I57" s="541" t="s">
        <v>77</v>
      </c>
      <c r="J57" s="537"/>
      <c r="K57" s="537"/>
      <c r="L57" s="537"/>
      <c r="M57" s="537"/>
      <c r="N57" s="542"/>
    </row>
    <row r="58" spans="1:18" ht="18.75">
      <c r="B58" s="199">
        <v>1</v>
      </c>
      <c r="C58" s="134"/>
      <c r="D58" s="134"/>
      <c r="E58" s="379"/>
      <c r="F58" s="379"/>
      <c r="G58" s="380"/>
      <c r="H58" s="381"/>
      <c r="I58" s="382"/>
      <c r="J58" s="379"/>
      <c r="K58" s="379"/>
      <c r="L58" s="379"/>
      <c r="M58" s="379"/>
      <c r="N58" s="383"/>
    </row>
    <row r="59" spans="1:18" ht="19.5" thickBot="1">
      <c r="B59" s="135">
        <v>2</v>
      </c>
      <c r="C59" s="136"/>
      <c r="D59" s="136"/>
      <c r="E59" s="371"/>
      <c r="F59" s="371"/>
      <c r="G59" s="368"/>
      <c r="H59" s="369"/>
      <c r="I59" s="370"/>
      <c r="J59" s="371"/>
      <c r="K59" s="371"/>
      <c r="L59" s="371"/>
      <c r="M59" s="371"/>
      <c r="N59" s="372"/>
    </row>
    <row r="61" spans="1:18" ht="19.5" customHeight="1" thickBot="1">
      <c r="B61" s="402" t="s">
        <v>101</v>
      </c>
      <c r="C61" s="403"/>
      <c r="D61" s="403"/>
      <c r="E61" s="403"/>
      <c r="F61" s="403"/>
      <c r="G61" s="403"/>
      <c r="H61" s="403"/>
      <c r="I61" s="191"/>
      <c r="J61" s="527" t="s">
        <v>89</v>
      </c>
      <c r="K61" s="527"/>
      <c r="L61" s="528">
        <v>43191</v>
      </c>
      <c r="M61" s="528"/>
      <c r="N61" s="528"/>
    </row>
    <row r="62" spans="1:18" ht="19.5" thickBot="1">
      <c r="B62" s="132" t="s">
        <v>46</v>
      </c>
      <c r="C62" s="132" t="s">
        <v>306</v>
      </c>
      <c r="D62" s="132" t="s">
        <v>75</v>
      </c>
      <c r="E62" s="468" t="s">
        <v>307</v>
      </c>
      <c r="F62" s="519"/>
      <c r="G62" s="469"/>
      <c r="H62" s="194" t="s">
        <v>75</v>
      </c>
      <c r="I62" s="468" t="s">
        <v>308</v>
      </c>
      <c r="J62" s="469"/>
      <c r="K62" s="194" t="s">
        <v>75</v>
      </c>
      <c r="L62" s="520" t="s">
        <v>309</v>
      </c>
      <c r="M62" s="521"/>
      <c r="N62" s="195" t="s">
        <v>75</v>
      </c>
      <c r="P62" s="181"/>
      <c r="Q62" s="184"/>
      <c r="R62" s="187"/>
    </row>
    <row r="63" spans="1:18" ht="18.75">
      <c r="B63" s="25">
        <v>1</v>
      </c>
      <c r="C63" s="198" t="s">
        <v>366</v>
      </c>
      <c r="D63" s="197" t="s">
        <v>104</v>
      </c>
      <c r="E63" s="518" t="s">
        <v>168</v>
      </c>
      <c r="F63" s="408"/>
      <c r="G63" s="409"/>
      <c r="H63" s="28" t="s">
        <v>140</v>
      </c>
      <c r="I63" s="407" t="s">
        <v>289</v>
      </c>
      <c r="J63" s="409"/>
      <c r="K63" s="190" t="s">
        <v>339</v>
      </c>
      <c r="L63" s="410" t="s">
        <v>291</v>
      </c>
      <c r="M63" s="411"/>
      <c r="N63" s="287" t="s">
        <v>339</v>
      </c>
      <c r="P63" s="181"/>
      <c r="Q63" s="184"/>
      <c r="R63" s="187"/>
    </row>
    <row r="64" spans="1:18" ht="18.75">
      <c r="B64" s="26">
        <v>2</v>
      </c>
      <c r="C64" s="198" t="s">
        <v>248</v>
      </c>
      <c r="D64" s="197" t="s">
        <v>104</v>
      </c>
      <c r="E64" s="515" t="s">
        <v>297</v>
      </c>
      <c r="F64" s="354"/>
      <c r="G64" s="355"/>
      <c r="H64" s="198" t="s">
        <v>136</v>
      </c>
      <c r="I64" s="353" t="s">
        <v>370</v>
      </c>
      <c r="J64" s="355"/>
      <c r="K64" s="198" t="s">
        <v>339</v>
      </c>
      <c r="L64" s="356" t="s">
        <v>267</v>
      </c>
      <c r="M64" s="357"/>
      <c r="N64" s="288" t="s">
        <v>94</v>
      </c>
      <c r="P64" s="181"/>
      <c r="Q64" s="184"/>
      <c r="R64" s="187"/>
    </row>
    <row r="65" spans="2:18" ht="18.75">
      <c r="B65" s="26">
        <v>3</v>
      </c>
      <c r="C65" s="198" t="s">
        <v>368</v>
      </c>
      <c r="D65" s="197" t="s">
        <v>106</v>
      </c>
      <c r="E65" s="515" t="s">
        <v>364</v>
      </c>
      <c r="F65" s="354"/>
      <c r="G65" s="355"/>
      <c r="H65" s="198" t="s">
        <v>136</v>
      </c>
      <c r="I65" s="353" t="s">
        <v>252</v>
      </c>
      <c r="J65" s="355"/>
      <c r="K65" s="198" t="s">
        <v>339</v>
      </c>
      <c r="L65" s="356" t="s">
        <v>290</v>
      </c>
      <c r="M65" s="357"/>
      <c r="N65" s="288" t="s">
        <v>94</v>
      </c>
      <c r="P65" s="181"/>
      <c r="Q65" s="184"/>
      <c r="R65" s="187"/>
    </row>
    <row r="66" spans="2:18" ht="18.75">
      <c r="B66" s="26">
        <v>4</v>
      </c>
      <c r="C66" s="198" t="s">
        <v>367</v>
      </c>
      <c r="D66" s="197" t="s">
        <v>100</v>
      </c>
      <c r="E66" s="515" t="s">
        <v>295</v>
      </c>
      <c r="F66" s="354"/>
      <c r="G66" s="355"/>
      <c r="H66" s="61" t="s">
        <v>136</v>
      </c>
      <c r="I66" s="353" t="s">
        <v>371</v>
      </c>
      <c r="J66" s="355"/>
      <c r="K66" s="198" t="s">
        <v>339</v>
      </c>
      <c r="L66" s="516" t="s">
        <v>293</v>
      </c>
      <c r="M66" s="517"/>
      <c r="N66" s="288" t="s">
        <v>10</v>
      </c>
      <c r="P66" s="181"/>
      <c r="Q66" s="184"/>
      <c r="R66" s="187"/>
    </row>
    <row r="67" spans="2:18" ht="18.75">
      <c r="B67" s="26">
        <v>5</v>
      </c>
      <c r="C67" s="198"/>
      <c r="D67" s="197"/>
      <c r="E67" s="515" t="s">
        <v>296</v>
      </c>
      <c r="F67" s="354"/>
      <c r="G67" s="355"/>
      <c r="H67" s="198" t="s">
        <v>136</v>
      </c>
      <c r="I67" s="353" t="s">
        <v>173</v>
      </c>
      <c r="J67" s="355"/>
      <c r="K67" s="198" t="s">
        <v>94</v>
      </c>
      <c r="L67" s="356" t="s">
        <v>292</v>
      </c>
      <c r="M67" s="357"/>
      <c r="N67" s="284" t="s">
        <v>6</v>
      </c>
      <c r="P67" s="181"/>
      <c r="Q67" s="184"/>
      <c r="R67" s="187"/>
    </row>
    <row r="68" spans="2:18" ht="18.75">
      <c r="B68" s="26">
        <v>6</v>
      </c>
      <c r="C68" s="198"/>
      <c r="D68" s="197"/>
      <c r="E68" s="515" t="s">
        <v>294</v>
      </c>
      <c r="F68" s="354"/>
      <c r="G68" s="355"/>
      <c r="H68" s="198" t="s">
        <v>136</v>
      </c>
      <c r="I68" s="353" t="s">
        <v>288</v>
      </c>
      <c r="J68" s="355"/>
      <c r="K68" s="198" t="s">
        <v>94</v>
      </c>
      <c r="L68" s="356" t="s">
        <v>287</v>
      </c>
      <c r="M68" s="357"/>
      <c r="N68" s="286" t="s">
        <v>6</v>
      </c>
      <c r="P68" s="181"/>
      <c r="Q68" s="184"/>
      <c r="R68" s="187"/>
    </row>
    <row r="69" spans="2:18" ht="18.75">
      <c r="B69" s="26">
        <v>7</v>
      </c>
      <c r="C69" s="198"/>
      <c r="D69" s="197"/>
      <c r="E69" s="515" t="s">
        <v>369</v>
      </c>
      <c r="F69" s="354"/>
      <c r="G69" s="355"/>
      <c r="H69" s="198" t="s">
        <v>34</v>
      </c>
      <c r="I69" s="353" t="s">
        <v>286</v>
      </c>
      <c r="J69" s="355"/>
      <c r="K69" s="198" t="s">
        <v>10</v>
      </c>
      <c r="L69" s="356" t="s">
        <v>365</v>
      </c>
      <c r="M69" s="357"/>
      <c r="N69" s="255" t="s">
        <v>2</v>
      </c>
      <c r="P69" s="181"/>
      <c r="Q69" s="184"/>
      <c r="R69" s="187"/>
    </row>
    <row r="70" spans="2:18" ht="18.75">
      <c r="B70" s="26">
        <v>8</v>
      </c>
      <c r="C70" s="198"/>
      <c r="D70" s="197"/>
      <c r="E70" s="515"/>
      <c r="F70" s="354"/>
      <c r="G70" s="355"/>
      <c r="H70" s="198"/>
      <c r="I70" s="353"/>
      <c r="J70" s="355"/>
      <c r="K70" s="198"/>
      <c r="L70" s="356" t="s">
        <v>258</v>
      </c>
      <c r="M70" s="357"/>
      <c r="N70" s="255" t="s">
        <v>2</v>
      </c>
      <c r="P70" s="181"/>
      <c r="Q70" s="184"/>
      <c r="R70" s="187"/>
    </row>
    <row r="71" spans="2:18" ht="18.75">
      <c r="B71" s="26">
        <v>9</v>
      </c>
      <c r="C71" s="198"/>
      <c r="D71" s="197"/>
      <c r="E71" s="515"/>
      <c r="F71" s="354"/>
      <c r="G71" s="355"/>
      <c r="H71" s="198"/>
      <c r="I71" s="353"/>
      <c r="J71" s="355"/>
      <c r="K71" s="198"/>
      <c r="L71" s="356"/>
      <c r="M71" s="357"/>
      <c r="N71" s="255"/>
      <c r="P71" s="181"/>
      <c r="Q71" s="184"/>
      <c r="R71" s="187"/>
    </row>
    <row r="72" spans="2:18" ht="18.75">
      <c r="B72" s="26">
        <v>10</v>
      </c>
      <c r="C72" s="198"/>
      <c r="D72" s="197"/>
      <c r="E72" s="515"/>
      <c r="F72" s="354"/>
      <c r="G72" s="355"/>
      <c r="H72" s="198"/>
      <c r="I72" s="353"/>
      <c r="J72" s="355"/>
      <c r="K72" s="198"/>
      <c r="L72" s="356"/>
      <c r="M72" s="357"/>
      <c r="N72" s="255"/>
      <c r="P72" s="181"/>
      <c r="Q72" s="184"/>
      <c r="R72" s="187"/>
    </row>
    <row r="73" spans="2:18" ht="18.75">
      <c r="B73" s="26">
        <v>11</v>
      </c>
      <c r="C73" s="198"/>
      <c r="D73" s="197"/>
      <c r="E73" s="515"/>
      <c r="F73" s="354"/>
      <c r="G73" s="355"/>
      <c r="H73" s="198"/>
      <c r="I73" s="353"/>
      <c r="J73" s="355"/>
      <c r="K73" s="198"/>
      <c r="L73" s="356"/>
      <c r="M73" s="357"/>
      <c r="N73" s="255"/>
      <c r="P73" s="181"/>
      <c r="Q73" s="184"/>
      <c r="R73" s="187"/>
    </row>
    <row r="74" spans="2:18" ht="19.5" thickBot="1">
      <c r="B74" s="26">
        <v>12</v>
      </c>
      <c r="C74" s="198"/>
      <c r="D74" s="197"/>
      <c r="E74" s="515"/>
      <c r="F74" s="354"/>
      <c r="G74" s="355"/>
      <c r="H74" s="61"/>
      <c r="I74" s="353"/>
      <c r="J74" s="355"/>
      <c r="K74" s="61"/>
      <c r="L74" s="356"/>
      <c r="M74" s="357"/>
      <c r="N74" s="255"/>
      <c r="P74" s="181"/>
      <c r="Q74" s="184"/>
      <c r="R74" s="187"/>
    </row>
    <row r="75" spans="2:18" ht="19.5" hidden="1" thickBot="1">
      <c r="B75" s="26">
        <v>13</v>
      </c>
      <c r="C75" s="198"/>
      <c r="D75" s="197"/>
      <c r="E75" s="515"/>
      <c r="F75" s="354"/>
      <c r="G75" s="355"/>
      <c r="H75" s="198"/>
      <c r="I75" s="353"/>
      <c r="J75" s="355"/>
      <c r="K75" s="198"/>
      <c r="L75" s="356"/>
      <c r="M75" s="357"/>
      <c r="N75" s="196"/>
      <c r="P75" s="181"/>
      <c r="Q75" s="184"/>
      <c r="R75" s="187"/>
    </row>
    <row r="76" spans="2:18" ht="19.5" hidden="1" thickBot="1">
      <c r="B76" s="26">
        <v>14</v>
      </c>
      <c r="C76" s="198"/>
      <c r="D76" s="197"/>
      <c r="E76" s="515"/>
      <c r="F76" s="354"/>
      <c r="G76" s="355"/>
      <c r="H76" s="198"/>
      <c r="I76" s="353"/>
      <c r="J76" s="355"/>
      <c r="K76" s="198"/>
      <c r="L76" s="356"/>
      <c r="M76" s="357"/>
      <c r="N76" s="196"/>
      <c r="P76" s="181"/>
      <c r="Q76" s="184"/>
      <c r="R76" s="187"/>
    </row>
    <row r="77" spans="2:18" ht="19.5" hidden="1" thickBot="1">
      <c r="B77" s="26">
        <v>15</v>
      </c>
      <c r="C77" s="198"/>
      <c r="D77" s="197"/>
      <c r="E77" s="515"/>
      <c r="F77" s="354"/>
      <c r="G77" s="355"/>
      <c r="H77" s="198"/>
      <c r="I77" s="353"/>
      <c r="J77" s="355"/>
      <c r="K77" s="198"/>
      <c r="L77" s="356"/>
      <c r="M77" s="357"/>
      <c r="N77" s="196"/>
      <c r="P77" s="181"/>
      <c r="Q77" s="184"/>
      <c r="R77" s="187"/>
    </row>
    <row r="78" spans="2:18" ht="19.5" hidden="1" thickBot="1">
      <c r="B78" s="26">
        <v>16</v>
      </c>
      <c r="C78" s="61"/>
      <c r="D78" s="192"/>
      <c r="E78" s="515"/>
      <c r="F78" s="354"/>
      <c r="G78" s="355"/>
      <c r="H78" s="198"/>
      <c r="I78" s="353"/>
      <c r="J78" s="355"/>
      <c r="K78" s="198"/>
      <c r="L78" s="516"/>
      <c r="M78" s="517"/>
      <c r="N78" s="196"/>
      <c r="P78" s="181"/>
      <c r="Q78" s="184"/>
      <c r="R78" s="187"/>
    </row>
    <row r="79" spans="2:18" ht="19.5" hidden="1" thickBot="1">
      <c r="B79" s="26">
        <v>17</v>
      </c>
      <c r="C79" s="198"/>
      <c r="D79" s="192"/>
      <c r="E79" s="515"/>
      <c r="F79" s="354"/>
      <c r="G79" s="355"/>
      <c r="H79" s="61"/>
      <c r="I79" s="353"/>
      <c r="J79" s="355"/>
      <c r="K79" s="61"/>
      <c r="L79" s="356"/>
      <c r="M79" s="357"/>
      <c r="N79" s="196"/>
      <c r="P79" s="181"/>
      <c r="Q79" s="184"/>
      <c r="R79" s="187"/>
    </row>
    <row r="80" spans="2:18" ht="19.5" hidden="1" thickBot="1">
      <c r="B80" s="26">
        <v>18</v>
      </c>
      <c r="C80" s="198"/>
      <c r="D80" s="192"/>
      <c r="E80" s="515"/>
      <c r="F80" s="354"/>
      <c r="G80" s="355"/>
      <c r="H80" s="198"/>
      <c r="I80" s="353"/>
      <c r="J80" s="355"/>
      <c r="K80" s="198"/>
      <c r="L80" s="356"/>
      <c r="M80" s="357"/>
      <c r="N80" s="196"/>
      <c r="P80" s="181"/>
      <c r="Q80" s="184"/>
      <c r="R80" s="187"/>
    </row>
    <row r="81" spans="2:18" ht="19.5" hidden="1" thickBot="1">
      <c r="B81" s="26">
        <v>19</v>
      </c>
      <c r="C81" s="198"/>
      <c r="D81" s="192"/>
      <c r="E81" s="515"/>
      <c r="F81" s="354"/>
      <c r="G81" s="355"/>
      <c r="H81" s="198"/>
      <c r="I81" s="353"/>
      <c r="J81" s="355"/>
      <c r="K81" s="198"/>
      <c r="L81" s="356"/>
      <c r="M81" s="357"/>
      <c r="N81" s="196"/>
      <c r="P81" s="181"/>
      <c r="Q81" s="184"/>
      <c r="R81" s="187"/>
    </row>
    <row r="82" spans="2:18" ht="19.5" hidden="1" thickBot="1">
      <c r="B82" s="26">
        <v>20</v>
      </c>
      <c r="C82" s="61"/>
      <c r="D82" s="192"/>
      <c r="E82" s="515"/>
      <c r="F82" s="354"/>
      <c r="G82" s="355"/>
      <c r="H82" s="198"/>
      <c r="I82" s="353"/>
      <c r="J82" s="355"/>
      <c r="K82" s="198"/>
      <c r="L82" s="356"/>
      <c r="M82" s="357"/>
      <c r="N82" s="196"/>
      <c r="P82" s="181"/>
      <c r="Q82" s="184"/>
      <c r="R82" s="187"/>
    </row>
    <row r="83" spans="2:18" ht="18.75">
      <c r="B83" s="607" t="s">
        <v>360</v>
      </c>
      <c r="C83" s="609" t="s">
        <v>355</v>
      </c>
      <c r="D83" s="612" t="s">
        <v>372</v>
      </c>
      <c r="E83" s="613"/>
      <c r="F83" s="613"/>
      <c r="G83" s="613"/>
      <c r="H83" s="613"/>
      <c r="I83" s="388"/>
      <c r="J83" s="290"/>
      <c r="K83" s="290"/>
      <c r="L83" s="290"/>
      <c r="M83" s="290"/>
      <c r="N83" s="291"/>
      <c r="P83" s="181"/>
      <c r="Q83" s="184"/>
      <c r="R83" s="187"/>
    </row>
    <row r="84" spans="2:18" ht="20.25">
      <c r="B84" s="608"/>
      <c r="C84" s="610"/>
      <c r="D84" s="612"/>
      <c r="E84" s="613"/>
      <c r="F84" s="613"/>
      <c r="G84" s="613"/>
      <c r="H84" s="613"/>
      <c r="I84" s="614"/>
      <c r="J84" s="615"/>
      <c r="K84" s="615"/>
      <c r="L84" s="615"/>
      <c r="M84" s="615"/>
      <c r="N84" s="616"/>
      <c r="P84" s="181"/>
      <c r="Q84" s="184"/>
      <c r="R84" s="187"/>
    </row>
    <row r="85" spans="2:18" ht="18.75">
      <c r="B85" s="608"/>
      <c r="C85" s="611"/>
      <c r="D85" s="289"/>
      <c r="E85" s="290"/>
      <c r="F85" s="290"/>
      <c r="G85" s="290"/>
      <c r="H85" s="290"/>
      <c r="I85" s="290"/>
      <c r="J85" s="290"/>
      <c r="K85" s="290"/>
      <c r="L85" s="290"/>
      <c r="M85" s="290"/>
      <c r="N85" s="291"/>
      <c r="P85" s="181"/>
      <c r="Q85" s="184"/>
      <c r="R85" s="187"/>
    </row>
    <row r="86" spans="2:18" ht="21.75">
      <c r="B86" s="608"/>
      <c r="C86" s="617" t="s">
        <v>356</v>
      </c>
      <c r="D86" s="618"/>
      <c r="E86" s="619"/>
      <c r="F86" s="620"/>
      <c r="G86" s="620"/>
      <c r="H86" s="620"/>
      <c r="I86" s="620"/>
      <c r="J86" s="620"/>
      <c r="K86" s="620"/>
      <c r="L86" s="620"/>
      <c r="M86" s="620"/>
      <c r="N86" s="621"/>
      <c r="P86" s="181"/>
      <c r="Q86" s="184"/>
      <c r="R86" s="187"/>
    </row>
    <row r="87" spans="2:18" ht="21.75">
      <c r="B87" s="608"/>
      <c r="C87" s="617" t="s">
        <v>357</v>
      </c>
      <c r="D87" s="618"/>
      <c r="E87" s="619"/>
      <c r="F87" s="620"/>
      <c r="G87" s="620"/>
      <c r="H87" s="620"/>
      <c r="I87" s="620"/>
      <c r="J87" s="620"/>
      <c r="K87" s="620"/>
      <c r="L87" s="620"/>
      <c r="M87" s="620"/>
      <c r="N87" s="621"/>
      <c r="P87" s="181"/>
      <c r="Q87" s="184"/>
      <c r="R87" s="187"/>
    </row>
    <row r="88" spans="2:18" ht="18.75" customHeight="1">
      <c r="B88" s="608"/>
      <c r="C88" s="622" t="s">
        <v>358</v>
      </c>
      <c r="D88" s="623"/>
      <c r="E88" s="635"/>
      <c r="F88" s="636"/>
      <c r="G88" s="636"/>
      <c r="H88" s="636"/>
      <c r="I88" s="636"/>
      <c r="J88" s="636"/>
      <c r="K88" s="636"/>
      <c r="L88" s="636"/>
      <c r="M88" s="636"/>
      <c r="N88" s="637"/>
      <c r="P88" s="181"/>
      <c r="Q88" s="184"/>
      <c r="R88" s="187"/>
    </row>
    <row r="89" spans="2:18">
      <c r="B89" s="608"/>
      <c r="C89" s="624"/>
      <c r="D89" s="625"/>
      <c r="E89" s="638"/>
      <c r="F89" s="639"/>
      <c r="G89" s="639"/>
      <c r="H89" s="639"/>
      <c r="I89" s="639"/>
      <c r="J89" s="639"/>
      <c r="K89" s="639"/>
      <c r="L89" s="639"/>
      <c r="M89" s="639"/>
      <c r="N89" s="640"/>
      <c r="P89" s="181"/>
      <c r="Q89" s="184"/>
      <c r="R89" s="187"/>
    </row>
    <row r="90" spans="2:18" ht="15.75" thickBot="1">
      <c r="B90" s="608"/>
      <c r="C90" s="604"/>
      <c r="D90" s="606"/>
      <c r="E90" s="638"/>
      <c r="F90" s="639"/>
      <c r="G90" s="639"/>
      <c r="H90" s="639"/>
      <c r="I90" s="639"/>
      <c r="J90" s="639"/>
      <c r="K90" s="639"/>
      <c r="L90" s="639"/>
      <c r="M90" s="639"/>
      <c r="N90" s="640"/>
      <c r="P90" s="181"/>
      <c r="Q90" s="184"/>
      <c r="R90" s="187"/>
    </row>
    <row r="91" spans="2:18" ht="21.75">
      <c r="B91" s="626" t="s">
        <v>299</v>
      </c>
      <c r="C91" s="627"/>
      <c r="D91" s="627"/>
      <c r="E91" s="278" t="s">
        <v>301</v>
      </c>
      <c r="F91" s="279">
        <v>3</v>
      </c>
      <c r="G91" s="278" t="s">
        <v>234</v>
      </c>
      <c r="H91" s="279">
        <v>299</v>
      </c>
      <c r="I91" s="280" t="s">
        <v>298</v>
      </c>
      <c r="J91" s="281">
        <v>301</v>
      </c>
      <c r="K91" s="628" t="s">
        <v>359</v>
      </c>
      <c r="L91" s="629"/>
      <c r="M91" s="629"/>
      <c r="N91" s="630"/>
      <c r="P91" s="181"/>
      <c r="Q91" s="184"/>
      <c r="R91" s="187"/>
    </row>
    <row r="92" spans="2:18" ht="21.75" customHeight="1">
      <c r="B92" s="628" t="s">
        <v>239</v>
      </c>
      <c r="C92" s="629"/>
      <c r="D92" s="629"/>
      <c r="E92" s="629"/>
      <c r="F92" s="629"/>
      <c r="G92" s="629"/>
      <c r="H92" s="629"/>
      <c r="I92" s="629"/>
      <c r="J92" s="630"/>
      <c r="K92" s="267"/>
      <c r="L92" s="268"/>
      <c r="M92" s="268"/>
      <c r="N92" s="269"/>
      <c r="P92" s="181"/>
      <c r="Q92" s="184"/>
      <c r="R92" s="187"/>
    </row>
    <row r="93" spans="2:18" ht="21.75" customHeight="1">
      <c r="B93" s="631"/>
      <c r="C93" s="632"/>
      <c r="D93" s="632"/>
      <c r="E93" s="632"/>
      <c r="F93" s="632"/>
      <c r="G93" s="632"/>
      <c r="H93" s="632"/>
      <c r="I93" s="632"/>
      <c r="J93" s="633"/>
      <c r="K93" s="270"/>
      <c r="L93" s="265"/>
      <c r="M93" s="265"/>
      <c r="N93" s="271"/>
      <c r="P93" s="181"/>
      <c r="Q93" s="184"/>
      <c r="R93" s="187"/>
    </row>
    <row r="94" spans="2:18" ht="19.5" customHeight="1">
      <c r="B94" s="624"/>
      <c r="C94" s="634"/>
      <c r="D94" s="634"/>
      <c r="E94" s="634"/>
      <c r="F94" s="634"/>
      <c r="G94" s="634"/>
      <c r="H94" s="634"/>
      <c r="I94" s="634"/>
      <c r="J94" s="625"/>
      <c r="K94" s="272"/>
      <c r="L94" s="265"/>
      <c r="M94" s="265"/>
      <c r="N94" s="271"/>
      <c r="P94" s="181"/>
      <c r="Q94" s="184"/>
      <c r="R94" s="187"/>
    </row>
    <row r="95" spans="2:18" ht="18.75" customHeight="1">
      <c r="B95" s="282"/>
      <c r="J95" s="283"/>
      <c r="K95" s="273"/>
      <c r="L95" s="266"/>
      <c r="M95" s="266"/>
      <c r="N95" s="274"/>
      <c r="P95" s="181"/>
      <c r="Q95" s="184"/>
      <c r="R95" s="187"/>
    </row>
    <row r="96" spans="2:18" ht="24" customHeight="1">
      <c r="B96" s="604"/>
      <c r="C96" s="605"/>
      <c r="D96" s="605"/>
      <c r="E96" s="605"/>
      <c r="F96" s="605"/>
      <c r="G96" s="605"/>
      <c r="H96" s="605"/>
      <c r="I96" s="605"/>
      <c r="J96" s="606"/>
      <c r="K96" s="275"/>
      <c r="L96" s="276"/>
      <c r="M96" s="276"/>
      <c r="N96" s="277"/>
      <c r="P96" s="181"/>
      <c r="Q96" s="184"/>
      <c r="R96" s="187"/>
    </row>
    <row r="97" spans="2:18" ht="18.75" customHeight="1">
      <c r="C97" s="463" t="s">
        <v>81</v>
      </c>
      <c r="D97" s="463"/>
      <c r="E97" s="285"/>
      <c r="F97" s="285"/>
      <c r="G97" s="285"/>
      <c r="H97" s="285"/>
      <c r="I97" s="285"/>
      <c r="J97" s="285"/>
      <c r="K97" s="285"/>
      <c r="L97" s="463" t="s">
        <v>152</v>
      </c>
      <c r="M97" s="463"/>
      <c r="N97" s="285"/>
      <c r="P97" s="181"/>
      <c r="Q97" s="184"/>
      <c r="R97" s="187"/>
    </row>
    <row r="98" spans="2:18">
      <c r="P98" s="181"/>
      <c r="Q98" s="184"/>
      <c r="R98" s="187"/>
    </row>
    <row r="99" spans="2:18">
      <c r="P99" s="181"/>
      <c r="Q99" s="184"/>
      <c r="R99" s="187"/>
    </row>
    <row r="100" spans="2:18">
      <c r="P100" s="181"/>
      <c r="Q100" s="184"/>
      <c r="R100" s="187"/>
    </row>
    <row r="101" spans="2:18">
      <c r="P101" s="181"/>
      <c r="Q101" s="184"/>
      <c r="R101" s="187"/>
    </row>
    <row r="102" spans="2:18">
      <c r="P102" s="181"/>
      <c r="Q102" s="184"/>
      <c r="R102" s="187"/>
    </row>
    <row r="103" spans="2:18">
      <c r="P103" s="181"/>
      <c r="Q103" s="184"/>
      <c r="R103" s="187"/>
    </row>
    <row r="104" spans="2:18">
      <c r="P104" s="181"/>
      <c r="Q104" s="184"/>
      <c r="R104" s="187"/>
    </row>
    <row r="105" spans="2:18" ht="20.25">
      <c r="B105" s="30"/>
      <c r="C105" s="648"/>
      <c r="D105" s="648"/>
      <c r="E105" s="649" t="s">
        <v>448</v>
      </c>
      <c r="F105" s="649"/>
      <c r="G105" s="649"/>
      <c r="H105" s="649"/>
      <c r="I105" s="649"/>
      <c r="J105" s="649"/>
      <c r="K105" s="649"/>
      <c r="L105" s="649"/>
      <c r="P105" s="181"/>
      <c r="Q105" s="184"/>
      <c r="R105" s="187"/>
    </row>
    <row r="106" spans="2:18" ht="20.25">
      <c r="B106" s="30"/>
      <c r="C106" s="648"/>
      <c r="D106" s="648"/>
      <c r="E106" s="650" t="s">
        <v>49</v>
      </c>
      <c r="F106" s="650" t="s">
        <v>50</v>
      </c>
      <c r="G106" s="650" t="s">
        <v>51</v>
      </c>
      <c r="H106" s="650" t="s">
        <v>52</v>
      </c>
      <c r="I106" s="650" t="s">
        <v>53</v>
      </c>
      <c r="J106" s="650" t="s">
        <v>54</v>
      </c>
      <c r="K106" s="650" t="s">
        <v>55</v>
      </c>
      <c r="L106" s="651" t="s">
        <v>56</v>
      </c>
      <c r="P106" s="181"/>
      <c r="Q106" s="184"/>
      <c r="R106" s="187"/>
    </row>
    <row r="107" spans="2:18" ht="20.25">
      <c r="B107" s="642">
        <v>1</v>
      </c>
      <c r="C107" s="652" t="s">
        <v>45</v>
      </c>
      <c r="D107" s="653" t="s">
        <v>121</v>
      </c>
      <c r="E107" s="654" t="s">
        <v>27</v>
      </c>
      <c r="F107" s="654" t="s">
        <v>2</v>
      </c>
      <c r="G107" s="654" t="s">
        <v>2</v>
      </c>
      <c r="H107" s="654"/>
      <c r="I107" s="654"/>
      <c r="J107" s="654"/>
      <c r="K107" s="654"/>
      <c r="L107" s="654" t="s">
        <v>104</v>
      </c>
      <c r="P107" s="181"/>
      <c r="Q107" s="184"/>
      <c r="R107" s="187"/>
    </row>
    <row r="108" spans="2:18" ht="20.25">
      <c r="B108" s="642">
        <v>2</v>
      </c>
      <c r="C108" s="652" t="s">
        <v>96</v>
      </c>
      <c r="D108" s="653" t="s">
        <v>121</v>
      </c>
      <c r="E108" s="654"/>
      <c r="F108" s="654"/>
      <c r="G108" s="654"/>
      <c r="H108" s="654"/>
      <c r="I108" s="654"/>
      <c r="J108" s="654"/>
      <c r="K108" s="654"/>
      <c r="L108" s="654"/>
      <c r="P108" s="181"/>
      <c r="Q108" s="184"/>
      <c r="R108" s="187"/>
    </row>
    <row r="109" spans="2:18" ht="20.25">
      <c r="B109" s="642">
        <v>3</v>
      </c>
      <c r="C109" s="652" t="s">
        <v>321</v>
      </c>
      <c r="D109" s="653" t="s">
        <v>121</v>
      </c>
      <c r="E109" s="654"/>
      <c r="F109" s="654"/>
      <c r="G109" s="654"/>
      <c r="H109" s="654"/>
      <c r="I109" s="654"/>
      <c r="J109" s="654"/>
      <c r="K109" s="654"/>
      <c r="L109" s="654"/>
      <c r="P109" s="181"/>
      <c r="Q109" s="184"/>
      <c r="R109" s="187"/>
    </row>
    <row r="110" spans="2:18" ht="20.25">
      <c r="B110" s="642">
        <v>4</v>
      </c>
      <c r="C110" s="652" t="s">
        <v>62</v>
      </c>
      <c r="D110" s="653" t="s">
        <v>121</v>
      </c>
      <c r="E110" s="654"/>
      <c r="F110" s="654"/>
      <c r="G110" s="654"/>
      <c r="H110" s="654"/>
      <c r="I110" s="654"/>
      <c r="J110" s="654"/>
      <c r="K110" s="654"/>
      <c r="L110" s="654"/>
      <c r="P110" s="181"/>
      <c r="Q110" s="184"/>
      <c r="R110" s="187"/>
    </row>
    <row r="111" spans="2:18" ht="20.25">
      <c r="B111" s="642">
        <v>5</v>
      </c>
      <c r="C111" s="652" t="s">
        <v>63</v>
      </c>
      <c r="D111" s="653" t="s">
        <v>121</v>
      </c>
      <c r="E111" s="654"/>
      <c r="F111" s="654"/>
      <c r="G111" s="654"/>
      <c r="H111" s="654"/>
      <c r="I111" s="654"/>
      <c r="J111" s="654"/>
      <c r="K111" s="654"/>
      <c r="L111" s="654"/>
      <c r="P111" s="181"/>
      <c r="Q111" s="184"/>
      <c r="R111" s="187"/>
    </row>
    <row r="112" spans="2:18" ht="20.25">
      <c r="B112" s="642">
        <v>6</v>
      </c>
      <c r="C112" s="652" t="s">
        <v>322</v>
      </c>
      <c r="D112" s="653" t="s">
        <v>120</v>
      </c>
      <c r="E112" s="654"/>
      <c r="F112" s="654"/>
      <c r="G112" s="654"/>
      <c r="H112" s="654"/>
      <c r="I112" s="654"/>
      <c r="J112" s="654"/>
      <c r="K112" s="654"/>
      <c r="L112" s="654"/>
      <c r="P112" s="181"/>
      <c r="Q112" s="184"/>
      <c r="R112" s="187"/>
    </row>
    <row r="113" spans="2:18" ht="20.25">
      <c r="B113" s="642">
        <v>7</v>
      </c>
      <c r="C113" s="652" t="s">
        <v>323</v>
      </c>
      <c r="D113" s="653" t="s">
        <v>120</v>
      </c>
      <c r="E113" s="654"/>
      <c r="F113" s="654"/>
      <c r="G113" s="654"/>
      <c r="H113" s="654"/>
      <c r="I113" s="654"/>
      <c r="J113" s="654"/>
      <c r="K113" s="654"/>
      <c r="L113" s="654"/>
      <c r="P113" s="181"/>
      <c r="Q113" s="184"/>
      <c r="R113" s="187"/>
    </row>
    <row r="114" spans="2:18" ht="20.25">
      <c r="B114" s="642">
        <v>8</v>
      </c>
      <c r="C114" s="652" t="s">
        <v>65</v>
      </c>
      <c r="D114" s="653" t="s">
        <v>120</v>
      </c>
      <c r="E114" s="654"/>
      <c r="F114" s="654"/>
      <c r="G114" s="654"/>
      <c r="H114" s="654"/>
      <c r="I114" s="654"/>
      <c r="J114" s="654"/>
      <c r="K114" s="654"/>
      <c r="L114" s="654"/>
      <c r="P114" s="181"/>
      <c r="Q114" s="184"/>
      <c r="R114" s="187"/>
    </row>
    <row r="115" spans="2:18" ht="20.25">
      <c r="B115" s="642">
        <v>9</v>
      </c>
      <c r="C115" s="652" t="s">
        <v>324</v>
      </c>
      <c r="D115" s="653" t="s">
        <v>120</v>
      </c>
      <c r="E115" s="654"/>
      <c r="F115" s="654"/>
      <c r="G115" s="654"/>
      <c r="H115" s="654"/>
      <c r="I115" s="654"/>
      <c r="J115" s="654"/>
      <c r="K115" s="654"/>
      <c r="L115" s="654"/>
      <c r="P115" s="181"/>
      <c r="Q115" s="184"/>
      <c r="R115" s="187"/>
    </row>
    <row r="116" spans="2:18" ht="20.25">
      <c r="B116" s="642">
        <v>10</v>
      </c>
      <c r="C116" s="652" t="s">
        <v>153</v>
      </c>
      <c r="D116" s="653" t="s">
        <v>120</v>
      </c>
      <c r="E116" s="654"/>
      <c r="F116" s="654"/>
      <c r="G116" s="654"/>
      <c r="H116" s="654"/>
      <c r="I116" s="654"/>
      <c r="J116" s="654"/>
      <c r="K116" s="654"/>
      <c r="L116" s="654"/>
      <c r="P116" s="181"/>
      <c r="Q116" s="184"/>
      <c r="R116" s="187"/>
    </row>
    <row r="117" spans="2:18" ht="20.25">
      <c r="B117" s="642">
        <v>11</v>
      </c>
      <c r="C117" s="652" t="s">
        <v>325</v>
      </c>
      <c r="D117" s="653" t="s">
        <v>122</v>
      </c>
      <c r="E117" s="654"/>
      <c r="F117" s="654"/>
      <c r="G117" s="654"/>
      <c r="H117" s="654"/>
      <c r="I117" s="654"/>
      <c r="J117" s="654"/>
      <c r="K117" s="654"/>
      <c r="L117" s="654"/>
    </row>
    <row r="118" spans="2:18" ht="20.25">
      <c r="B118" s="642">
        <v>12</v>
      </c>
      <c r="C118" s="652" t="s">
        <v>115</v>
      </c>
      <c r="D118" s="653" t="s">
        <v>122</v>
      </c>
      <c r="E118" s="654"/>
      <c r="F118" s="654"/>
      <c r="G118" s="654"/>
      <c r="H118" s="654"/>
      <c r="I118" s="654"/>
      <c r="J118" s="654"/>
      <c r="K118" s="654"/>
      <c r="L118" s="654"/>
    </row>
    <row r="119" spans="2:18" ht="20.25">
      <c r="B119" s="642">
        <v>13</v>
      </c>
      <c r="C119" s="652" t="s">
        <v>99</v>
      </c>
      <c r="D119" s="653" t="s">
        <v>122</v>
      </c>
      <c r="E119" s="654"/>
      <c r="F119" s="654"/>
      <c r="G119" s="654"/>
      <c r="H119" s="654"/>
      <c r="I119" s="654"/>
      <c r="J119" s="654"/>
      <c r="K119" s="654"/>
      <c r="L119" s="654"/>
    </row>
    <row r="120" spans="2:18" ht="20.25">
      <c r="B120" s="642">
        <v>14</v>
      </c>
      <c r="C120" s="652" t="s">
        <v>338</v>
      </c>
      <c r="D120" s="653" t="s">
        <v>122</v>
      </c>
      <c r="E120" s="654"/>
      <c r="F120" s="654"/>
      <c r="G120" s="654"/>
      <c r="H120" s="654"/>
      <c r="I120" s="654"/>
      <c r="J120" s="654"/>
      <c r="K120" s="654"/>
      <c r="L120" s="654"/>
    </row>
    <row r="121" spans="2:18" ht="25.5">
      <c r="B121" s="642">
        <v>15</v>
      </c>
      <c r="C121" s="652" t="s">
        <v>326</v>
      </c>
      <c r="D121" s="653" t="s">
        <v>123</v>
      </c>
      <c r="E121" s="654"/>
      <c r="F121" s="654"/>
      <c r="G121" s="654"/>
      <c r="H121" s="654"/>
      <c r="I121" s="654"/>
      <c r="J121" s="654"/>
      <c r="K121" s="654"/>
      <c r="L121" s="654"/>
    </row>
    <row r="122" spans="2:18" ht="25.5">
      <c r="B122" s="642">
        <v>16</v>
      </c>
      <c r="C122" s="652" t="s">
        <v>327</v>
      </c>
      <c r="D122" s="653" t="s">
        <v>123</v>
      </c>
      <c r="E122" s="654"/>
      <c r="F122" s="654"/>
      <c r="G122" s="654"/>
      <c r="H122" s="654"/>
      <c r="I122" s="654"/>
      <c r="J122" s="654"/>
      <c r="K122" s="654"/>
      <c r="L122" s="654"/>
    </row>
    <row r="123" spans="2:18" ht="25.5">
      <c r="B123" s="642">
        <v>17</v>
      </c>
      <c r="C123" s="652" t="s">
        <v>41</v>
      </c>
      <c r="D123" s="653" t="s">
        <v>123</v>
      </c>
      <c r="E123" s="654"/>
      <c r="F123" s="654"/>
      <c r="G123" s="654"/>
      <c r="H123" s="654"/>
      <c r="I123" s="654"/>
      <c r="J123" s="654"/>
      <c r="K123" s="654"/>
      <c r="L123" s="654"/>
    </row>
    <row r="124" spans="2:18" ht="25.5">
      <c r="B124" s="642">
        <v>18</v>
      </c>
      <c r="C124" s="652" t="s">
        <v>111</v>
      </c>
      <c r="D124" s="653" t="s">
        <v>123</v>
      </c>
      <c r="E124" s="654"/>
      <c r="F124" s="654"/>
      <c r="G124" s="654"/>
      <c r="H124" s="654"/>
      <c r="I124" s="654"/>
      <c r="J124" s="654"/>
      <c r="K124" s="654"/>
      <c r="L124" s="654"/>
    </row>
    <row r="125" spans="2:18" ht="25.5">
      <c r="B125" s="642">
        <v>19</v>
      </c>
      <c r="C125" s="652" t="s">
        <v>93</v>
      </c>
      <c r="D125" s="653" t="s">
        <v>123</v>
      </c>
      <c r="E125" s="654"/>
      <c r="F125" s="654"/>
      <c r="G125" s="654"/>
      <c r="H125" s="654"/>
      <c r="I125" s="654"/>
      <c r="J125" s="654"/>
      <c r="K125" s="654"/>
      <c r="L125" s="654"/>
    </row>
    <row r="126" spans="2:18" ht="25.5">
      <c r="B126" s="642">
        <v>20</v>
      </c>
      <c r="C126" s="652" t="s">
        <v>328</v>
      </c>
      <c r="D126" s="653" t="s">
        <v>124</v>
      </c>
      <c r="E126" s="654"/>
      <c r="F126" s="654"/>
      <c r="G126" s="654"/>
      <c r="H126" s="654"/>
      <c r="I126" s="654"/>
      <c r="J126" s="654"/>
      <c r="K126" s="654"/>
      <c r="L126" s="654"/>
    </row>
    <row r="127" spans="2:18" ht="25.5">
      <c r="B127" s="642">
        <v>21</v>
      </c>
      <c r="C127" s="652" t="s">
        <v>16</v>
      </c>
      <c r="D127" s="653" t="s">
        <v>124</v>
      </c>
      <c r="E127" s="654"/>
      <c r="F127" s="654"/>
      <c r="G127" s="654"/>
      <c r="H127" s="654"/>
      <c r="I127" s="654"/>
      <c r="J127" s="654"/>
      <c r="K127" s="654"/>
      <c r="L127" s="654"/>
    </row>
    <row r="128" spans="2:18" ht="25.5">
      <c r="B128" s="642">
        <v>22</v>
      </c>
      <c r="C128" s="652" t="s">
        <v>329</v>
      </c>
      <c r="D128" s="653" t="s">
        <v>124</v>
      </c>
      <c r="E128" s="654"/>
      <c r="F128" s="654"/>
      <c r="G128" s="654"/>
      <c r="H128" s="654"/>
      <c r="I128" s="654"/>
      <c r="J128" s="654"/>
      <c r="K128" s="654"/>
      <c r="L128" s="654"/>
    </row>
    <row r="129" spans="2:12" ht="25.5">
      <c r="B129" s="642">
        <v>23</v>
      </c>
      <c r="C129" s="652" t="s">
        <v>330</v>
      </c>
      <c r="D129" s="653" t="s">
        <v>124</v>
      </c>
      <c r="E129" s="654"/>
      <c r="F129" s="654"/>
      <c r="G129" s="654"/>
      <c r="H129" s="654"/>
      <c r="I129" s="654"/>
      <c r="J129" s="654"/>
      <c r="K129" s="654"/>
      <c r="L129" s="654"/>
    </row>
    <row r="130" spans="2:12" ht="25.5">
      <c r="B130" s="642">
        <v>24</v>
      </c>
      <c r="C130" s="652" t="s">
        <v>78</v>
      </c>
      <c r="D130" s="653" t="s">
        <v>125</v>
      </c>
      <c r="E130" s="654"/>
      <c r="F130" s="654"/>
      <c r="G130" s="654"/>
      <c r="H130" s="654"/>
      <c r="I130" s="654"/>
      <c r="J130" s="654"/>
      <c r="K130" s="654"/>
      <c r="L130" s="654"/>
    </row>
    <row r="131" spans="2:12" ht="25.5">
      <c r="B131" s="642">
        <v>25</v>
      </c>
      <c r="C131" s="652" t="s">
        <v>79</v>
      </c>
      <c r="D131" s="653" t="s">
        <v>125</v>
      </c>
      <c r="E131" s="654"/>
      <c r="F131" s="654"/>
      <c r="G131" s="654"/>
      <c r="H131" s="654"/>
      <c r="I131" s="654"/>
      <c r="J131" s="654"/>
      <c r="K131" s="654"/>
      <c r="L131" s="654"/>
    </row>
    <row r="132" spans="2:12" ht="20.25">
      <c r="B132" s="642">
        <v>26</v>
      </c>
      <c r="C132" s="652" t="s">
        <v>73</v>
      </c>
      <c r="D132" s="653" t="s">
        <v>126</v>
      </c>
      <c r="E132" s="654"/>
      <c r="F132" s="654"/>
      <c r="G132" s="654"/>
      <c r="H132" s="654"/>
      <c r="I132" s="654"/>
      <c r="J132" s="654"/>
      <c r="K132" s="654"/>
      <c r="L132" s="654"/>
    </row>
    <row r="133" spans="2:12" ht="20.25">
      <c r="B133" s="642">
        <v>27</v>
      </c>
      <c r="C133" s="652" t="s">
        <v>74</v>
      </c>
      <c r="D133" s="653" t="s">
        <v>126</v>
      </c>
      <c r="E133" s="654"/>
      <c r="F133" s="654"/>
      <c r="G133" s="654"/>
      <c r="H133" s="654"/>
      <c r="I133" s="654"/>
      <c r="J133" s="654"/>
      <c r="K133" s="654"/>
      <c r="L133" s="654"/>
    </row>
    <row r="134" spans="2:12" ht="20.25">
      <c r="B134" s="642">
        <v>28</v>
      </c>
      <c r="C134" s="652" t="s">
        <v>331</v>
      </c>
      <c r="D134" s="653" t="s">
        <v>127</v>
      </c>
      <c r="E134" s="654"/>
      <c r="F134" s="654"/>
      <c r="G134" s="654"/>
      <c r="H134" s="654"/>
      <c r="I134" s="654"/>
      <c r="J134" s="654"/>
      <c r="K134" s="654"/>
      <c r="L134" s="654"/>
    </row>
    <row r="135" spans="2:12" ht="20.25">
      <c r="B135" s="642">
        <v>29</v>
      </c>
      <c r="C135" s="652" t="s">
        <v>24</v>
      </c>
      <c r="D135" s="653" t="s">
        <v>127</v>
      </c>
      <c r="E135" s="654"/>
      <c r="F135" s="654"/>
      <c r="G135" s="654"/>
      <c r="H135" s="654"/>
      <c r="I135" s="654"/>
      <c r="J135" s="654"/>
      <c r="K135" s="654"/>
      <c r="L135" s="654"/>
    </row>
    <row r="136" spans="2:12" ht="20.25">
      <c r="B136" s="642">
        <v>30</v>
      </c>
      <c r="C136" s="652" t="s">
        <v>363</v>
      </c>
      <c r="D136" s="653" t="s">
        <v>127</v>
      </c>
      <c r="E136" s="654"/>
      <c r="F136" s="654"/>
      <c r="G136" s="654"/>
      <c r="H136" s="654"/>
      <c r="I136" s="654"/>
      <c r="J136" s="654"/>
      <c r="K136" s="654"/>
      <c r="L136" s="654"/>
    </row>
    <row r="137" spans="2:12" ht="20.25">
      <c r="B137" s="642">
        <v>31</v>
      </c>
      <c r="C137" s="652" t="s">
        <v>113</v>
      </c>
      <c r="D137" s="653" t="s">
        <v>127</v>
      </c>
      <c r="E137" s="654"/>
      <c r="F137" s="654"/>
      <c r="G137" s="654"/>
      <c r="H137" s="654"/>
      <c r="I137" s="654"/>
      <c r="J137" s="654"/>
      <c r="K137" s="654"/>
      <c r="L137" s="654"/>
    </row>
    <row r="138" spans="2:12" ht="20.25">
      <c r="B138" s="642">
        <v>32</v>
      </c>
      <c r="C138" s="652" t="s">
        <v>112</v>
      </c>
      <c r="D138" s="653" t="s">
        <v>128</v>
      </c>
      <c r="E138" s="654"/>
      <c r="F138" s="654"/>
      <c r="G138" s="654"/>
      <c r="H138" s="654"/>
      <c r="I138" s="654"/>
      <c r="J138" s="654"/>
      <c r="K138" s="654"/>
      <c r="L138" s="654"/>
    </row>
    <row r="139" spans="2:12" ht="20.25">
      <c r="B139" s="642">
        <v>33</v>
      </c>
      <c r="C139" s="652" t="s">
        <v>36</v>
      </c>
      <c r="D139" s="653" t="s">
        <v>128</v>
      </c>
      <c r="E139" s="654"/>
      <c r="F139" s="654"/>
      <c r="G139" s="654"/>
      <c r="H139" s="654"/>
      <c r="I139" s="654"/>
      <c r="J139" s="654"/>
      <c r="K139" s="654"/>
      <c r="L139" s="654"/>
    </row>
    <row r="140" spans="2:12" ht="20.25">
      <c r="B140" s="642">
        <v>34</v>
      </c>
      <c r="C140" s="652" t="s">
        <v>71</v>
      </c>
      <c r="D140" s="653" t="s">
        <v>128</v>
      </c>
      <c r="E140" s="654"/>
      <c r="F140" s="654"/>
      <c r="G140" s="654"/>
      <c r="H140" s="654"/>
      <c r="I140" s="654"/>
      <c r="J140" s="654"/>
      <c r="K140" s="654"/>
      <c r="L140" s="654"/>
    </row>
    <row r="141" spans="2:12" ht="20.25">
      <c r="B141" s="642">
        <v>35</v>
      </c>
      <c r="C141" s="652" t="s">
        <v>39</v>
      </c>
      <c r="D141" s="653" t="s">
        <v>128</v>
      </c>
      <c r="E141" s="654"/>
      <c r="F141" s="654"/>
      <c r="G141" s="654"/>
      <c r="H141" s="654"/>
      <c r="I141" s="654"/>
      <c r="J141" s="654"/>
      <c r="K141" s="654"/>
      <c r="L141" s="654"/>
    </row>
    <row r="142" spans="2:12" ht="20.25">
      <c r="B142" s="642">
        <v>36</v>
      </c>
      <c r="C142" s="652" t="s">
        <v>86</v>
      </c>
      <c r="D142" s="653" t="s">
        <v>129</v>
      </c>
      <c r="E142" s="654"/>
      <c r="F142" s="654"/>
      <c r="G142" s="654"/>
      <c r="H142" s="654"/>
      <c r="I142" s="654"/>
      <c r="J142" s="654"/>
      <c r="K142" s="654"/>
      <c r="L142" s="654"/>
    </row>
    <row r="143" spans="2:12" ht="25.5">
      <c r="B143" s="642">
        <v>37</v>
      </c>
      <c r="C143" s="652" t="s">
        <v>332</v>
      </c>
      <c r="D143" s="653" t="s">
        <v>130</v>
      </c>
      <c r="E143" s="654"/>
      <c r="F143" s="654"/>
      <c r="G143" s="654"/>
      <c r="H143" s="654"/>
      <c r="I143" s="654"/>
      <c r="J143" s="654"/>
      <c r="K143" s="654"/>
      <c r="L143" s="654"/>
    </row>
    <row r="144" spans="2:12" ht="25.5">
      <c r="B144" s="642">
        <v>38</v>
      </c>
      <c r="C144" s="652" t="s">
        <v>333</v>
      </c>
      <c r="D144" s="653" t="s">
        <v>130</v>
      </c>
      <c r="E144" s="654"/>
      <c r="F144" s="654"/>
      <c r="G144" s="654"/>
      <c r="H144" s="654"/>
      <c r="I144" s="654"/>
      <c r="J144" s="654"/>
      <c r="K144" s="654"/>
      <c r="L144" s="654"/>
    </row>
    <row r="145" spans="2:12" ht="25.5">
      <c r="B145" s="642">
        <v>39</v>
      </c>
      <c r="C145" s="652" t="s">
        <v>139</v>
      </c>
      <c r="D145" s="653" t="s">
        <v>130</v>
      </c>
      <c r="E145" s="654"/>
      <c r="F145" s="654"/>
      <c r="G145" s="654"/>
      <c r="H145" s="654"/>
      <c r="I145" s="654"/>
      <c r="J145" s="654"/>
      <c r="K145" s="654"/>
      <c r="L145" s="654"/>
    </row>
    <row r="146" spans="2:12" ht="20.25">
      <c r="B146" s="642">
        <v>40</v>
      </c>
      <c r="C146" s="652" t="s">
        <v>85</v>
      </c>
      <c r="D146" s="653" t="s">
        <v>131</v>
      </c>
      <c r="E146" s="654"/>
      <c r="F146" s="654"/>
      <c r="G146" s="654"/>
      <c r="H146" s="654"/>
      <c r="I146" s="654"/>
      <c r="J146" s="654"/>
      <c r="K146" s="654"/>
      <c r="L146" s="654"/>
    </row>
    <row r="147" spans="2:12" ht="20.25">
      <c r="B147" s="642">
        <v>41</v>
      </c>
      <c r="C147" s="652" t="s">
        <v>305</v>
      </c>
      <c r="D147" s="653" t="s">
        <v>132</v>
      </c>
      <c r="E147" s="654"/>
      <c r="F147" s="654"/>
      <c r="G147" s="654"/>
      <c r="H147" s="654"/>
      <c r="I147" s="654"/>
      <c r="J147" s="654"/>
      <c r="K147" s="654"/>
      <c r="L147" s="654"/>
    </row>
    <row r="148" spans="2:12" ht="20.25">
      <c r="B148" s="642">
        <v>42</v>
      </c>
      <c r="C148" s="652" t="s">
        <v>334</v>
      </c>
      <c r="D148" s="653" t="s">
        <v>132</v>
      </c>
      <c r="E148" s="654"/>
      <c r="F148" s="654"/>
      <c r="G148" s="654"/>
      <c r="H148" s="654"/>
      <c r="I148" s="654"/>
      <c r="J148" s="654"/>
      <c r="K148" s="654"/>
      <c r="L148" s="654"/>
    </row>
    <row r="149" spans="2:12" ht="20.25">
      <c r="B149" s="642">
        <v>43</v>
      </c>
      <c r="C149" s="652" t="s">
        <v>83</v>
      </c>
      <c r="D149" s="653" t="s">
        <v>133</v>
      </c>
      <c r="E149" s="654"/>
      <c r="F149" s="654"/>
      <c r="G149" s="654"/>
      <c r="H149" s="654"/>
      <c r="I149" s="654"/>
      <c r="J149" s="654"/>
      <c r="K149" s="654"/>
      <c r="L149" s="654"/>
    </row>
    <row r="150" spans="2:12" ht="20.25">
      <c r="B150" s="642">
        <v>44</v>
      </c>
      <c r="C150" s="652" t="s">
        <v>335</v>
      </c>
      <c r="D150" s="653" t="s">
        <v>133</v>
      </c>
      <c r="E150" s="654"/>
      <c r="F150" s="654"/>
      <c r="G150" s="654"/>
      <c r="H150" s="654"/>
      <c r="I150" s="654"/>
      <c r="J150" s="654"/>
      <c r="K150" s="654"/>
      <c r="L150" s="654"/>
    </row>
    <row r="151" spans="2:12" ht="20.25">
      <c r="B151" s="642">
        <v>45</v>
      </c>
      <c r="C151" s="652" t="s">
        <v>119</v>
      </c>
      <c r="D151" s="653" t="s">
        <v>133</v>
      </c>
      <c r="E151" s="654"/>
      <c r="F151" s="654"/>
      <c r="G151" s="654"/>
      <c r="H151" s="654"/>
      <c r="I151" s="654"/>
      <c r="J151" s="654"/>
      <c r="K151" s="654"/>
      <c r="L151" s="654"/>
    </row>
    <row r="152" spans="2:12" ht="15.75">
      <c r="C152" s="645"/>
      <c r="D152" s="645"/>
    </row>
    <row r="153" spans="2:12" ht="15.75">
      <c r="C153" s="645"/>
      <c r="D153" s="645"/>
    </row>
    <row r="154" spans="2:12" ht="15.75">
      <c r="C154" s="645"/>
      <c r="D154" s="645"/>
    </row>
    <row r="155" spans="2:12" ht="15.75">
      <c r="C155" s="645"/>
      <c r="D155" s="645"/>
    </row>
    <row r="156" spans="2:12" ht="15.75">
      <c r="C156" s="645"/>
      <c r="D156" s="645"/>
    </row>
    <row r="157" spans="2:12" ht="15.75">
      <c r="C157" s="645"/>
      <c r="D157" s="645"/>
    </row>
  </sheetData>
  <mergeCells count="162">
    <mergeCell ref="E105:L105"/>
    <mergeCell ref="P5:Y19"/>
    <mergeCell ref="B96:J96"/>
    <mergeCell ref="C97:D97"/>
    <mergeCell ref="L97:M97"/>
    <mergeCell ref="B83:B90"/>
    <mergeCell ref="C83:C85"/>
    <mergeCell ref="D84:H84"/>
    <mergeCell ref="I84:N84"/>
    <mergeCell ref="C86:D86"/>
    <mergeCell ref="E86:N86"/>
    <mergeCell ref="C87:D87"/>
    <mergeCell ref="E87:N87"/>
    <mergeCell ref="C88:D90"/>
    <mergeCell ref="B91:D91"/>
    <mergeCell ref="K91:N91"/>
    <mergeCell ref="B93:J93"/>
    <mergeCell ref="B94:J94"/>
    <mergeCell ref="B92:J92"/>
    <mergeCell ref="E88:N90"/>
    <mergeCell ref="D83:I83"/>
    <mergeCell ref="M2:M3"/>
    <mergeCell ref="G2:L3"/>
    <mergeCell ref="B3:F3"/>
    <mergeCell ref="M5:N5"/>
    <mergeCell ref="E5:J5"/>
    <mergeCell ref="E12:J12"/>
    <mergeCell ref="M6:N7"/>
    <mergeCell ref="J13:N13"/>
    <mergeCell ref="G4:I4"/>
    <mergeCell ref="B2:F2"/>
    <mergeCell ref="B8:C8"/>
    <mergeCell ref="J4:L4"/>
    <mergeCell ref="M4:N4"/>
    <mergeCell ref="B6:C7"/>
    <mergeCell ref="D6:F6"/>
    <mergeCell ref="G6:I6"/>
    <mergeCell ref="L6:L7"/>
    <mergeCell ref="J6:J7"/>
    <mergeCell ref="K6:K7"/>
    <mergeCell ref="C20:D21"/>
    <mergeCell ref="F20:H21"/>
    <mergeCell ref="J20:M20"/>
    <mergeCell ref="B9:C9"/>
    <mergeCell ref="B10:C10"/>
    <mergeCell ref="B11:C11"/>
    <mergeCell ref="J21:K21"/>
    <mergeCell ref="L21:M21"/>
    <mergeCell ref="B15:C15"/>
    <mergeCell ref="B16:C16"/>
    <mergeCell ref="B13:C14"/>
    <mergeCell ref="D13:F13"/>
    <mergeCell ref="G13:I13"/>
    <mergeCell ref="J18:L18"/>
    <mergeCell ref="B17:C17"/>
    <mergeCell ref="B18:C18"/>
    <mergeCell ref="B20:B21"/>
    <mergeCell ref="J14:N17"/>
    <mergeCell ref="B61:H61"/>
    <mergeCell ref="J61:K61"/>
    <mergeCell ref="L61:N61"/>
    <mergeCell ref="C53:D53"/>
    <mergeCell ref="C54:D54"/>
    <mergeCell ref="C55:D55"/>
    <mergeCell ref="E53:G53"/>
    <mergeCell ref="E54:G54"/>
    <mergeCell ref="E55:G55"/>
    <mergeCell ref="H53:J53"/>
    <mergeCell ref="H54:J54"/>
    <mergeCell ref="H55:J55"/>
    <mergeCell ref="M53:N53"/>
    <mergeCell ref="M54:N54"/>
    <mergeCell ref="M55:N55"/>
    <mergeCell ref="K54:L54"/>
    <mergeCell ref="K55:L55"/>
    <mergeCell ref="E57:F57"/>
    <mergeCell ref="G57:H57"/>
    <mergeCell ref="I57:N57"/>
    <mergeCell ref="E62:G62"/>
    <mergeCell ref="I62:J62"/>
    <mergeCell ref="L62:M62"/>
    <mergeCell ref="E58:F58"/>
    <mergeCell ref="G58:H58"/>
    <mergeCell ref="I58:N58"/>
    <mergeCell ref="E59:F59"/>
    <mergeCell ref="G59:H59"/>
    <mergeCell ref="C22:D22"/>
    <mergeCell ref="F22:H22"/>
    <mergeCell ref="J22:K22"/>
    <mergeCell ref="L22:M22"/>
    <mergeCell ref="C24:D24"/>
    <mergeCell ref="F24:H24"/>
    <mergeCell ref="J24:K24"/>
    <mergeCell ref="L24:M24"/>
    <mergeCell ref="E52:G52"/>
    <mergeCell ref="H52:J52"/>
    <mergeCell ref="K53:L53"/>
    <mergeCell ref="F23:H23"/>
    <mergeCell ref="M52:N52"/>
    <mergeCell ref="K52:L52"/>
    <mergeCell ref="C52:D52"/>
    <mergeCell ref="I59:N59"/>
    <mergeCell ref="E63:G63"/>
    <mergeCell ref="I63:J63"/>
    <mergeCell ref="L63:M63"/>
    <mergeCell ref="E64:G64"/>
    <mergeCell ref="I64:J64"/>
    <mergeCell ref="L64:M64"/>
    <mergeCell ref="E65:G65"/>
    <mergeCell ref="I65:J65"/>
    <mergeCell ref="L65:M65"/>
    <mergeCell ref="E66:G66"/>
    <mergeCell ref="I66:J66"/>
    <mergeCell ref="L66:M66"/>
    <mergeCell ref="E67:G67"/>
    <mergeCell ref="I67:J67"/>
    <mergeCell ref="L67:M67"/>
    <mergeCell ref="E68:G68"/>
    <mergeCell ref="I68:J68"/>
    <mergeCell ref="L68:M68"/>
    <mergeCell ref="E69:G69"/>
    <mergeCell ref="I69:J69"/>
    <mergeCell ref="L69:M69"/>
    <mergeCell ref="E70:G70"/>
    <mergeCell ref="I70:J70"/>
    <mergeCell ref="L70:M70"/>
    <mergeCell ref="E71:G71"/>
    <mergeCell ref="I71:J71"/>
    <mergeCell ref="L71:M71"/>
    <mergeCell ref="L77:M77"/>
    <mergeCell ref="E72:G72"/>
    <mergeCell ref="I72:J72"/>
    <mergeCell ref="L72:M72"/>
    <mergeCell ref="E73:G73"/>
    <mergeCell ref="I73:J73"/>
    <mergeCell ref="L73:M73"/>
    <mergeCell ref="E74:G74"/>
    <mergeCell ref="I74:J74"/>
    <mergeCell ref="L74:M74"/>
    <mergeCell ref="E81:G81"/>
    <mergeCell ref="I81:J81"/>
    <mergeCell ref="L81:M81"/>
    <mergeCell ref="E82:G82"/>
    <mergeCell ref="I82:J82"/>
    <mergeCell ref="L82:M82"/>
    <mergeCell ref="E78:G78"/>
    <mergeCell ref="I78:J78"/>
    <mergeCell ref="L78:M78"/>
    <mergeCell ref="E79:G79"/>
    <mergeCell ref="I79:J79"/>
    <mergeCell ref="L79:M79"/>
    <mergeCell ref="E80:G80"/>
    <mergeCell ref="I80:J80"/>
    <mergeCell ref="L80:M80"/>
    <mergeCell ref="E75:G75"/>
    <mergeCell ref="I75:J75"/>
    <mergeCell ref="L75:M75"/>
    <mergeCell ref="E76:G76"/>
    <mergeCell ref="I76:J76"/>
    <mergeCell ref="L76:M76"/>
    <mergeCell ref="E77:G77"/>
    <mergeCell ref="I77:J77"/>
  </mergeCells>
  <dataValidations count="9">
    <dataValidation type="list" allowBlank="1" showInputMessage="1" showErrorMessage="1" sqref="G4 J61:K61">
      <formula1>J</formula1>
    </dataValidation>
    <dataValidation type="list" allowBlank="1" showInputMessage="1" showErrorMessage="1" sqref="K63:K82 H85 H63:H82 N63:N82 E59:F59 K84:K85 N84:N85 D63:D82">
      <formula1>CL</formula1>
    </dataValidation>
    <dataValidation type="list" allowBlank="1" showInputMessage="1" showErrorMessage="1" sqref="D59">
      <formula1>M</formula1>
    </dataValidation>
    <dataValidation type="list" allowBlank="1" showInputMessage="1" showErrorMessage="1" sqref="G59:H59">
      <formula1>T</formula1>
    </dataValidation>
    <dataValidation type="list" allowBlank="1" showInputMessage="1" showErrorMessage="1" sqref="C59 C27:L50">
      <formula1>P</formula1>
    </dataValidation>
    <dataValidation type="list" allowBlank="1" showInputMessage="1" showErrorMessage="1" sqref="M53:M55 M27:M50">
      <formula1>OBSE</formula1>
    </dataValidation>
    <dataValidation type="list" allowBlank="1" showInputMessage="1" showErrorMessage="1" sqref="D54:D55">
      <formula1>CAT</formula1>
    </dataValidation>
    <dataValidation type="list" allowBlank="1" showInputMessage="1" showErrorMessage="1" sqref="C53:C55">
      <formula1>adj</formula1>
    </dataValidation>
    <dataValidation type="list" allowBlank="1" showInputMessage="1" showErrorMessage="1" sqref="E53:H55 I54:L55">
      <formula1>#REF!</formula1>
    </dataValidation>
  </dataValidations>
  <pageMargins left="0" right="0" top="0" bottom="0" header="0" footer="0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17</vt:i4>
      </vt:variant>
    </vt:vector>
  </HeadingPairs>
  <TitlesOfParts>
    <vt:vector size="23" baseType="lpstr">
      <vt:lpstr>بيانات</vt:lpstr>
      <vt:lpstr>التعداد</vt:lpstr>
      <vt:lpstr>D</vt:lpstr>
      <vt:lpstr>L</vt:lpstr>
      <vt:lpstr>M17-01-17</vt:lpstr>
      <vt:lpstr>التقرير اليومي</vt:lpstr>
      <vt:lpstr>adj</vt:lpstr>
      <vt:lpstr>CAT</vt:lpstr>
      <vt:lpstr>CL</vt:lpstr>
      <vt:lpstr>CLA</vt:lpstr>
      <vt:lpstr>CLAS</vt:lpstr>
      <vt:lpstr>CLASS</vt:lpstr>
      <vt:lpstr>CLASSS</vt:lpstr>
      <vt:lpstr>EMP</vt:lpstr>
      <vt:lpstr>J</vt:lpstr>
      <vt:lpstr>LCA</vt:lpstr>
      <vt:lpstr>M</vt:lpstr>
      <vt:lpstr>MAT</vt:lpstr>
      <vt:lpstr>OBSE</vt:lpstr>
      <vt:lpstr>P</vt:lpstr>
      <vt:lpstr>PROF</vt:lpstr>
      <vt:lpstr>T</vt:lpstr>
      <vt:lpstr>tem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khawarizmi</dc:creator>
  <cp:lastModifiedBy>sven</cp:lastModifiedBy>
  <cp:lastPrinted>2018-04-05T08:25:32Z</cp:lastPrinted>
  <dcterms:created xsi:type="dcterms:W3CDTF">2015-09-09T13:45:37Z</dcterms:created>
  <dcterms:modified xsi:type="dcterms:W3CDTF">2018-08-01T15:14:03Z</dcterms:modified>
</cp:coreProperties>
</file>